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burlakova\Desktop\"/>
    </mc:Choice>
  </mc:AlternateContent>
  <bookViews>
    <workbookView xWindow="0" yWindow="0" windowWidth="28800" windowHeight="12435"/>
  </bookViews>
  <sheets>
    <sheet name="Смета по ТСН-2001" sheetId="5" r:id="rId1"/>
    <sheet name="Source" sheetId="1" r:id="rId2"/>
    <sheet name="SourceObSm" sheetId="2" r:id="rId3"/>
    <sheet name="SmtRes" sheetId="3" r:id="rId4"/>
    <sheet name="EtalonRes" sheetId="4" r:id="rId5"/>
  </sheets>
  <definedNames>
    <definedName name="_xlnm.Print_Titles" localSheetId="0">'Смета по ТСН-2001'!$27:$27</definedName>
    <definedName name="_xlnm.Print_Area" localSheetId="0">'Смета по ТСН-2001'!$A$1:$K$696</definedName>
  </definedNames>
  <calcPr calcId="152511"/>
</workbook>
</file>

<file path=xl/calcChain.xml><?xml version="1.0" encoding="utf-8"?>
<calcChain xmlns="http://schemas.openxmlformats.org/spreadsheetml/2006/main">
  <c r="H694" i="5" l="1"/>
  <c r="H691" i="5"/>
  <c r="C694" i="5"/>
  <c r="C691" i="5"/>
  <c r="J22" i="5"/>
  <c r="J19" i="5"/>
  <c r="J18" i="5"/>
  <c r="J17" i="5"/>
  <c r="J16" i="5"/>
  <c r="J15" i="5"/>
  <c r="J14" i="5"/>
  <c r="I22" i="5"/>
  <c r="I20" i="5"/>
  <c r="I19" i="5"/>
  <c r="I18" i="5"/>
  <c r="I17" i="5"/>
  <c r="I16" i="5"/>
  <c r="I15" i="5"/>
  <c r="I14" i="5"/>
  <c r="I688" i="5"/>
  <c r="J688" i="5"/>
  <c r="I687" i="5"/>
  <c r="J687" i="5"/>
  <c r="H686" i="5"/>
  <c r="J686" i="5"/>
  <c r="A686" i="5"/>
  <c r="I684" i="5"/>
  <c r="J684" i="5"/>
  <c r="I683" i="5"/>
  <c r="J683" i="5"/>
  <c r="H682" i="5"/>
  <c r="J682" i="5"/>
  <c r="A682" i="5"/>
  <c r="I680" i="5"/>
  <c r="J680" i="5"/>
  <c r="I679" i="5"/>
  <c r="J679" i="5"/>
  <c r="H678" i="5"/>
  <c r="J678" i="5"/>
  <c r="A678" i="5"/>
  <c r="AA675" i="5"/>
  <c r="Z675" i="5"/>
  <c r="Y675" i="5"/>
  <c r="X675" i="5"/>
  <c r="O675" i="5"/>
  <c r="H675" i="5"/>
  <c r="P675" i="5"/>
  <c r="J675" i="5"/>
  <c r="K674" i="5"/>
  <c r="J674" i="5"/>
  <c r="I674" i="5"/>
  <c r="H674" i="5"/>
  <c r="G674" i="5"/>
  <c r="F674" i="5"/>
  <c r="V673" i="5"/>
  <c r="T673" i="5"/>
  <c r="R673" i="5"/>
  <c r="U673" i="5"/>
  <c r="S673" i="5"/>
  <c r="Q673" i="5"/>
  <c r="E673" i="5"/>
  <c r="D673" i="5"/>
  <c r="B673" i="5"/>
  <c r="A673" i="5"/>
  <c r="AA671" i="5"/>
  <c r="Z671" i="5"/>
  <c r="Y671" i="5"/>
  <c r="X671" i="5"/>
  <c r="O671" i="5"/>
  <c r="H671" i="5"/>
  <c r="P671" i="5"/>
  <c r="J671" i="5"/>
  <c r="K670" i="5"/>
  <c r="J670" i="5"/>
  <c r="I670" i="5"/>
  <c r="H670" i="5"/>
  <c r="G670" i="5"/>
  <c r="F670" i="5"/>
  <c r="V669" i="5"/>
  <c r="T669" i="5"/>
  <c r="R669" i="5"/>
  <c r="U669" i="5"/>
  <c r="S669" i="5"/>
  <c r="Q669" i="5"/>
  <c r="E669" i="5"/>
  <c r="D669" i="5"/>
  <c r="B669" i="5"/>
  <c r="A669" i="5"/>
  <c r="AA667" i="5"/>
  <c r="Z667" i="5"/>
  <c r="Y667" i="5"/>
  <c r="X667" i="5"/>
  <c r="O667" i="5"/>
  <c r="H667" i="5"/>
  <c r="P667" i="5"/>
  <c r="J667" i="5"/>
  <c r="AB666" i="5"/>
  <c r="I666" i="5"/>
  <c r="H666" i="5"/>
  <c r="G666" i="5"/>
  <c r="E666" i="5"/>
  <c r="K665" i="5"/>
  <c r="J665" i="5"/>
  <c r="I665" i="5"/>
  <c r="E665" i="5"/>
  <c r="K664" i="5"/>
  <c r="J664" i="5"/>
  <c r="I664" i="5"/>
  <c r="E664" i="5"/>
  <c r="K663" i="5"/>
  <c r="J663" i="5"/>
  <c r="W663" i="5"/>
  <c r="I663" i="5"/>
  <c r="H663" i="5"/>
  <c r="G663" i="5"/>
  <c r="F663" i="5"/>
  <c r="V662" i="5"/>
  <c r="T662" i="5"/>
  <c r="R662" i="5"/>
  <c r="U662" i="5"/>
  <c r="S662" i="5"/>
  <c r="Q662" i="5"/>
  <c r="E662" i="5"/>
  <c r="D662" i="5"/>
  <c r="B662" i="5"/>
  <c r="A662" i="5"/>
  <c r="AA660" i="5"/>
  <c r="Z660" i="5"/>
  <c r="Y660" i="5"/>
  <c r="X660" i="5"/>
  <c r="O660" i="5"/>
  <c r="H660" i="5"/>
  <c r="P660" i="5"/>
  <c r="J660" i="5"/>
  <c r="K659" i="5"/>
  <c r="J659" i="5"/>
  <c r="I659" i="5"/>
  <c r="E659" i="5"/>
  <c r="K658" i="5"/>
  <c r="J658" i="5"/>
  <c r="W658" i="5"/>
  <c r="I658" i="5"/>
  <c r="H658" i="5"/>
  <c r="G658" i="5"/>
  <c r="F658" i="5"/>
  <c r="K657" i="5"/>
  <c r="J657" i="5"/>
  <c r="I657" i="5"/>
  <c r="H657" i="5"/>
  <c r="G657" i="5"/>
  <c r="F657" i="5"/>
  <c r="V656" i="5"/>
  <c r="T656" i="5"/>
  <c r="R656" i="5"/>
  <c r="U656" i="5"/>
  <c r="S656" i="5"/>
  <c r="Q656" i="5"/>
  <c r="E656" i="5"/>
  <c r="D656" i="5"/>
  <c r="B656" i="5"/>
  <c r="A656" i="5"/>
  <c r="A655" i="5"/>
  <c r="I653" i="5"/>
  <c r="J653" i="5"/>
  <c r="I652" i="5"/>
  <c r="J652" i="5"/>
  <c r="H651" i="5"/>
  <c r="J651" i="5"/>
  <c r="A651" i="5"/>
  <c r="AA648" i="5"/>
  <c r="Z648" i="5"/>
  <c r="Y648" i="5"/>
  <c r="X648" i="5"/>
  <c r="O648" i="5"/>
  <c r="H648" i="5"/>
  <c r="P648" i="5"/>
  <c r="J648" i="5"/>
  <c r="V647" i="5"/>
  <c r="T647" i="5"/>
  <c r="R647" i="5"/>
  <c r="U647" i="5"/>
  <c r="S647" i="5"/>
  <c r="Q647" i="5"/>
  <c r="E647" i="5"/>
  <c r="D647" i="5"/>
  <c r="B647" i="5"/>
  <c r="A647" i="5"/>
  <c r="AA645" i="5"/>
  <c r="Z645" i="5"/>
  <c r="Y645" i="5"/>
  <c r="X645" i="5"/>
  <c r="O645" i="5"/>
  <c r="H645" i="5"/>
  <c r="P645" i="5"/>
  <c r="J645" i="5"/>
  <c r="V644" i="5"/>
  <c r="T644" i="5"/>
  <c r="R644" i="5"/>
  <c r="U644" i="5"/>
  <c r="S644" i="5"/>
  <c r="Q644" i="5"/>
  <c r="E644" i="5"/>
  <c r="D644" i="5"/>
  <c r="B644" i="5"/>
  <c r="A644" i="5"/>
  <c r="AA642" i="5"/>
  <c r="Z642" i="5"/>
  <c r="Y642" i="5"/>
  <c r="X642" i="5"/>
  <c r="O642" i="5"/>
  <c r="H642" i="5"/>
  <c r="P642" i="5"/>
  <c r="J642" i="5"/>
  <c r="AB641" i="5"/>
  <c r="I641" i="5"/>
  <c r="H641" i="5"/>
  <c r="G641" i="5"/>
  <c r="E641" i="5"/>
  <c r="K640" i="5"/>
  <c r="J640" i="5"/>
  <c r="I640" i="5"/>
  <c r="E640" i="5"/>
  <c r="K639" i="5"/>
  <c r="J639" i="5"/>
  <c r="I639" i="5"/>
  <c r="E639" i="5"/>
  <c r="K638" i="5"/>
  <c r="J638" i="5"/>
  <c r="W638" i="5"/>
  <c r="I638" i="5"/>
  <c r="H638" i="5"/>
  <c r="G638" i="5"/>
  <c r="F638" i="5"/>
  <c r="V637" i="5"/>
  <c r="T637" i="5"/>
  <c r="R637" i="5"/>
  <c r="U637" i="5"/>
  <c r="S637" i="5"/>
  <c r="Q637" i="5"/>
  <c r="E637" i="5"/>
  <c r="D637" i="5"/>
  <c r="B637" i="5"/>
  <c r="A637" i="5"/>
  <c r="AA635" i="5"/>
  <c r="Z635" i="5"/>
  <c r="Y635" i="5"/>
  <c r="X635" i="5"/>
  <c r="O635" i="5"/>
  <c r="H635" i="5"/>
  <c r="P635" i="5"/>
  <c r="J635" i="5"/>
  <c r="V634" i="5"/>
  <c r="T634" i="5"/>
  <c r="R634" i="5"/>
  <c r="U634" i="5"/>
  <c r="S634" i="5"/>
  <c r="Q634" i="5"/>
  <c r="E634" i="5"/>
  <c r="D634" i="5"/>
  <c r="B634" i="5"/>
  <c r="A634" i="5"/>
  <c r="AA632" i="5"/>
  <c r="Z632" i="5"/>
  <c r="Y632" i="5"/>
  <c r="X632" i="5"/>
  <c r="O632" i="5"/>
  <c r="H632" i="5"/>
  <c r="P632" i="5"/>
  <c r="J632" i="5"/>
  <c r="AB631" i="5"/>
  <c r="I631" i="5"/>
  <c r="H631" i="5"/>
  <c r="G631" i="5"/>
  <c r="E631" i="5"/>
  <c r="K630" i="5"/>
  <c r="J630" i="5"/>
  <c r="I630" i="5"/>
  <c r="E630" i="5"/>
  <c r="K629" i="5"/>
  <c r="J629" i="5"/>
  <c r="I629" i="5"/>
  <c r="E629" i="5"/>
  <c r="K628" i="5"/>
  <c r="J628" i="5"/>
  <c r="I628" i="5"/>
  <c r="E628" i="5"/>
  <c r="K627" i="5"/>
  <c r="J627" i="5"/>
  <c r="I627" i="5"/>
  <c r="H627" i="5"/>
  <c r="G627" i="5"/>
  <c r="F627" i="5"/>
  <c r="K626" i="5"/>
  <c r="J626" i="5"/>
  <c r="W626" i="5"/>
  <c r="I626" i="5"/>
  <c r="H626" i="5"/>
  <c r="G626" i="5"/>
  <c r="F626" i="5"/>
  <c r="K625" i="5"/>
  <c r="J625" i="5"/>
  <c r="I625" i="5"/>
  <c r="H625" i="5"/>
  <c r="G625" i="5"/>
  <c r="F625" i="5"/>
  <c r="K624" i="5"/>
  <c r="J624" i="5"/>
  <c r="W624" i="5"/>
  <c r="I624" i="5"/>
  <c r="H624" i="5"/>
  <c r="G624" i="5"/>
  <c r="F624" i="5"/>
  <c r="V623" i="5"/>
  <c r="T623" i="5"/>
  <c r="R623" i="5"/>
  <c r="U623" i="5"/>
  <c r="S623" i="5"/>
  <c r="Q623" i="5"/>
  <c r="E623" i="5"/>
  <c r="D623" i="5"/>
  <c r="B623" i="5"/>
  <c r="A623" i="5"/>
  <c r="AA621" i="5"/>
  <c r="Z621" i="5"/>
  <c r="Y621" i="5"/>
  <c r="X621" i="5"/>
  <c r="O621" i="5"/>
  <c r="H621" i="5"/>
  <c r="P621" i="5"/>
  <c r="J621" i="5"/>
  <c r="V620" i="5"/>
  <c r="T620" i="5"/>
  <c r="R620" i="5"/>
  <c r="U620" i="5"/>
  <c r="S620" i="5"/>
  <c r="Q620" i="5"/>
  <c r="E620" i="5"/>
  <c r="D620" i="5"/>
  <c r="B620" i="5"/>
  <c r="A620" i="5"/>
  <c r="AA618" i="5"/>
  <c r="Z618" i="5"/>
  <c r="Y618" i="5"/>
  <c r="X618" i="5"/>
  <c r="O618" i="5"/>
  <c r="H618" i="5"/>
  <c r="P618" i="5"/>
  <c r="J618" i="5"/>
  <c r="AB617" i="5"/>
  <c r="I617" i="5"/>
  <c r="H617" i="5"/>
  <c r="G617" i="5"/>
  <c r="E617" i="5"/>
  <c r="K616" i="5"/>
  <c r="J616" i="5"/>
  <c r="I616" i="5"/>
  <c r="E616" i="5"/>
  <c r="K615" i="5"/>
  <c r="J615" i="5"/>
  <c r="I615" i="5"/>
  <c r="E615" i="5"/>
  <c r="K614" i="5"/>
  <c r="J614" i="5"/>
  <c r="W614" i="5"/>
  <c r="I614" i="5"/>
  <c r="H614" i="5"/>
  <c r="G614" i="5"/>
  <c r="F614" i="5"/>
  <c r="V613" i="5"/>
  <c r="T613" i="5"/>
  <c r="R613" i="5"/>
  <c r="U613" i="5"/>
  <c r="S613" i="5"/>
  <c r="Q613" i="5"/>
  <c r="E613" i="5"/>
  <c r="D613" i="5"/>
  <c r="B613" i="5"/>
  <c r="A613" i="5"/>
  <c r="AA611" i="5"/>
  <c r="Z611" i="5"/>
  <c r="Y611" i="5"/>
  <c r="X611" i="5"/>
  <c r="O611" i="5"/>
  <c r="H611" i="5"/>
  <c r="P611" i="5"/>
  <c r="J611" i="5"/>
  <c r="V610" i="5"/>
  <c r="T610" i="5"/>
  <c r="R610" i="5"/>
  <c r="U610" i="5"/>
  <c r="S610" i="5"/>
  <c r="Q610" i="5"/>
  <c r="E610" i="5"/>
  <c r="D610" i="5"/>
  <c r="B610" i="5"/>
  <c r="A610" i="5"/>
  <c r="AA608" i="5"/>
  <c r="Z608" i="5"/>
  <c r="Y608" i="5"/>
  <c r="X608" i="5"/>
  <c r="O608" i="5"/>
  <c r="H608" i="5"/>
  <c r="P608" i="5"/>
  <c r="J608" i="5"/>
  <c r="AB607" i="5"/>
  <c r="I607" i="5"/>
  <c r="H607" i="5"/>
  <c r="G607" i="5"/>
  <c r="E607" i="5"/>
  <c r="K606" i="5"/>
  <c r="J606" i="5"/>
  <c r="I606" i="5"/>
  <c r="E606" i="5"/>
  <c r="K605" i="5"/>
  <c r="J605" i="5"/>
  <c r="I605" i="5"/>
  <c r="E605" i="5"/>
  <c r="K604" i="5"/>
  <c r="J604" i="5"/>
  <c r="W604" i="5"/>
  <c r="I604" i="5"/>
  <c r="H604" i="5"/>
  <c r="G604" i="5"/>
  <c r="F604" i="5"/>
  <c r="V603" i="5"/>
  <c r="T603" i="5"/>
  <c r="R603" i="5"/>
  <c r="U603" i="5"/>
  <c r="S603" i="5"/>
  <c r="Q603" i="5"/>
  <c r="E603" i="5"/>
  <c r="D603" i="5"/>
  <c r="B603" i="5"/>
  <c r="A603" i="5"/>
  <c r="A602" i="5"/>
  <c r="I600" i="5"/>
  <c r="J600" i="5"/>
  <c r="I599" i="5"/>
  <c r="J599" i="5"/>
  <c r="H598" i="5"/>
  <c r="J598" i="5"/>
  <c r="A598" i="5"/>
  <c r="AA595" i="5"/>
  <c r="Z595" i="5"/>
  <c r="Y595" i="5"/>
  <c r="X595" i="5"/>
  <c r="O595" i="5"/>
  <c r="H595" i="5"/>
  <c r="P595" i="5"/>
  <c r="J595" i="5"/>
  <c r="AB594" i="5"/>
  <c r="I594" i="5"/>
  <c r="H594" i="5"/>
  <c r="G594" i="5"/>
  <c r="E594" i="5"/>
  <c r="K593" i="5"/>
  <c r="J593" i="5"/>
  <c r="I593" i="5"/>
  <c r="E593" i="5"/>
  <c r="K592" i="5"/>
  <c r="J592" i="5"/>
  <c r="I592" i="5"/>
  <c r="E592" i="5"/>
  <c r="K591" i="5"/>
  <c r="J591" i="5"/>
  <c r="I591" i="5"/>
  <c r="E591" i="5"/>
  <c r="K590" i="5"/>
  <c r="J590" i="5"/>
  <c r="I590" i="5"/>
  <c r="H590" i="5"/>
  <c r="G590" i="5"/>
  <c r="F590" i="5"/>
  <c r="K589" i="5"/>
  <c r="J589" i="5"/>
  <c r="W589" i="5"/>
  <c r="I589" i="5"/>
  <c r="H589" i="5"/>
  <c r="G589" i="5"/>
  <c r="F589" i="5"/>
  <c r="K588" i="5"/>
  <c r="J588" i="5"/>
  <c r="I588" i="5"/>
  <c r="H588" i="5"/>
  <c r="G588" i="5"/>
  <c r="F588" i="5"/>
  <c r="K587" i="5"/>
  <c r="J587" i="5"/>
  <c r="W587" i="5"/>
  <c r="I587" i="5"/>
  <c r="H587" i="5"/>
  <c r="G587" i="5"/>
  <c r="F587" i="5"/>
  <c r="V586" i="5"/>
  <c r="T586" i="5"/>
  <c r="R586" i="5"/>
  <c r="U586" i="5"/>
  <c r="S586" i="5"/>
  <c r="Q586" i="5"/>
  <c r="E586" i="5"/>
  <c r="D586" i="5"/>
  <c r="B586" i="5"/>
  <c r="A586" i="5"/>
  <c r="AA584" i="5"/>
  <c r="Z584" i="5"/>
  <c r="Y584" i="5"/>
  <c r="X584" i="5"/>
  <c r="O584" i="5"/>
  <c r="H584" i="5"/>
  <c r="P584" i="5"/>
  <c r="J584" i="5"/>
  <c r="AB583" i="5"/>
  <c r="I583" i="5"/>
  <c r="H583" i="5"/>
  <c r="G583" i="5"/>
  <c r="E583" i="5"/>
  <c r="K582" i="5"/>
  <c r="J582" i="5"/>
  <c r="I582" i="5"/>
  <c r="E582" i="5"/>
  <c r="K581" i="5"/>
  <c r="J581" i="5"/>
  <c r="I581" i="5"/>
  <c r="E581" i="5"/>
  <c r="K580" i="5"/>
  <c r="J580" i="5"/>
  <c r="I580" i="5"/>
  <c r="E580" i="5"/>
  <c r="K579" i="5"/>
  <c r="J579" i="5"/>
  <c r="I579" i="5"/>
  <c r="H579" i="5"/>
  <c r="G579" i="5"/>
  <c r="F579" i="5"/>
  <c r="K578" i="5"/>
  <c r="J578" i="5"/>
  <c r="W578" i="5"/>
  <c r="I578" i="5"/>
  <c r="H578" i="5"/>
  <c r="G578" i="5"/>
  <c r="F578" i="5"/>
  <c r="K577" i="5"/>
  <c r="J577" i="5"/>
  <c r="I577" i="5"/>
  <c r="H577" i="5"/>
  <c r="G577" i="5"/>
  <c r="F577" i="5"/>
  <c r="K576" i="5"/>
  <c r="J576" i="5"/>
  <c r="W576" i="5"/>
  <c r="I576" i="5"/>
  <c r="H576" i="5"/>
  <c r="G576" i="5"/>
  <c r="F576" i="5"/>
  <c r="V575" i="5"/>
  <c r="T575" i="5"/>
  <c r="R575" i="5"/>
  <c r="U575" i="5"/>
  <c r="S575" i="5"/>
  <c r="Q575" i="5"/>
  <c r="E575" i="5"/>
  <c r="D575" i="5"/>
  <c r="B575" i="5"/>
  <c r="A575" i="5"/>
  <c r="AA573" i="5"/>
  <c r="Z573" i="5"/>
  <c r="Y573" i="5"/>
  <c r="X573" i="5"/>
  <c r="O573" i="5"/>
  <c r="H573" i="5"/>
  <c r="P573" i="5"/>
  <c r="J573" i="5"/>
  <c r="AB572" i="5"/>
  <c r="I572" i="5"/>
  <c r="H572" i="5"/>
  <c r="G572" i="5"/>
  <c r="E572" i="5"/>
  <c r="K571" i="5"/>
  <c r="J571" i="5"/>
  <c r="I571" i="5"/>
  <c r="E571" i="5"/>
  <c r="K570" i="5"/>
  <c r="J570" i="5"/>
  <c r="I570" i="5"/>
  <c r="E570" i="5"/>
  <c r="K569" i="5"/>
  <c r="J569" i="5"/>
  <c r="I569" i="5"/>
  <c r="E569" i="5"/>
  <c r="K568" i="5"/>
  <c r="J568" i="5"/>
  <c r="I568" i="5"/>
  <c r="H568" i="5"/>
  <c r="G568" i="5"/>
  <c r="F568" i="5"/>
  <c r="K567" i="5"/>
  <c r="J567" i="5"/>
  <c r="W567" i="5"/>
  <c r="I567" i="5"/>
  <c r="H567" i="5"/>
  <c r="G567" i="5"/>
  <c r="F567" i="5"/>
  <c r="K566" i="5"/>
  <c r="J566" i="5"/>
  <c r="I566" i="5"/>
  <c r="H566" i="5"/>
  <c r="G566" i="5"/>
  <c r="F566" i="5"/>
  <c r="K565" i="5"/>
  <c r="J565" i="5"/>
  <c r="W565" i="5"/>
  <c r="I565" i="5"/>
  <c r="H565" i="5"/>
  <c r="G565" i="5"/>
  <c r="F565" i="5"/>
  <c r="V564" i="5"/>
  <c r="T564" i="5"/>
  <c r="R564" i="5"/>
  <c r="U564" i="5"/>
  <c r="S564" i="5"/>
  <c r="Q564" i="5"/>
  <c r="E564" i="5"/>
  <c r="D564" i="5"/>
  <c r="B564" i="5"/>
  <c r="A564" i="5"/>
  <c r="AA562" i="5"/>
  <c r="Z562" i="5"/>
  <c r="Y562" i="5"/>
  <c r="X562" i="5"/>
  <c r="O562" i="5"/>
  <c r="H562" i="5"/>
  <c r="P562" i="5"/>
  <c r="J562" i="5"/>
  <c r="AB561" i="5"/>
  <c r="I561" i="5"/>
  <c r="H561" i="5"/>
  <c r="G561" i="5"/>
  <c r="E561" i="5"/>
  <c r="K560" i="5"/>
  <c r="J560" i="5"/>
  <c r="I560" i="5"/>
  <c r="E560" i="5"/>
  <c r="K559" i="5"/>
  <c r="J559" i="5"/>
  <c r="I559" i="5"/>
  <c r="E559" i="5"/>
  <c r="K558" i="5"/>
  <c r="J558" i="5"/>
  <c r="I558" i="5"/>
  <c r="E558" i="5"/>
  <c r="K557" i="5"/>
  <c r="J557" i="5"/>
  <c r="I557" i="5"/>
  <c r="H557" i="5"/>
  <c r="G557" i="5"/>
  <c r="F557" i="5"/>
  <c r="K556" i="5"/>
  <c r="J556" i="5"/>
  <c r="W556" i="5"/>
  <c r="I556" i="5"/>
  <c r="H556" i="5"/>
  <c r="G556" i="5"/>
  <c r="F556" i="5"/>
  <c r="K555" i="5"/>
  <c r="J555" i="5"/>
  <c r="I555" i="5"/>
  <c r="H555" i="5"/>
  <c r="G555" i="5"/>
  <c r="F555" i="5"/>
  <c r="K554" i="5"/>
  <c r="J554" i="5"/>
  <c r="W554" i="5"/>
  <c r="I554" i="5"/>
  <c r="H554" i="5"/>
  <c r="G554" i="5"/>
  <c r="F554" i="5"/>
  <c r="V553" i="5"/>
  <c r="T553" i="5"/>
  <c r="R553" i="5"/>
  <c r="U553" i="5"/>
  <c r="S553" i="5"/>
  <c r="Q553" i="5"/>
  <c r="E553" i="5"/>
  <c r="D553" i="5"/>
  <c r="B553" i="5"/>
  <c r="A553" i="5"/>
  <c r="AA551" i="5"/>
  <c r="Z551" i="5"/>
  <c r="Y551" i="5"/>
  <c r="X551" i="5"/>
  <c r="O551" i="5"/>
  <c r="H551" i="5"/>
  <c r="P551" i="5"/>
  <c r="J551" i="5"/>
  <c r="K550" i="5"/>
  <c r="J550" i="5"/>
  <c r="I550" i="5"/>
  <c r="H550" i="5"/>
  <c r="G550" i="5"/>
  <c r="F550" i="5"/>
  <c r="V550" i="5"/>
  <c r="T550" i="5"/>
  <c r="R550" i="5"/>
  <c r="U550" i="5"/>
  <c r="S550" i="5"/>
  <c r="Q550" i="5"/>
  <c r="E550" i="5"/>
  <c r="D550" i="5"/>
  <c r="B550" i="5"/>
  <c r="A550" i="5"/>
  <c r="AA548" i="5"/>
  <c r="Z548" i="5"/>
  <c r="Y548" i="5"/>
  <c r="X548" i="5"/>
  <c r="O548" i="5"/>
  <c r="H548" i="5"/>
  <c r="P548" i="5"/>
  <c r="J548" i="5"/>
  <c r="K547" i="5"/>
  <c r="J547" i="5"/>
  <c r="I547" i="5"/>
  <c r="H547" i="5"/>
  <c r="G547" i="5"/>
  <c r="F547" i="5"/>
  <c r="V547" i="5"/>
  <c r="T547" i="5"/>
  <c r="R547" i="5"/>
  <c r="U547" i="5"/>
  <c r="S547" i="5"/>
  <c r="Q547" i="5"/>
  <c r="E547" i="5"/>
  <c r="D547" i="5"/>
  <c r="B547" i="5"/>
  <c r="A547" i="5"/>
  <c r="AA545" i="5"/>
  <c r="Z545" i="5"/>
  <c r="Y545" i="5"/>
  <c r="X545" i="5"/>
  <c r="O545" i="5"/>
  <c r="H545" i="5"/>
  <c r="P545" i="5"/>
  <c r="J545" i="5"/>
  <c r="AB544" i="5"/>
  <c r="I544" i="5"/>
  <c r="H544" i="5"/>
  <c r="G544" i="5"/>
  <c r="E544" i="5"/>
  <c r="K543" i="5"/>
  <c r="J543" i="5"/>
  <c r="I543" i="5"/>
  <c r="E543" i="5"/>
  <c r="K542" i="5"/>
  <c r="J542" i="5"/>
  <c r="I542" i="5"/>
  <c r="E542" i="5"/>
  <c r="K541" i="5"/>
  <c r="J541" i="5"/>
  <c r="I541" i="5"/>
  <c r="E541" i="5"/>
  <c r="K540" i="5"/>
  <c r="J540" i="5"/>
  <c r="I540" i="5"/>
  <c r="H540" i="5"/>
  <c r="G540" i="5"/>
  <c r="F540" i="5"/>
  <c r="K539" i="5"/>
  <c r="J539" i="5"/>
  <c r="W539" i="5"/>
  <c r="I539" i="5"/>
  <c r="H539" i="5"/>
  <c r="G539" i="5"/>
  <c r="F539" i="5"/>
  <c r="K538" i="5"/>
  <c r="J538" i="5"/>
  <c r="I538" i="5"/>
  <c r="H538" i="5"/>
  <c r="G538" i="5"/>
  <c r="F538" i="5"/>
  <c r="K537" i="5"/>
  <c r="J537" i="5"/>
  <c r="W537" i="5"/>
  <c r="I537" i="5"/>
  <c r="H537" i="5"/>
  <c r="G537" i="5"/>
  <c r="F537" i="5"/>
  <c r="V536" i="5"/>
  <c r="T536" i="5"/>
  <c r="R536" i="5"/>
  <c r="U536" i="5"/>
  <c r="S536" i="5"/>
  <c r="Q536" i="5"/>
  <c r="E536" i="5"/>
  <c r="D536" i="5"/>
  <c r="B536" i="5"/>
  <c r="A536" i="5"/>
  <c r="AA534" i="5"/>
  <c r="Z534" i="5"/>
  <c r="Y534" i="5"/>
  <c r="X534" i="5"/>
  <c r="O534" i="5"/>
  <c r="H534" i="5"/>
  <c r="P534" i="5"/>
  <c r="J534" i="5"/>
  <c r="K533" i="5"/>
  <c r="J533" i="5"/>
  <c r="I533" i="5"/>
  <c r="H533" i="5"/>
  <c r="G533" i="5"/>
  <c r="F533" i="5"/>
  <c r="V533" i="5"/>
  <c r="T533" i="5"/>
  <c r="R533" i="5"/>
  <c r="U533" i="5"/>
  <c r="S533" i="5"/>
  <c r="Q533" i="5"/>
  <c r="E533" i="5"/>
  <c r="D533" i="5"/>
  <c r="B533" i="5"/>
  <c r="A533" i="5"/>
  <c r="AA531" i="5"/>
  <c r="Z531" i="5"/>
  <c r="Y531" i="5"/>
  <c r="X531" i="5"/>
  <c r="O531" i="5"/>
  <c r="H531" i="5"/>
  <c r="P531" i="5"/>
  <c r="J531" i="5"/>
  <c r="K530" i="5"/>
  <c r="J530" i="5"/>
  <c r="I530" i="5"/>
  <c r="H530" i="5"/>
  <c r="G530" i="5"/>
  <c r="F530" i="5"/>
  <c r="V530" i="5"/>
  <c r="T530" i="5"/>
  <c r="R530" i="5"/>
  <c r="U530" i="5"/>
  <c r="S530" i="5"/>
  <c r="Q530" i="5"/>
  <c r="E530" i="5"/>
  <c r="D530" i="5"/>
  <c r="B530" i="5"/>
  <c r="A530" i="5"/>
  <c r="AA528" i="5"/>
  <c r="Z528" i="5"/>
  <c r="Y528" i="5"/>
  <c r="X528" i="5"/>
  <c r="O528" i="5"/>
  <c r="H528" i="5"/>
  <c r="P528" i="5"/>
  <c r="J528" i="5"/>
  <c r="AB527" i="5"/>
  <c r="I527" i="5"/>
  <c r="H527" i="5"/>
  <c r="G527" i="5"/>
  <c r="E527" i="5"/>
  <c r="K526" i="5"/>
  <c r="J526" i="5"/>
  <c r="I526" i="5"/>
  <c r="E526" i="5"/>
  <c r="K525" i="5"/>
  <c r="J525" i="5"/>
  <c r="I525" i="5"/>
  <c r="E525" i="5"/>
  <c r="K524" i="5"/>
  <c r="J524" i="5"/>
  <c r="I524" i="5"/>
  <c r="E524" i="5"/>
  <c r="K523" i="5"/>
  <c r="J523" i="5"/>
  <c r="I523" i="5"/>
  <c r="H523" i="5"/>
  <c r="G523" i="5"/>
  <c r="F523" i="5"/>
  <c r="K522" i="5"/>
  <c r="J522" i="5"/>
  <c r="W522" i="5"/>
  <c r="I522" i="5"/>
  <c r="H522" i="5"/>
  <c r="G522" i="5"/>
  <c r="F522" i="5"/>
  <c r="K521" i="5"/>
  <c r="J521" i="5"/>
  <c r="I521" i="5"/>
  <c r="H521" i="5"/>
  <c r="G521" i="5"/>
  <c r="F521" i="5"/>
  <c r="K520" i="5"/>
  <c r="J520" i="5"/>
  <c r="W520" i="5"/>
  <c r="I520" i="5"/>
  <c r="H520" i="5"/>
  <c r="G520" i="5"/>
  <c r="F520" i="5"/>
  <c r="V519" i="5"/>
  <c r="T519" i="5"/>
  <c r="R519" i="5"/>
  <c r="U519" i="5"/>
  <c r="S519" i="5"/>
  <c r="Q519" i="5"/>
  <c r="E519" i="5"/>
  <c r="D519" i="5"/>
  <c r="B519" i="5"/>
  <c r="A519" i="5"/>
  <c r="AA517" i="5"/>
  <c r="Z517" i="5"/>
  <c r="Y517" i="5"/>
  <c r="X517" i="5"/>
  <c r="O517" i="5"/>
  <c r="H517" i="5"/>
  <c r="P517" i="5"/>
  <c r="J517" i="5"/>
  <c r="K516" i="5"/>
  <c r="J516" i="5"/>
  <c r="I516" i="5"/>
  <c r="H516" i="5"/>
  <c r="G516" i="5"/>
  <c r="F516" i="5"/>
  <c r="V516" i="5"/>
  <c r="T516" i="5"/>
  <c r="R516" i="5"/>
  <c r="U516" i="5"/>
  <c r="S516" i="5"/>
  <c r="Q516" i="5"/>
  <c r="E516" i="5"/>
  <c r="D516" i="5"/>
  <c r="B516" i="5"/>
  <c r="A516" i="5"/>
  <c r="AA514" i="5"/>
  <c r="Z514" i="5"/>
  <c r="Y514" i="5"/>
  <c r="X514" i="5"/>
  <c r="O514" i="5"/>
  <c r="H514" i="5"/>
  <c r="P514" i="5"/>
  <c r="J514" i="5"/>
  <c r="AB513" i="5"/>
  <c r="I513" i="5"/>
  <c r="H513" i="5"/>
  <c r="G513" i="5"/>
  <c r="E513" i="5"/>
  <c r="K512" i="5"/>
  <c r="J512" i="5"/>
  <c r="I512" i="5"/>
  <c r="E512" i="5"/>
  <c r="K511" i="5"/>
  <c r="J511" i="5"/>
  <c r="I511" i="5"/>
  <c r="E511" i="5"/>
  <c r="K510" i="5"/>
  <c r="J510" i="5"/>
  <c r="I510" i="5"/>
  <c r="E510" i="5"/>
  <c r="K509" i="5"/>
  <c r="J509" i="5"/>
  <c r="I509" i="5"/>
  <c r="H509" i="5"/>
  <c r="G509" i="5"/>
  <c r="F509" i="5"/>
  <c r="K508" i="5"/>
  <c r="J508" i="5"/>
  <c r="W508" i="5"/>
  <c r="I508" i="5"/>
  <c r="H508" i="5"/>
  <c r="G508" i="5"/>
  <c r="F508" i="5"/>
  <c r="K507" i="5"/>
  <c r="J507" i="5"/>
  <c r="I507" i="5"/>
  <c r="H507" i="5"/>
  <c r="G507" i="5"/>
  <c r="F507" i="5"/>
  <c r="K506" i="5"/>
  <c r="J506" i="5"/>
  <c r="W506" i="5"/>
  <c r="I506" i="5"/>
  <c r="H506" i="5"/>
  <c r="G506" i="5"/>
  <c r="F506" i="5"/>
  <c r="V505" i="5"/>
  <c r="T505" i="5"/>
  <c r="R505" i="5"/>
  <c r="U505" i="5"/>
  <c r="S505" i="5"/>
  <c r="Q505" i="5"/>
  <c r="E505" i="5"/>
  <c r="D505" i="5"/>
  <c r="B505" i="5"/>
  <c r="A505" i="5"/>
  <c r="AA503" i="5"/>
  <c r="Z503" i="5"/>
  <c r="Y503" i="5"/>
  <c r="X503" i="5"/>
  <c r="O503" i="5"/>
  <c r="H503" i="5"/>
  <c r="P503" i="5"/>
  <c r="J503" i="5"/>
  <c r="K502" i="5"/>
  <c r="J502" i="5"/>
  <c r="I502" i="5"/>
  <c r="H502" i="5"/>
  <c r="G502" i="5"/>
  <c r="F502" i="5"/>
  <c r="V502" i="5"/>
  <c r="T502" i="5"/>
  <c r="R502" i="5"/>
  <c r="U502" i="5"/>
  <c r="S502" i="5"/>
  <c r="Q502" i="5"/>
  <c r="E502" i="5"/>
  <c r="D502" i="5"/>
  <c r="B502" i="5"/>
  <c r="A502" i="5"/>
  <c r="AA500" i="5"/>
  <c r="Z500" i="5"/>
  <c r="Y500" i="5"/>
  <c r="X500" i="5"/>
  <c r="O500" i="5"/>
  <c r="H500" i="5"/>
  <c r="P500" i="5"/>
  <c r="J500" i="5"/>
  <c r="AB499" i="5"/>
  <c r="I499" i="5"/>
  <c r="H499" i="5"/>
  <c r="G499" i="5"/>
  <c r="E499" i="5"/>
  <c r="K498" i="5"/>
  <c r="J498" i="5"/>
  <c r="I498" i="5"/>
  <c r="E498" i="5"/>
  <c r="K497" i="5"/>
  <c r="J497" i="5"/>
  <c r="I497" i="5"/>
  <c r="E497" i="5"/>
  <c r="K496" i="5"/>
  <c r="J496" i="5"/>
  <c r="I496" i="5"/>
  <c r="E496" i="5"/>
  <c r="K495" i="5"/>
  <c r="J495" i="5"/>
  <c r="I495" i="5"/>
  <c r="H495" i="5"/>
  <c r="G495" i="5"/>
  <c r="F495" i="5"/>
  <c r="K494" i="5"/>
  <c r="J494" i="5"/>
  <c r="W494" i="5"/>
  <c r="I494" i="5"/>
  <c r="H494" i="5"/>
  <c r="G494" i="5"/>
  <c r="F494" i="5"/>
  <c r="K493" i="5"/>
  <c r="J493" i="5"/>
  <c r="I493" i="5"/>
  <c r="H493" i="5"/>
  <c r="G493" i="5"/>
  <c r="F493" i="5"/>
  <c r="K492" i="5"/>
  <c r="J492" i="5"/>
  <c r="W492" i="5"/>
  <c r="I492" i="5"/>
  <c r="H492" i="5"/>
  <c r="G492" i="5"/>
  <c r="F492" i="5"/>
  <c r="V491" i="5"/>
  <c r="T491" i="5"/>
  <c r="R491" i="5"/>
  <c r="U491" i="5"/>
  <c r="S491" i="5"/>
  <c r="Q491" i="5"/>
  <c r="E491" i="5"/>
  <c r="D491" i="5"/>
  <c r="B491" i="5"/>
  <c r="A491" i="5"/>
  <c r="AA489" i="5"/>
  <c r="Z489" i="5"/>
  <c r="Y489" i="5"/>
  <c r="X489" i="5"/>
  <c r="O489" i="5"/>
  <c r="H489" i="5"/>
  <c r="P489" i="5"/>
  <c r="J489" i="5"/>
  <c r="AB488" i="5"/>
  <c r="I488" i="5"/>
  <c r="H488" i="5"/>
  <c r="G488" i="5"/>
  <c r="E488" i="5"/>
  <c r="K487" i="5"/>
  <c r="J487" i="5"/>
  <c r="I487" i="5"/>
  <c r="E487" i="5"/>
  <c r="K486" i="5"/>
  <c r="J486" i="5"/>
  <c r="I486" i="5"/>
  <c r="E486" i="5"/>
  <c r="K485" i="5"/>
  <c r="J485" i="5"/>
  <c r="I485" i="5"/>
  <c r="E485" i="5"/>
  <c r="K484" i="5"/>
  <c r="J484" i="5"/>
  <c r="H484" i="5"/>
  <c r="AA484" i="5"/>
  <c r="Z484" i="5"/>
  <c r="Y484" i="5"/>
  <c r="X484" i="5"/>
  <c r="I484" i="5"/>
  <c r="F484" i="5"/>
  <c r="V484" i="5"/>
  <c r="T484" i="5"/>
  <c r="R484" i="5"/>
  <c r="U484" i="5"/>
  <c r="S484" i="5"/>
  <c r="Q484" i="5"/>
  <c r="E484" i="5"/>
  <c r="D484" i="5"/>
  <c r="B484" i="5"/>
  <c r="A484" i="5"/>
  <c r="K483" i="5"/>
  <c r="J483" i="5"/>
  <c r="H483" i="5"/>
  <c r="AA483" i="5"/>
  <c r="Z483" i="5"/>
  <c r="Y483" i="5"/>
  <c r="X483" i="5"/>
  <c r="I483" i="5"/>
  <c r="F483" i="5"/>
  <c r="V483" i="5"/>
  <c r="T483" i="5"/>
  <c r="R483" i="5"/>
  <c r="U483" i="5"/>
  <c r="S483" i="5"/>
  <c r="Q483" i="5"/>
  <c r="E483" i="5"/>
  <c r="D483" i="5"/>
  <c r="B483" i="5"/>
  <c r="A483" i="5"/>
  <c r="K482" i="5"/>
  <c r="J482" i="5"/>
  <c r="I482" i="5"/>
  <c r="H482" i="5"/>
  <c r="G482" i="5"/>
  <c r="F482" i="5"/>
  <c r="K481" i="5"/>
  <c r="J481" i="5"/>
  <c r="W481" i="5"/>
  <c r="I481" i="5"/>
  <c r="H481" i="5"/>
  <c r="G481" i="5"/>
  <c r="F481" i="5"/>
  <c r="K480" i="5"/>
  <c r="J480" i="5"/>
  <c r="I480" i="5"/>
  <c r="H480" i="5"/>
  <c r="G480" i="5"/>
  <c r="F480" i="5"/>
  <c r="K479" i="5"/>
  <c r="J479" i="5"/>
  <c r="W479" i="5"/>
  <c r="I479" i="5"/>
  <c r="H479" i="5"/>
  <c r="G479" i="5"/>
  <c r="F479" i="5"/>
  <c r="V478" i="5"/>
  <c r="T478" i="5"/>
  <c r="R478" i="5"/>
  <c r="U478" i="5"/>
  <c r="S478" i="5"/>
  <c r="Q478" i="5"/>
  <c r="E478" i="5"/>
  <c r="D478" i="5"/>
  <c r="B478" i="5"/>
  <c r="A478" i="5"/>
  <c r="AA476" i="5"/>
  <c r="Z476" i="5"/>
  <c r="Y476" i="5"/>
  <c r="X476" i="5"/>
  <c r="O476" i="5"/>
  <c r="H476" i="5"/>
  <c r="P476" i="5"/>
  <c r="J476" i="5"/>
  <c r="K475" i="5"/>
  <c r="J475" i="5"/>
  <c r="I475" i="5"/>
  <c r="H475" i="5"/>
  <c r="G475" i="5"/>
  <c r="F475" i="5"/>
  <c r="V475" i="5"/>
  <c r="T475" i="5"/>
  <c r="R475" i="5"/>
  <c r="U475" i="5"/>
  <c r="S475" i="5"/>
  <c r="Q475" i="5"/>
  <c r="E475" i="5"/>
  <c r="D475" i="5"/>
  <c r="B475" i="5"/>
  <c r="A475" i="5"/>
  <c r="AA473" i="5"/>
  <c r="Z473" i="5"/>
  <c r="Y473" i="5"/>
  <c r="X473" i="5"/>
  <c r="O473" i="5"/>
  <c r="H473" i="5"/>
  <c r="P473" i="5"/>
  <c r="J473" i="5"/>
  <c r="K472" i="5"/>
  <c r="J472" i="5"/>
  <c r="I472" i="5"/>
  <c r="H472" i="5"/>
  <c r="G472" i="5"/>
  <c r="F472" i="5"/>
  <c r="V472" i="5"/>
  <c r="T472" i="5"/>
  <c r="R472" i="5"/>
  <c r="U472" i="5"/>
  <c r="S472" i="5"/>
  <c r="Q472" i="5"/>
  <c r="E472" i="5"/>
  <c r="D472" i="5"/>
  <c r="B472" i="5"/>
  <c r="A472" i="5"/>
  <c r="AA470" i="5"/>
  <c r="Z470" i="5"/>
  <c r="Y470" i="5"/>
  <c r="X470" i="5"/>
  <c r="O470" i="5"/>
  <c r="H470" i="5"/>
  <c r="P470" i="5"/>
  <c r="J470" i="5"/>
  <c r="K469" i="5"/>
  <c r="J469" i="5"/>
  <c r="I469" i="5"/>
  <c r="H469" i="5"/>
  <c r="G469" i="5"/>
  <c r="F469" i="5"/>
  <c r="V469" i="5"/>
  <c r="T469" i="5"/>
  <c r="R469" i="5"/>
  <c r="U469" i="5"/>
  <c r="S469" i="5"/>
  <c r="Q469" i="5"/>
  <c r="E469" i="5"/>
  <c r="D469" i="5"/>
  <c r="B469" i="5"/>
  <c r="A469" i="5"/>
  <c r="AA467" i="5"/>
  <c r="Z467" i="5"/>
  <c r="Y467" i="5"/>
  <c r="X467" i="5"/>
  <c r="O467" i="5"/>
  <c r="H467" i="5"/>
  <c r="P467" i="5"/>
  <c r="J467" i="5"/>
  <c r="K466" i="5"/>
  <c r="J466" i="5"/>
  <c r="I466" i="5"/>
  <c r="H466" i="5"/>
  <c r="G466" i="5"/>
  <c r="F466" i="5"/>
  <c r="V466" i="5"/>
  <c r="T466" i="5"/>
  <c r="R466" i="5"/>
  <c r="U466" i="5"/>
  <c r="S466" i="5"/>
  <c r="Q466" i="5"/>
  <c r="E466" i="5"/>
  <c r="D466" i="5"/>
  <c r="B466" i="5"/>
  <c r="A466" i="5"/>
  <c r="AA464" i="5"/>
  <c r="Z464" i="5"/>
  <c r="Y464" i="5"/>
  <c r="X464" i="5"/>
  <c r="O464" i="5"/>
  <c r="H464" i="5"/>
  <c r="P464" i="5"/>
  <c r="J464" i="5"/>
  <c r="K463" i="5"/>
  <c r="J463" i="5"/>
  <c r="I463" i="5"/>
  <c r="H463" i="5"/>
  <c r="G463" i="5"/>
  <c r="F463" i="5"/>
  <c r="V463" i="5"/>
  <c r="T463" i="5"/>
  <c r="R463" i="5"/>
  <c r="U463" i="5"/>
  <c r="S463" i="5"/>
  <c r="Q463" i="5"/>
  <c r="E463" i="5"/>
  <c r="D463" i="5"/>
  <c r="B463" i="5"/>
  <c r="A463" i="5"/>
  <c r="AA461" i="5"/>
  <c r="Z461" i="5"/>
  <c r="Y461" i="5"/>
  <c r="X461" i="5"/>
  <c r="O461" i="5"/>
  <c r="H461" i="5"/>
  <c r="P461" i="5"/>
  <c r="J461" i="5"/>
  <c r="K460" i="5"/>
  <c r="J460" i="5"/>
  <c r="I460" i="5"/>
  <c r="H460" i="5"/>
  <c r="G460" i="5"/>
  <c r="F460" i="5"/>
  <c r="V460" i="5"/>
  <c r="T460" i="5"/>
  <c r="R460" i="5"/>
  <c r="U460" i="5"/>
  <c r="S460" i="5"/>
  <c r="Q460" i="5"/>
  <c r="E460" i="5"/>
  <c r="D460" i="5"/>
  <c r="B460" i="5"/>
  <c r="A460" i="5"/>
  <c r="AA458" i="5"/>
  <c r="Z458" i="5"/>
  <c r="Y458" i="5"/>
  <c r="X458" i="5"/>
  <c r="O458" i="5"/>
  <c r="H458" i="5"/>
  <c r="P458" i="5"/>
  <c r="J458" i="5"/>
  <c r="AB457" i="5"/>
  <c r="I457" i="5"/>
  <c r="H457" i="5"/>
  <c r="G457" i="5"/>
  <c r="E457" i="5"/>
  <c r="K456" i="5"/>
  <c r="J456" i="5"/>
  <c r="I456" i="5"/>
  <c r="E456" i="5"/>
  <c r="K455" i="5"/>
  <c r="J455" i="5"/>
  <c r="I455" i="5"/>
  <c r="E455" i="5"/>
  <c r="K454" i="5"/>
  <c r="J454" i="5"/>
  <c r="I454" i="5"/>
  <c r="E454" i="5"/>
  <c r="K453" i="5"/>
  <c r="J453" i="5"/>
  <c r="I453" i="5"/>
  <c r="H453" i="5"/>
  <c r="G453" i="5"/>
  <c r="F453" i="5"/>
  <c r="K452" i="5"/>
  <c r="J452" i="5"/>
  <c r="W452" i="5"/>
  <c r="I452" i="5"/>
  <c r="H452" i="5"/>
  <c r="G452" i="5"/>
  <c r="F452" i="5"/>
  <c r="K451" i="5"/>
  <c r="J451" i="5"/>
  <c r="I451" i="5"/>
  <c r="H451" i="5"/>
  <c r="G451" i="5"/>
  <c r="F451" i="5"/>
  <c r="K450" i="5"/>
  <c r="J450" i="5"/>
  <c r="W450" i="5"/>
  <c r="I450" i="5"/>
  <c r="H450" i="5"/>
  <c r="G450" i="5"/>
  <c r="F450" i="5"/>
  <c r="V449" i="5"/>
  <c r="T449" i="5"/>
  <c r="R449" i="5"/>
  <c r="U449" i="5"/>
  <c r="S449" i="5"/>
  <c r="Q449" i="5"/>
  <c r="E449" i="5"/>
  <c r="D449" i="5"/>
  <c r="B449" i="5"/>
  <c r="A449" i="5"/>
  <c r="AA447" i="5"/>
  <c r="Z447" i="5"/>
  <c r="Y447" i="5"/>
  <c r="X447" i="5"/>
  <c r="O447" i="5"/>
  <c r="H447" i="5"/>
  <c r="P447" i="5"/>
  <c r="J447" i="5"/>
  <c r="K446" i="5"/>
  <c r="J446" i="5"/>
  <c r="I446" i="5"/>
  <c r="H446" i="5"/>
  <c r="G446" i="5"/>
  <c r="F446" i="5"/>
  <c r="V446" i="5"/>
  <c r="T446" i="5"/>
  <c r="R446" i="5"/>
  <c r="U446" i="5"/>
  <c r="S446" i="5"/>
  <c r="Q446" i="5"/>
  <c r="E446" i="5"/>
  <c r="D446" i="5"/>
  <c r="B446" i="5"/>
  <c r="A446" i="5"/>
  <c r="AA444" i="5"/>
  <c r="Z444" i="5"/>
  <c r="Y444" i="5"/>
  <c r="X444" i="5"/>
  <c r="O444" i="5"/>
  <c r="H444" i="5"/>
  <c r="P444" i="5"/>
  <c r="J444" i="5"/>
  <c r="K443" i="5"/>
  <c r="J443" i="5"/>
  <c r="I443" i="5"/>
  <c r="H443" i="5"/>
  <c r="G443" i="5"/>
  <c r="F443" i="5"/>
  <c r="V443" i="5"/>
  <c r="T443" i="5"/>
  <c r="R443" i="5"/>
  <c r="U443" i="5"/>
  <c r="S443" i="5"/>
  <c r="Q443" i="5"/>
  <c r="E443" i="5"/>
  <c r="D443" i="5"/>
  <c r="B443" i="5"/>
  <c r="A443" i="5"/>
  <c r="AA441" i="5"/>
  <c r="Z441" i="5"/>
  <c r="Y441" i="5"/>
  <c r="X441" i="5"/>
  <c r="O441" i="5"/>
  <c r="H441" i="5"/>
  <c r="P441" i="5"/>
  <c r="J441" i="5"/>
  <c r="K440" i="5"/>
  <c r="J440" i="5"/>
  <c r="I440" i="5"/>
  <c r="H440" i="5"/>
  <c r="G440" i="5"/>
  <c r="F440" i="5"/>
  <c r="V440" i="5"/>
  <c r="T440" i="5"/>
  <c r="R440" i="5"/>
  <c r="U440" i="5"/>
  <c r="S440" i="5"/>
  <c r="Q440" i="5"/>
  <c r="E440" i="5"/>
  <c r="D440" i="5"/>
  <c r="B440" i="5"/>
  <c r="A440" i="5"/>
  <c r="AA438" i="5"/>
  <c r="Z438" i="5"/>
  <c r="Y438" i="5"/>
  <c r="X438" i="5"/>
  <c r="O438" i="5"/>
  <c r="H438" i="5"/>
  <c r="P438" i="5"/>
  <c r="J438" i="5"/>
  <c r="K437" i="5"/>
  <c r="J437" i="5"/>
  <c r="I437" i="5"/>
  <c r="H437" i="5"/>
  <c r="G437" i="5"/>
  <c r="F437" i="5"/>
  <c r="V437" i="5"/>
  <c r="T437" i="5"/>
  <c r="R437" i="5"/>
  <c r="U437" i="5"/>
  <c r="S437" i="5"/>
  <c r="Q437" i="5"/>
  <c r="E437" i="5"/>
  <c r="D437" i="5"/>
  <c r="B437" i="5"/>
  <c r="A437" i="5"/>
  <c r="AA435" i="5"/>
  <c r="Z435" i="5"/>
  <c r="Y435" i="5"/>
  <c r="X435" i="5"/>
  <c r="O435" i="5"/>
  <c r="H435" i="5"/>
  <c r="P435" i="5"/>
  <c r="J435" i="5"/>
  <c r="K434" i="5"/>
  <c r="J434" i="5"/>
  <c r="I434" i="5"/>
  <c r="H434" i="5"/>
  <c r="G434" i="5"/>
  <c r="F434" i="5"/>
  <c r="V434" i="5"/>
  <c r="T434" i="5"/>
  <c r="R434" i="5"/>
  <c r="U434" i="5"/>
  <c r="S434" i="5"/>
  <c r="Q434" i="5"/>
  <c r="E434" i="5"/>
  <c r="D434" i="5"/>
  <c r="B434" i="5"/>
  <c r="A434" i="5"/>
  <c r="AA432" i="5"/>
  <c r="Z432" i="5"/>
  <c r="Y432" i="5"/>
  <c r="X432" i="5"/>
  <c r="O432" i="5"/>
  <c r="H432" i="5"/>
  <c r="P432" i="5"/>
  <c r="J432" i="5"/>
  <c r="K431" i="5"/>
  <c r="J431" i="5"/>
  <c r="I431" i="5"/>
  <c r="H431" i="5"/>
  <c r="G431" i="5"/>
  <c r="F431" i="5"/>
  <c r="V431" i="5"/>
  <c r="T431" i="5"/>
  <c r="R431" i="5"/>
  <c r="U431" i="5"/>
  <c r="S431" i="5"/>
  <c r="Q431" i="5"/>
  <c r="E431" i="5"/>
  <c r="D431" i="5"/>
  <c r="B431" i="5"/>
  <c r="A431" i="5"/>
  <c r="AA429" i="5"/>
  <c r="Z429" i="5"/>
  <c r="Y429" i="5"/>
  <c r="X429" i="5"/>
  <c r="O429" i="5"/>
  <c r="H429" i="5"/>
  <c r="P429" i="5"/>
  <c r="J429" i="5"/>
  <c r="K428" i="5"/>
  <c r="J428" i="5"/>
  <c r="I428" i="5"/>
  <c r="H428" i="5"/>
  <c r="G428" i="5"/>
  <c r="F428" i="5"/>
  <c r="V428" i="5"/>
  <c r="T428" i="5"/>
  <c r="R428" i="5"/>
  <c r="U428" i="5"/>
  <c r="S428" i="5"/>
  <c r="Q428" i="5"/>
  <c r="E428" i="5"/>
  <c r="D428" i="5"/>
  <c r="B428" i="5"/>
  <c r="A428" i="5"/>
  <c r="AA426" i="5"/>
  <c r="Z426" i="5"/>
  <c r="Y426" i="5"/>
  <c r="X426" i="5"/>
  <c r="O426" i="5"/>
  <c r="H426" i="5"/>
  <c r="P426" i="5"/>
  <c r="J426" i="5"/>
  <c r="AB425" i="5"/>
  <c r="I425" i="5"/>
  <c r="H425" i="5"/>
  <c r="G425" i="5"/>
  <c r="E425" i="5"/>
  <c r="K424" i="5"/>
  <c r="J424" i="5"/>
  <c r="I424" i="5"/>
  <c r="E424" i="5"/>
  <c r="K423" i="5"/>
  <c r="J423" i="5"/>
  <c r="I423" i="5"/>
  <c r="E423" i="5"/>
  <c r="K422" i="5"/>
  <c r="J422" i="5"/>
  <c r="I422" i="5"/>
  <c r="E422" i="5"/>
  <c r="K421" i="5"/>
  <c r="J421" i="5"/>
  <c r="I421" i="5"/>
  <c r="H421" i="5"/>
  <c r="G421" i="5"/>
  <c r="F421" i="5"/>
  <c r="K420" i="5"/>
  <c r="J420" i="5"/>
  <c r="W420" i="5"/>
  <c r="I420" i="5"/>
  <c r="H420" i="5"/>
  <c r="G420" i="5"/>
  <c r="F420" i="5"/>
  <c r="K419" i="5"/>
  <c r="J419" i="5"/>
  <c r="I419" i="5"/>
  <c r="H419" i="5"/>
  <c r="G419" i="5"/>
  <c r="F419" i="5"/>
  <c r="K418" i="5"/>
  <c r="J418" i="5"/>
  <c r="W418" i="5"/>
  <c r="I418" i="5"/>
  <c r="H418" i="5"/>
  <c r="G418" i="5"/>
  <c r="F418" i="5"/>
  <c r="V417" i="5"/>
  <c r="T417" i="5"/>
  <c r="R417" i="5"/>
  <c r="U417" i="5"/>
  <c r="S417" i="5"/>
  <c r="Q417" i="5"/>
  <c r="E417" i="5"/>
  <c r="D417" i="5"/>
  <c r="B417" i="5"/>
  <c r="A417" i="5"/>
  <c r="AA415" i="5"/>
  <c r="Z415" i="5"/>
  <c r="Y415" i="5"/>
  <c r="X415" i="5"/>
  <c r="O415" i="5"/>
  <c r="H415" i="5"/>
  <c r="P415" i="5"/>
  <c r="J415" i="5"/>
  <c r="K414" i="5"/>
  <c r="J414" i="5"/>
  <c r="I414" i="5"/>
  <c r="H414" i="5"/>
  <c r="G414" i="5"/>
  <c r="F414" i="5"/>
  <c r="V414" i="5"/>
  <c r="T414" i="5"/>
  <c r="R414" i="5"/>
  <c r="U414" i="5"/>
  <c r="S414" i="5"/>
  <c r="Q414" i="5"/>
  <c r="E414" i="5"/>
  <c r="D414" i="5"/>
  <c r="B414" i="5"/>
  <c r="A414" i="5"/>
  <c r="AA412" i="5"/>
  <c r="Z412" i="5"/>
  <c r="Y412" i="5"/>
  <c r="X412" i="5"/>
  <c r="O412" i="5"/>
  <c r="H412" i="5"/>
  <c r="P412" i="5"/>
  <c r="J412" i="5"/>
  <c r="K411" i="5"/>
  <c r="J411" i="5"/>
  <c r="I411" i="5"/>
  <c r="H411" i="5"/>
  <c r="G411" i="5"/>
  <c r="F411" i="5"/>
  <c r="V411" i="5"/>
  <c r="T411" i="5"/>
  <c r="R411" i="5"/>
  <c r="U411" i="5"/>
  <c r="S411" i="5"/>
  <c r="Q411" i="5"/>
  <c r="E411" i="5"/>
  <c r="D411" i="5"/>
  <c r="B411" i="5"/>
  <c r="A411" i="5"/>
  <c r="AA409" i="5"/>
  <c r="Z409" i="5"/>
  <c r="Y409" i="5"/>
  <c r="X409" i="5"/>
  <c r="O409" i="5"/>
  <c r="H409" i="5"/>
  <c r="P409" i="5"/>
  <c r="J409" i="5"/>
  <c r="AB408" i="5"/>
  <c r="I408" i="5"/>
  <c r="H408" i="5"/>
  <c r="G408" i="5"/>
  <c r="E408" i="5"/>
  <c r="K407" i="5"/>
  <c r="J407" i="5"/>
  <c r="I407" i="5"/>
  <c r="E407" i="5"/>
  <c r="K406" i="5"/>
  <c r="J406" i="5"/>
  <c r="I406" i="5"/>
  <c r="E406" i="5"/>
  <c r="K405" i="5"/>
  <c r="J405" i="5"/>
  <c r="I405" i="5"/>
  <c r="E405" i="5"/>
  <c r="K404" i="5"/>
  <c r="J404" i="5"/>
  <c r="I404" i="5"/>
  <c r="H404" i="5"/>
  <c r="G404" i="5"/>
  <c r="F404" i="5"/>
  <c r="K403" i="5"/>
  <c r="J403" i="5"/>
  <c r="W403" i="5"/>
  <c r="I403" i="5"/>
  <c r="H403" i="5"/>
  <c r="G403" i="5"/>
  <c r="F403" i="5"/>
  <c r="K402" i="5"/>
  <c r="J402" i="5"/>
  <c r="I402" i="5"/>
  <c r="H402" i="5"/>
  <c r="G402" i="5"/>
  <c r="F402" i="5"/>
  <c r="K401" i="5"/>
  <c r="J401" i="5"/>
  <c r="W401" i="5"/>
  <c r="I401" i="5"/>
  <c r="H401" i="5"/>
  <c r="G401" i="5"/>
  <c r="F401" i="5"/>
  <c r="V400" i="5"/>
  <c r="T400" i="5"/>
  <c r="R400" i="5"/>
  <c r="U400" i="5"/>
  <c r="S400" i="5"/>
  <c r="Q400" i="5"/>
  <c r="E400" i="5"/>
  <c r="D400" i="5"/>
  <c r="B400" i="5"/>
  <c r="A400" i="5"/>
  <c r="AA398" i="5"/>
  <c r="Z398" i="5"/>
  <c r="Y398" i="5"/>
  <c r="X398" i="5"/>
  <c r="O398" i="5"/>
  <c r="H398" i="5"/>
  <c r="P398" i="5"/>
  <c r="J398" i="5"/>
  <c r="K397" i="5"/>
  <c r="J397" i="5"/>
  <c r="I397" i="5"/>
  <c r="H397" i="5"/>
  <c r="G397" i="5"/>
  <c r="F397" i="5"/>
  <c r="V397" i="5"/>
  <c r="T397" i="5"/>
  <c r="R397" i="5"/>
  <c r="U397" i="5"/>
  <c r="S397" i="5"/>
  <c r="Q397" i="5"/>
  <c r="E397" i="5"/>
  <c r="D397" i="5"/>
  <c r="B397" i="5"/>
  <c r="A397" i="5"/>
  <c r="AA395" i="5"/>
  <c r="Z395" i="5"/>
  <c r="Y395" i="5"/>
  <c r="X395" i="5"/>
  <c r="O395" i="5"/>
  <c r="H395" i="5"/>
  <c r="P395" i="5"/>
  <c r="J395" i="5"/>
  <c r="AB394" i="5"/>
  <c r="I394" i="5"/>
  <c r="H394" i="5"/>
  <c r="G394" i="5"/>
  <c r="E394" i="5"/>
  <c r="K393" i="5"/>
  <c r="J393" i="5"/>
  <c r="I393" i="5"/>
  <c r="E393" i="5"/>
  <c r="K392" i="5"/>
  <c r="J392" i="5"/>
  <c r="I392" i="5"/>
  <c r="E392" i="5"/>
  <c r="K391" i="5"/>
  <c r="J391" i="5"/>
  <c r="I391" i="5"/>
  <c r="E391" i="5"/>
  <c r="K390" i="5"/>
  <c r="J390" i="5"/>
  <c r="I390" i="5"/>
  <c r="H390" i="5"/>
  <c r="G390" i="5"/>
  <c r="F390" i="5"/>
  <c r="K389" i="5"/>
  <c r="J389" i="5"/>
  <c r="W389" i="5"/>
  <c r="I389" i="5"/>
  <c r="H389" i="5"/>
  <c r="G389" i="5"/>
  <c r="F389" i="5"/>
  <c r="K388" i="5"/>
  <c r="J388" i="5"/>
  <c r="I388" i="5"/>
  <c r="H388" i="5"/>
  <c r="G388" i="5"/>
  <c r="F388" i="5"/>
  <c r="K387" i="5"/>
  <c r="J387" i="5"/>
  <c r="W387" i="5"/>
  <c r="I387" i="5"/>
  <c r="H387" i="5"/>
  <c r="G387" i="5"/>
  <c r="F387" i="5"/>
  <c r="V386" i="5"/>
  <c r="T386" i="5"/>
  <c r="R386" i="5"/>
  <c r="U386" i="5"/>
  <c r="S386" i="5"/>
  <c r="Q386" i="5"/>
  <c r="E386" i="5"/>
  <c r="D386" i="5"/>
  <c r="B386" i="5"/>
  <c r="A386" i="5"/>
  <c r="AA384" i="5"/>
  <c r="Z384" i="5"/>
  <c r="Y384" i="5"/>
  <c r="X384" i="5"/>
  <c r="O384" i="5"/>
  <c r="H384" i="5"/>
  <c r="P384" i="5"/>
  <c r="J384" i="5"/>
  <c r="AB383" i="5"/>
  <c r="I383" i="5"/>
  <c r="H383" i="5"/>
  <c r="G383" i="5"/>
  <c r="E383" i="5"/>
  <c r="K382" i="5"/>
  <c r="J382" i="5"/>
  <c r="I382" i="5"/>
  <c r="E382" i="5"/>
  <c r="K381" i="5"/>
  <c r="J381" i="5"/>
  <c r="I381" i="5"/>
  <c r="E381" i="5"/>
  <c r="K380" i="5"/>
  <c r="J380" i="5"/>
  <c r="I380" i="5"/>
  <c r="E380" i="5"/>
  <c r="K379" i="5"/>
  <c r="J379" i="5"/>
  <c r="H379" i="5"/>
  <c r="AA379" i="5"/>
  <c r="Z379" i="5"/>
  <c r="Y379" i="5"/>
  <c r="X379" i="5"/>
  <c r="I379" i="5"/>
  <c r="F379" i="5"/>
  <c r="V379" i="5"/>
  <c r="T379" i="5"/>
  <c r="R379" i="5"/>
  <c r="U379" i="5"/>
  <c r="S379" i="5"/>
  <c r="Q379" i="5"/>
  <c r="E379" i="5"/>
  <c r="D379" i="5"/>
  <c r="B379" i="5"/>
  <c r="A379" i="5"/>
  <c r="K378" i="5"/>
  <c r="J378" i="5"/>
  <c r="I378" i="5"/>
  <c r="H378" i="5"/>
  <c r="G378" i="5"/>
  <c r="F378" i="5"/>
  <c r="K377" i="5"/>
  <c r="J377" i="5"/>
  <c r="W377" i="5"/>
  <c r="I377" i="5"/>
  <c r="H377" i="5"/>
  <c r="G377" i="5"/>
  <c r="F377" i="5"/>
  <c r="K376" i="5"/>
  <c r="J376" i="5"/>
  <c r="I376" i="5"/>
  <c r="H376" i="5"/>
  <c r="G376" i="5"/>
  <c r="F376" i="5"/>
  <c r="K375" i="5"/>
  <c r="J375" i="5"/>
  <c r="W375" i="5"/>
  <c r="I375" i="5"/>
  <c r="H375" i="5"/>
  <c r="G375" i="5"/>
  <c r="F375" i="5"/>
  <c r="V374" i="5"/>
  <c r="T374" i="5"/>
  <c r="R374" i="5"/>
  <c r="U374" i="5"/>
  <c r="S374" i="5"/>
  <c r="Q374" i="5"/>
  <c r="E374" i="5"/>
  <c r="D374" i="5"/>
  <c r="B374" i="5"/>
  <c r="A374" i="5"/>
  <c r="AA372" i="5"/>
  <c r="Z372" i="5"/>
  <c r="Y372" i="5"/>
  <c r="X372" i="5"/>
  <c r="O372" i="5"/>
  <c r="H372" i="5"/>
  <c r="P372" i="5"/>
  <c r="J372" i="5"/>
  <c r="K371" i="5"/>
  <c r="J371" i="5"/>
  <c r="I371" i="5"/>
  <c r="H371" i="5"/>
  <c r="G371" i="5"/>
  <c r="F371" i="5"/>
  <c r="V371" i="5"/>
  <c r="T371" i="5"/>
  <c r="R371" i="5"/>
  <c r="U371" i="5"/>
  <c r="S371" i="5"/>
  <c r="Q371" i="5"/>
  <c r="E371" i="5"/>
  <c r="D371" i="5"/>
  <c r="B371" i="5"/>
  <c r="A371" i="5"/>
  <c r="AA369" i="5"/>
  <c r="Z369" i="5"/>
  <c r="Y369" i="5"/>
  <c r="X369" i="5"/>
  <c r="O369" i="5"/>
  <c r="H369" i="5"/>
  <c r="P369" i="5"/>
  <c r="J369" i="5"/>
  <c r="K368" i="5"/>
  <c r="J368" i="5"/>
  <c r="I368" i="5"/>
  <c r="H368" i="5"/>
  <c r="G368" i="5"/>
  <c r="F368" i="5"/>
  <c r="V368" i="5"/>
  <c r="T368" i="5"/>
  <c r="R368" i="5"/>
  <c r="U368" i="5"/>
  <c r="S368" i="5"/>
  <c r="Q368" i="5"/>
  <c r="E368" i="5"/>
  <c r="D368" i="5"/>
  <c r="B368" i="5"/>
  <c r="A368" i="5"/>
  <c r="AA366" i="5"/>
  <c r="Z366" i="5"/>
  <c r="Y366" i="5"/>
  <c r="X366" i="5"/>
  <c r="O366" i="5"/>
  <c r="H366" i="5"/>
  <c r="P366" i="5"/>
  <c r="J366" i="5"/>
  <c r="K365" i="5"/>
  <c r="J365" i="5"/>
  <c r="I365" i="5"/>
  <c r="H365" i="5"/>
  <c r="G365" i="5"/>
  <c r="F365" i="5"/>
  <c r="V365" i="5"/>
  <c r="T365" i="5"/>
  <c r="R365" i="5"/>
  <c r="U365" i="5"/>
  <c r="S365" i="5"/>
  <c r="Q365" i="5"/>
  <c r="E365" i="5"/>
  <c r="D365" i="5"/>
  <c r="B365" i="5"/>
  <c r="A365" i="5"/>
  <c r="AA363" i="5"/>
  <c r="Z363" i="5"/>
  <c r="Y363" i="5"/>
  <c r="X363" i="5"/>
  <c r="O363" i="5"/>
  <c r="H363" i="5"/>
  <c r="P363" i="5"/>
  <c r="J363" i="5"/>
  <c r="K362" i="5"/>
  <c r="J362" i="5"/>
  <c r="I362" i="5"/>
  <c r="H362" i="5"/>
  <c r="G362" i="5"/>
  <c r="F362" i="5"/>
  <c r="V362" i="5"/>
  <c r="T362" i="5"/>
  <c r="R362" i="5"/>
  <c r="U362" i="5"/>
  <c r="S362" i="5"/>
  <c r="Q362" i="5"/>
  <c r="E362" i="5"/>
  <c r="D362" i="5"/>
  <c r="B362" i="5"/>
  <c r="A362" i="5"/>
  <c r="AA360" i="5"/>
  <c r="Z360" i="5"/>
  <c r="Y360" i="5"/>
  <c r="X360" i="5"/>
  <c r="O360" i="5"/>
  <c r="H360" i="5"/>
  <c r="P360" i="5"/>
  <c r="J360" i="5"/>
  <c r="K359" i="5"/>
  <c r="J359" i="5"/>
  <c r="I359" i="5"/>
  <c r="H359" i="5"/>
  <c r="G359" i="5"/>
  <c r="F359" i="5"/>
  <c r="V359" i="5"/>
  <c r="T359" i="5"/>
  <c r="R359" i="5"/>
  <c r="U359" i="5"/>
  <c r="S359" i="5"/>
  <c r="Q359" i="5"/>
  <c r="E359" i="5"/>
  <c r="D359" i="5"/>
  <c r="B359" i="5"/>
  <c r="A359" i="5"/>
  <c r="AA357" i="5"/>
  <c r="Z357" i="5"/>
  <c r="Y357" i="5"/>
  <c r="X357" i="5"/>
  <c r="O357" i="5"/>
  <c r="H357" i="5"/>
  <c r="P357" i="5"/>
  <c r="J357" i="5"/>
  <c r="K356" i="5"/>
  <c r="J356" i="5"/>
  <c r="I356" i="5"/>
  <c r="H356" i="5"/>
  <c r="G356" i="5"/>
  <c r="F356" i="5"/>
  <c r="V356" i="5"/>
  <c r="T356" i="5"/>
  <c r="R356" i="5"/>
  <c r="U356" i="5"/>
  <c r="S356" i="5"/>
  <c r="Q356" i="5"/>
  <c r="E356" i="5"/>
  <c r="D356" i="5"/>
  <c r="B356" i="5"/>
  <c r="A356" i="5"/>
  <c r="AA354" i="5"/>
  <c r="Z354" i="5"/>
  <c r="Y354" i="5"/>
  <c r="X354" i="5"/>
  <c r="O354" i="5"/>
  <c r="H354" i="5"/>
  <c r="P354" i="5"/>
  <c r="J354" i="5"/>
  <c r="K353" i="5"/>
  <c r="J353" i="5"/>
  <c r="I353" i="5"/>
  <c r="H353" i="5"/>
  <c r="G353" i="5"/>
  <c r="F353" i="5"/>
  <c r="V353" i="5"/>
  <c r="T353" i="5"/>
  <c r="R353" i="5"/>
  <c r="U353" i="5"/>
  <c r="S353" i="5"/>
  <c r="Q353" i="5"/>
  <c r="E353" i="5"/>
  <c r="D353" i="5"/>
  <c r="B353" i="5"/>
  <c r="A353" i="5"/>
  <c r="AA351" i="5"/>
  <c r="Z351" i="5"/>
  <c r="Y351" i="5"/>
  <c r="X351" i="5"/>
  <c r="O351" i="5"/>
  <c r="H351" i="5"/>
  <c r="P351" i="5"/>
  <c r="J351" i="5"/>
  <c r="K350" i="5"/>
  <c r="J350" i="5"/>
  <c r="I350" i="5"/>
  <c r="H350" i="5"/>
  <c r="G350" i="5"/>
  <c r="F350" i="5"/>
  <c r="V350" i="5"/>
  <c r="T350" i="5"/>
  <c r="R350" i="5"/>
  <c r="U350" i="5"/>
  <c r="S350" i="5"/>
  <c r="Q350" i="5"/>
  <c r="E350" i="5"/>
  <c r="D350" i="5"/>
  <c r="B350" i="5"/>
  <c r="A350" i="5"/>
  <c r="AA348" i="5"/>
  <c r="Z348" i="5"/>
  <c r="Y348" i="5"/>
  <c r="X348" i="5"/>
  <c r="O348" i="5"/>
  <c r="H348" i="5"/>
  <c r="P348" i="5"/>
  <c r="J348" i="5"/>
  <c r="K347" i="5"/>
  <c r="J347" i="5"/>
  <c r="I347" i="5"/>
  <c r="H347" i="5"/>
  <c r="G347" i="5"/>
  <c r="F347" i="5"/>
  <c r="V347" i="5"/>
  <c r="T347" i="5"/>
  <c r="R347" i="5"/>
  <c r="U347" i="5"/>
  <c r="S347" i="5"/>
  <c r="Q347" i="5"/>
  <c r="E347" i="5"/>
  <c r="D347" i="5"/>
  <c r="B347" i="5"/>
  <c r="A347" i="5"/>
  <c r="AA345" i="5"/>
  <c r="Z345" i="5"/>
  <c r="Y345" i="5"/>
  <c r="X345" i="5"/>
  <c r="O345" i="5"/>
  <c r="H345" i="5"/>
  <c r="P345" i="5"/>
  <c r="J345" i="5"/>
  <c r="K344" i="5"/>
  <c r="J344" i="5"/>
  <c r="I344" i="5"/>
  <c r="H344" i="5"/>
  <c r="G344" i="5"/>
  <c r="F344" i="5"/>
  <c r="V344" i="5"/>
  <c r="T344" i="5"/>
  <c r="R344" i="5"/>
  <c r="U344" i="5"/>
  <c r="S344" i="5"/>
  <c r="Q344" i="5"/>
  <c r="E344" i="5"/>
  <c r="D344" i="5"/>
  <c r="B344" i="5"/>
  <c r="A344" i="5"/>
  <c r="AA342" i="5"/>
  <c r="Z342" i="5"/>
  <c r="Y342" i="5"/>
  <c r="X342" i="5"/>
  <c r="O342" i="5"/>
  <c r="H342" i="5"/>
  <c r="P342" i="5"/>
  <c r="J342" i="5"/>
  <c r="K341" i="5"/>
  <c r="J341" i="5"/>
  <c r="I341" i="5"/>
  <c r="H341" i="5"/>
  <c r="G341" i="5"/>
  <c r="F341" i="5"/>
  <c r="V341" i="5"/>
  <c r="T341" i="5"/>
  <c r="R341" i="5"/>
  <c r="U341" i="5"/>
  <c r="S341" i="5"/>
  <c r="Q341" i="5"/>
  <c r="E341" i="5"/>
  <c r="D341" i="5"/>
  <c r="B341" i="5"/>
  <c r="A341" i="5"/>
  <c r="AA339" i="5"/>
  <c r="Z339" i="5"/>
  <c r="Y339" i="5"/>
  <c r="X339" i="5"/>
  <c r="O339" i="5"/>
  <c r="H339" i="5"/>
  <c r="P339" i="5"/>
  <c r="J339" i="5"/>
  <c r="AB338" i="5"/>
  <c r="I338" i="5"/>
  <c r="H338" i="5"/>
  <c r="G338" i="5"/>
  <c r="E338" i="5"/>
  <c r="K337" i="5"/>
  <c r="J337" i="5"/>
  <c r="I337" i="5"/>
  <c r="E337" i="5"/>
  <c r="K336" i="5"/>
  <c r="J336" i="5"/>
  <c r="I336" i="5"/>
  <c r="E336" i="5"/>
  <c r="K335" i="5"/>
  <c r="J335" i="5"/>
  <c r="I335" i="5"/>
  <c r="E335" i="5"/>
  <c r="K334" i="5"/>
  <c r="J334" i="5"/>
  <c r="I334" i="5"/>
  <c r="H334" i="5"/>
  <c r="G334" i="5"/>
  <c r="F334" i="5"/>
  <c r="K333" i="5"/>
  <c r="J333" i="5"/>
  <c r="W333" i="5"/>
  <c r="I333" i="5"/>
  <c r="H333" i="5"/>
  <c r="G333" i="5"/>
  <c r="F333" i="5"/>
  <c r="K332" i="5"/>
  <c r="J332" i="5"/>
  <c r="I332" i="5"/>
  <c r="H332" i="5"/>
  <c r="G332" i="5"/>
  <c r="F332" i="5"/>
  <c r="K331" i="5"/>
  <c r="J331" i="5"/>
  <c r="W331" i="5"/>
  <c r="I331" i="5"/>
  <c r="H331" i="5"/>
  <c r="G331" i="5"/>
  <c r="F331" i="5"/>
  <c r="V330" i="5"/>
  <c r="T330" i="5"/>
  <c r="R330" i="5"/>
  <c r="U330" i="5"/>
  <c r="S330" i="5"/>
  <c r="Q330" i="5"/>
  <c r="E330" i="5"/>
  <c r="D330" i="5"/>
  <c r="B330" i="5"/>
  <c r="A330" i="5"/>
  <c r="AA328" i="5"/>
  <c r="Z328" i="5"/>
  <c r="Y328" i="5"/>
  <c r="X328" i="5"/>
  <c r="O328" i="5"/>
  <c r="H328" i="5"/>
  <c r="P328" i="5"/>
  <c r="J328" i="5"/>
  <c r="K327" i="5"/>
  <c r="J327" i="5"/>
  <c r="I327" i="5"/>
  <c r="H327" i="5"/>
  <c r="G327" i="5"/>
  <c r="F327" i="5"/>
  <c r="V327" i="5"/>
  <c r="T327" i="5"/>
  <c r="R327" i="5"/>
  <c r="U327" i="5"/>
  <c r="S327" i="5"/>
  <c r="Q327" i="5"/>
  <c r="E327" i="5"/>
  <c r="D327" i="5"/>
  <c r="B327" i="5"/>
  <c r="A327" i="5"/>
  <c r="AA325" i="5"/>
  <c r="Z325" i="5"/>
  <c r="Y325" i="5"/>
  <c r="X325" i="5"/>
  <c r="O325" i="5"/>
  <c r="H325" i="5"/>
  <c r="P325" i="5"/>
  <c r="J325" i="5"/>
  <c r="AB324" i="5"/>
  <c r="I324" i="5"/>
  <c r="H324" i="5"/>
  <c r="G324" i="5"/>
  <c r="E324" i="5"/>
  <c r="K323" i="5"/>
  <c r="J323" i="5"/>
  <c r="I323" i="5"/>
  <c r="E323" i="5"/>
  <c r="K322" i="5"/>
  <c r="J322" i="5"/>
  <c r="I322" i="5"/>
  <c r="E322" i="5"/>
  <c r="K321" i="5"/>
  <c r="J321" i="5"/>
  <c r="I321" i="5"/>
  <c r="E321" i="5"/>
  <c r="K320" i="5"/>
  <c r="J320" i="5"/>
  <c r="I320" i="5"/>
  <c r="H320" i="5"/>
  <c r="G320" i="5"/>
  <c r="F320" i="5"/>
  <c r="K319" i="5"/>
  <c r="J319" i="5"/>
  <c r="W319" i="5"/>
  <c r="I319" i="5"/>
  <c r="H319" i="5"/>
  <c r="G319" i="5"/>
  <c r="F319" i="5"/>
  <c r="K318" i="5"/>
  <c r="J318" i="5"/>
  <c r="I318" i="5"/>
  <c r="H318" i="5"/>
  <c r="G318" i="5"/>
  <c r="F318" i="5"/>
  <c r="K317" i="5"/>
  <c r="J317" i="5"/>
  <c r="W317" i="5"/>
  <c r="I317" i="5"/>
  <c r="H317" i="5"/>
  <c r="G317" i="5"/>
  <c r="F317" i="5"/>
  <c r="V316" i="5"/>
  <c r="T316" i="5"/>
  <c r="R316" i="5"/>
  <c r="U316" i="5"/>
  <c r="S316" i="5"/>
  <c r="Q316" i="5"/>
  <c r="E316" i="5"/>
  <c r="D316" i="5"/>
  <c r="B316" i="5"/>
  <c r="A316" i="5"/>
  <c r="AA314" i="5"/>
  <c r="Z314" i="5"/>
  <c r="Y314" i="5"/>
  <c r="X314" i="5"/>
  <c r="O314" i="5"/>
  <c r="H314" i="5"/>
  <c r="P314" i="5"/>
  <c r="J314" i="5"/>
  <c r="K313" i="5"/>
  <c r="J313" i="5"/>
  <c r="I313" i="5"/>
  <c r="H313" i="5"/>
  <c r="G313" i="5"/>
  <c r="F313" i="5"/>
  <c r="V313" i="5"/>
  <c r="T313" i="5"/>
  <c r="R313" i="5"/>
  <c r="U313" i="5"/>
  <c r="S313" i="5"/>
  <c r="Q313" i="5"/>
  <c r="E313" i="5"/>
  <c r="D313" i="5"/>
  <c r="B313" i="5"/>
  <c r="A313" i="5"/>
  <c r="AA311" i="5"/>
  <c r="Z311" i="5"/>
  <c r="Y311" i="5"/>
  <c r="X311" i="5"/>
  <c r="O311" i="5"/>
  <c r="H311" i="5"/>
  <c r="P311" i="5"/>
  <c r="J311" i="5"/>
  <c r="K310" i="5"/>
  <c r="J310" i="5"/>
  <c r="I310" i="5"/>
  <c r="H310" i="5"/>
  <c r="G310" i="5"/>
  <c r="F310" i="5"/>
  <c r="V310" i="5"/>
  <c r="T310" i="5"/>
  <c r="R310" i="5"/>
  <c r="U310" i="5"/>
  <c r="S310" i="5"/>
  <c r="Q310" i="5"/>
  <c r="E310" i="5"/>
  <c r="D310" i="5"/>
  <c r="B310" i="5"/>
  <c r="A310" i="5"/>
  <c r="AA308" i="5"/>
  <c r="Z308" i="5"/>
  <c r="Y308" i="5"/>
  <c r="X308" i="5"/>
  <c r="O308" i="5"/>
  <c r="H308" i="5"/>
  <c r="P308" i="5"/>
  <c r="J308" i="5"/>
  <c r="K307" i="5"/>
  <c r="J307" i="5"/>
  <c r="I307" i="5"/>
  <c r="H307" i="5"/>
  <c r="G307" i="5"/>
  <c r="F307" i="5"/>
  <c r="V307" i="5"/>
  <c r="T307" i="5"/>
  <c r="R307" i="5"/>
  <c r="U307" i="5"/>
  <c r="S307" i="5"/>
  <c r="Q307" i="5"/>
  <c r="E307" i="5"/>
  <c r="D307" i="5"/>
  <c r="B307" i="5"/>
  <c r="A307" i="5"/>
  <c r="AA305" i="5"/>
  <c r="Z305" i="5"/>
  <c r="Y305" i="5"/>
  <c r="X305" i="5"/>
  <c r="O305" i="5"/>
  <c r="H305" i="5"/>
  <c r="P305" i="5"/>
  <c r="J305" i="5"/>
  <c r="K304" i="5"/>
  <c r="J304" i="5"/>
  <c r="I304" i="5"/>
  <c r="H304" i="5"/>
  <c r="G304" i="5"/>
  <c r="F304" i="5"/>
  <c r="V304" i="5"/>
  <c r="T304" i="5"/>
  <c r="R304" i="5"/>
  <c r="U304" i="5"/>
  <c r="S304" i="5"/>
  <c r="Q304" i="5"/>
  <c r="E304" i="5"/>
  <c r="D304" i="5"/>
  <c r="B304" i="5"/>
  <c r="A304" i="5"/>
  <c r="AA302" i="5"/>
  <c r="Z302" i="5"/>
  <c r="Y302" i="5"/>
  <c r="X302" i="5"/>
  <c r="O302" i="5"/>
  <c r="H302" i="5"/>
  <c r="P302" i="5"/>
  <c r="J302" i="5"/>
  <c r="K301" i="5"/>
  <c r="J301" i="5"/>
  <c r="I301" i="5"/>
  <c r="H301" i="5"/>
  <c r="G301" i="5"/>
  <c r="F301" i="5"/>
  <c r="V301" i="5"/>
  <c r="T301" i="5"/>
  <c r="R301" i="5"/>
  <c r="U301" i="5"/>
  <c r="S301" i="5"/>
  <c r="Q301" i="5"/>
  <c r="E301" i="5"/>
  <c r="D301" i="5"/>
  <c r="B301" i="5"/>
  <c r="A301" i="5"/>
  <c r="AA299" i="5"/>
  <c r="Z299" i="5"/>
  <c r="Y299" i="5"/>
  <c r="X299" i="5"/>
  <c r="O299" i="5"/>
  <c r="H299" i="5"/>
  <c r="P299" i="5"/>
  <c r="J299" i="5"/>
  <c r="K298" i="5"/>
  <c r="J298" i="5"/>
  <c r="I298" i="5"/>
  <c r="H298" i="5"/>
  <c r="G298" i="5"/>
  <c r="F298" i="5"/>
  <c r="V298" i="5"/>
  <c r="T298" i="5"/>
  <c r="R298" i="5"/>
  <c r="U298" i="5"/>
  <c r="S298" i="5"/>
  <c r="Q298" i="5"/>
  <c r="E298" i="5"/>
  <c r="D298" i="5"/>
  <c r="B298" i="5"/>
  <c r="A298" i="5"/>
  <c r="AA296" i="5"/>
  <c r="Z296" i="5"/>
  <c r="Y296" i="5"/>
  <c r="X296" i="5"/>
  <c r="O296" i="5"/>
  <c r="H296" i="5"/>
  <c r="P296" i="5"/>
  <c r="J296" i="5"/>
  <c r="K295" i="5"/>
  <c r="J295" i="5"/>
  <c r="I295" i="5"/>
  <c r="H295" i="5"/>
  <c r="G295" i="5"/>
  <c r="F295" i="5"/>
  <c r="V295" i="5"/>
  <c r="T295" i="5"/>
  <c r="R295" i="5"/>
  <c r="U295" i="5"/>
  <c r="S295" i="5"/>
  <c r="Q295" i="5"/>
  <c r="E295" i="5"/>
  <c r="D295" i="5"/>
  <c r="B295" i="5"/>
  <c r="A295" i="5"/>
  <c r="AA293" i="5"/>
  <c r="Z293" i="5"/>
  <c r="Y293" i="5"/>
  <c r="X293" i="5"/>
  <c r="O293" i="5"/>
  <c r="H293" i="5"/>
  <c r="P293" i="5"/>
  <c r="J293" i="5"/>
  <c r="K292" i="5"/>
  <c r="J292" i="5"/>
  <c r="I292" i="5"/>
  <c r="H292" i="5"/>
  <c r="G292" i="5"/>
  <c r="F292" i="5"/>
  <c r="V292" i="5"/>
  <c r="T292" i="5"/>
  <c r="R292" i="5"/>
  <c r="U292" i="5"/>
  <c r="S292" i="5"/>
  <c r="Q292" i="5"/>
  <c r="E292" i="5"/>
  <c r="D292" i="5"/>
  <c r="B292" i="5"/>
  <c r="A292" i="5"/>
  <c r="AA290" i="5"/>
  <c r="Z290" i="5"/>
  <c r="Y290" i="5"/>
  <c r="X290" i="5"/>
  <c r="O290" i="5"/>
  <c r="H290" i="5"/>
  <c r="P290" i="5"/>
  <c r="J290" i="5"/>
  <c r="K289" i="5"/>
  <c r="J289" i="5"/>
  <c r="I289" i="5"/>
  <c r="H289" i="5"/>
  <c r="G289" i="5"/>
  <c r="F289" i="5"/>
  <c r="V289" i="5"/>
  <c r="T289" i="5"/>
  <c r="R289" i="5"/>
  <c r="U289" i="5"/>
  <c r="S289" i="5"/>
  <c r="Q289" i="5"/>
  <c r="E289" i="5"/>
  <c r="D289" i="5"/>
  <c r="B289" i="5"/>
  <c r="A289" i="5"/>
  <c r="AA287" i="5"/>
  <c r="Z287" i="5"/>
  <c r="Y287" i="5"/>
  <c r="X287" i="5"/>
  <c r="O287" i="5"/>
  <c r="H287" i="5"/>
  <c r="P287" i="5"/>
  <c r="J287" i="5"/>
  <c r="K286" i="5"/>
  <c r="J286" i="5"/>
  <c r="I286" i="5"/>
  <c r="H286" i="5"/>
  <c r="G286" i="5"/>
  <c r="F286" i="5"/>
  <c r="V286" i="5"/>
  <c r="T286" i="5"/>
  <c r="R286" i="5"/>
  <c r="U286" i="5"/>
  <c r="S286" i="5"/>
  <c r="Q286" i="5"/>
  <c r="E286" i="5"/>
  <c r="D286" i="5"/>
  <c r="B286" i="5"/>
  <c r="A286" i="5"/>
  <c r="AA284" i="5"/>
  <c r="Z284" i="5"/>
  <c r="Y284" i="5"/>
  <c r="X284" i="5"/>
  <c r="O284" i="5"/>
  <c r="H284" i="5"/>
  <c r="P284" i="5"/>
  <c r="J284" i="5"/>
  <c r="K283" i="5"/>
  <c r="J283" i="5"/>
  <c r="I283" i="5"/>
  <c r="H283" i="5"/>
  <c r="G283" i="5"/>
  <c r="F283" i="5"/>
  <c r="V283" i="5"/>
  <c r="T283" i="5"/>
  <c r="R283" i="5"/>
  <c r="U283" i="5"/>
  <c r="S283" i="5"/>
  <c r="Q283" i="5"/>
  <c r="E283" i="5"/>
  <c r="D283" i="5"/>
  <c r="B283" i="5"/>
  <c r="A283" i="5"/>
  <c r="AA281" i="5"/>
  <c r="Z281" i="5"/>
  <c r="Y281" i="5"/>
  <c r="X281" i="5"/>
  <c r="O281" i="5"/>
  <c r="H281" i="5"/>
  <c r="P281" i="5"/>
  <c r="J281" i="5"/>
  <c r="AB280" i="5"/>
  <c r="I280" i="5"/>
  <c r="H280" i="5"/>
  <c r="G280" i="5"/>
  <c r="E280" i="5"/>
  <c r="K279" i="5"/>
  <c r="J279" i="5"/>
  <c r="I279" i="5"/>
  <c r="E279" i="5"/>
  <c r="K278" i="5"/>
  <c r="J278" i="5"/>
  <c r="I278" i="5"/>
  <c r="E278" i="5"/>
  <c r="K277" i="5"/>
  <c r="J277" i="5"/>
  <c r="I277" i="5"/>
  <c r="E277" i="5"/>
  <c r="K276" i="5"/>
  <c r="J276" i="5"/>
  <c r="I276" i="5"/>
  <c r="H276" i="5"/>
  <c r="G276" i="5"/>
  <c r="F276" i="5"/>
  <c r="K275" i="5"/>
  <c r="J275" i="5"/>
  <c r="W275" i="5"/>
  <c r="I275" i="5"/>
  <c r="H275" i="5"/>
  <c r="G275" i="5"/>
  <c r="F275" i="5"/>
  <c r="K274" i="5"/>
  <c r="J274" i="5"/>
  <c r="I274" i="5"/>
  <c r="H274" i="5"/>
  <c r="G274" i="5"/>
  <c r="F274" i="5"/>
  <c r="K273" i="5"/>
  <c r="J273" i="5"/>
  <c r="W273" i="5"/>
  <c r="I273" i="5"/>
  <c r="H273" i="5"/>
  <c r="G273" i="5"/>
  <c r="F273" i="5"/>
  <c r="V272" i="5"/>
  <c r="T272" i="5"/>
  <c r="R272" i="5"/>
  <c r="U272" i="5"/>
  <c r="S272" i="5"/>
  <c r="Q272" i="5"/>
  <c r="E272" i="5"/>
  <c r="D272" i="5"/>
  <c r="B272" i="5"/>
  <c r="A272" i="5"/>
  <c r="AA270" i="5"/>
  <c r="Z270" i="5"/>
  <c r="Y270" i="5"/>
  <c r="X270" i="5"/>
  <c r="O270" i="5"/>
  <c r="H270" i="5"/>
  <c r="P270" i="5"/>
  <c r="J270" i="5"/>
  <c r="AB269" i="5"/>
  <c r="I269" i="5"/>
  <c r="H269" i="5"/>
  <c r="G269" i="5"/>
  <c r="E269" i="5"/>
  <c r="K268" i="5"/>
  <c r="J268" i="5"/>
  <c r="I268" i="5"/>
  <c r="E268" i="5"/>
  <c r="K267" i="5"/>
  <c r="J267" i="5"/>
  <c r="I267" i="5"/>
  <c r="E267" i="5"/>
  <c r="K266" i="5"/>
  <c r="J266" i="5"/>
  <c r="I266" i="5"/>
  <c r="E266" i="5"/>
  <c r="K265" i="5"/>
  <c r="J265" i="5"/>
  <c r="H265" i="5"/>
  <c r="AA265" i="5"/>
  <c r="Z265" i="5"/>
  <c r="Y265" i="5"/>
  <c r="X265" i="5"/>
  <c r="I265" i="5"/>
  <c r="F265" i="5"/>
  <c r="V265" i="5"/>
  <c r="T265" i="5"/>
  <c r="R265" i="5"/>
  <c r="U265" i="5"/>
  <c r="S265" i="5"/>
  <c r="Q265" i="5"/>
  <c r="E265" i="5"/>
  <c r="D265" i="5"/>
  <c r="B265" i="5"/>
  <c r="A265" i="5"/>
  <c r="K264" i="5"/>
  <c r="J264" i="5"/>
  <c r="I264" i="5"/>
  <c r="H264" i="5"/>
  <c r="G264" i="5"/>
  <c r="F264" i="5"/>
  <c r="K263" i="5"/>
  <c r="J263" i="5"/>
  <c r="W263" i="5"/>
  <c r="I263" i="5"/>
  <c r="H263" i="5"/>
  <c r="G263" i="5"/>
  <c r="F263" i="5"/>
  <c r="K262" i="5"/>
  <c r="J262" i="5"/>
  <c r="I262" i="5"/>
  <c r="H262" i="5"/>
  <c r="G262" i="5"/>
  <c r="F262" i="5"/>
  <c r="K261" i="5"/>
  <c r="J261" i="5"/>
  <c r="W261" i="5"/>
  <c r="I261" i="5"/>
  <c r="H261" i="5"/>
  <c r="G261" i="5"/>
  <c r="F261" i="5"/>
  <c r="V260" i="5"/>
  <c r="T260" i="5"/>
  <c r="R260" i="5"/>
  <c r="U260" i="5"/>
  <c r="S260" i="5"/>
  <c r="Q260" i="5"/>
  <c r="E260" i="5"/>
  <c r="D260" i="5"/>
  <c r="B260" i="5"/>
  <c r="A260" i="5"/>
  <c r="AA258" i="5"/>
  <c r="Z258" i="5"/>
  <c r="Y258" i="5"/>
  <c r="X258" i="5"/>
  <c r="O258" i="5"/>
  <c r="H258" i="5"/>
  <c r="P258" i="5"/>
  <c r="J258" i="5"/>
  <c r="K257" i="5"/>
  <c r="J257" i="5"/>
  <c r="I257" i="5"/>
  <c r="H257" i="5"/>
  <c r="G257" i="5"/>
  <c r="F257" i="5"/>
  <c r="V257" i="5"/>
  <c r="T257" i="5"/>
  <c r="R257" i="5"/>
  <c r="U257" i="5"/>
  <c r="S257" i="5"/>
  <c r="Q257" i="5"/>
  <c r="E257" i="5"/>
  <c r="D257" i="5"/>
  <c r="B257" i="5"/>
  <c r="A257" i="5"/>
  <c r="AA255" i="5"/>
  <c r="Z255" i="5"/>
  <c r="Y255" i="5"/>
  <c r="X255" i="5"/>
  <c r="O255" i="5"/>
  <c r="H255" i="5"/>
  <c r="P255" i="5"/>
  <c r="J255" i="5"/>
  <c r="AB254" i="5"/>
  <c r="I254" i="5"/>
  <c r="H254" i="5"/>
  <c r="G254" i="5"/>
  <c r="E254" i="5"/>
  <c r="K253" i="5"/>
  <c r="J253" i="5"/>
  <c r="I253" i="5"/>
  <c r="E253" i="5"/>
  <c r="K252" i="5"/>
  <c r="J252" i="5"/>
  <c r="I252" i="5"/>
  <c r="E252" i="5"/>
  <c r="K251" i="5"/>
  <c r="J251" i="5"/>
  <c r="I251" i="5"/>
  <c r="E251" i="5"/>
  <c r="K250" i="5"/>
  <c r="J250" i="5"/>
  <c r="I250" i="5"/>
  <c r="H250" i="5"/>
  <c r="G250" i="5"/>
  <c r="F250" i="5"/>
  <c r="K249" i="5"/>
  <c r="J249" i="5"/>
  <c r="W249" i="5"/>
  <c r="I249" i="5"/>
  <c r="H249" i="5"/>
  <c r="G249" i="5"/>
  <c r="F249" i="5"/>
  <c r="K248" i="5"/>
  <c r="J248" i="5"/>
  <c r="I248" i="5"/>
  <c r="H248" i="5"/>
  <c r="G248" i="5"/>
  <c r="F248" i="5"/>
  <c r="K247" i="5"/>
  <c r="J247" i="5"/>
  <c r="W247" i="5"/>
  <c r="I247" i="5"/>
  <c r="H247" i="5"/>
  <c r="G247" i="5"/>
  <c r="F247" i="5"/>
  <c r="V246" i="5"/>
  <c r="T246" i="5"/>
  <c r="R246" i="5"/>
  <c r="U246" i="5"/>
  <c r="S246" i="5"/>
  <c r="Q246" i="5"/>
  <c r="E246" i="5"/>
  <c r="D246" i="5"/>
  <c r="B246" i="5"/>
  <c r="A246" i="5"/>
  <c r="AA244" i="5"/>
  <c r="Z244" i="5"/>
  <c r="Y244" i="5"/>
  <c r="X244" i="5"/>
  <c r="O244" i="5"/>
  <c r="H244" i="5"/>
  <c r="P244" i="5"/>
  <c r="J244" i="5"/>
  <c r="K243" i="5"/>
  <c r="J243" i="5"/>
  <c r="I243" i="5"/>
  <c r="H243" i="5"/>
  <c r="G243" i="5"/>
  <c r="F243" i="5"/>
  <c r="V243" i="5"/>
  <c r="T243" i="5"/>
  <c r="R243" i="5"/>
  <c r="U243" i="5"/>
  <c r="S243" i="5"/>
  <c r="Q243" i="5"/>
  <c r="E243" i="5"/>
  <c r="D243" i="5"/>
  <c r="B243" i="5"/>
  <c r="A243" i="5"/>
  <c r="AA241" i="5"/>
  <c r="Z241" i="5"/>
  <c r="Y241" i="5"/>
  <c r="X241" i="5"/>
  <c r="O241" i="5"/>
  <c r="H241" i="5"/>
  <c r="P241" i="5"/>
  <c r="J241" i="5"/>
  <c r="AB240" i="5"/>
  <c r="I240" i="5"/>
  <c r="H240" i="5"/>
  <c r="G240" i="5"/>
  <c r="E240" i="5"/>
  <c r="K239" i="5"/>
  <c r="J239" i="5"/>
  <c r="I239" i="5"/>
  <c r="E239" i="5"/>
  <c r="K238" i="5"/>
  <c r="J238" i="5"/>
  <c r="I238" i="5"/>
  <c r="E238" i="5"/>
  <c r="K237" i="5"/>
  <c r="J237" i="5"/>
  <c r="I237" i="5"/>
  <c r="E237" i="5"/>
  <c r="K236" i="5"/>
  <c r="J236" i="5"/>
  <c r="I236" i="5"/>
  <c r="H236" i="5"/>
  <c r="G236" i="5"/>
  <c r="F236" i="5"/>
  <c r="K235" i="5"/>
  <c r="J235" i="5"/>
  <c r="W235" i="5"/>
  <c r="I235" i="5"/>
  <c r="H235" i="5"/>
  <c r="G235" i="5"/>
  <c r="F235" i="5"/>
  <c r="K234" i="5"/>
  <c r="J234" i="5"/>
  <c r="I234" i="5"/>
  <c r="H234" i="5"/>
  <c r="G234" i="5"/>
  <c r="F234" i="5"/>
  <c r="K233" i="5"/>
  <c r="J233" i="5"/>
  <c r="W233" i="5"/>
  <c r="I233" i="5"/>
  <c r="H233" i="5"/>
  <c r="G233" i="5"/>
  <c r="F233" i="5"/>
  <c r="V232" i="5"/>
  <c r="T232" i="5"/>
  <c r="R232" i="5"/>
  <c r="U232" i="5"/>
  <c r="S232" i="5"/>
  <c r="Q232" i="5"/>
  <c r="E232" i="5"/>
  <c r="D232" i="5"/>
  <c r="B232" i="5"/>
  <c r="A232" i="5"/>
  <c r="AA230" i="5"/>
  <c r="Z230" i="5"/>
  <c r="Y230" i="5"/>
  <c r="X230" i="5"/>
  <c r="O230" i="5"/>
  <c r="H230" i="5"/>
  <c r="P230" i="5"/>
  <c r="J230" i="5"/>
  <c r="AB229" i="5"/>
  <c r="I229" i="5"/>
  <c r="H229" i="5"/>
  <c r="G229" i="5"/>
  <c r="E229" i="5"/>
  <c r="K228" i="5"/>
  <c r="J228" i="5"/>
  <c r="I228" i="5"/>
  <c r="E228" i="5"/>
  <c r="K227" i="5"/>
  <c r="J227" i="5"/>
  <c r="I227" i="5"/>
  <c r="E227" i="5"/>
  <c r="K226" i="5"/>
  <c r="J226" i="5"/>
  <c r="W226" i="5"/>
  <c r="I226" i="5"/>
  <c r="H226" i="5"/>
  <c r="G226" i="5"/>
  <c r="F226" i="5"/>
  <c r="V225" i="5"/>
  <c r="T225" i="5"/>
  <c r="R225" i="5"/>
  <c r="U225" i="5"/>
  <c r="S225" i="5"/>
  <c r="Q225" i="5"/>
  <c r="E225" i="5"/>
  <c r="D225" i="5"/>
  <c r="B225" i="5"/>
  <c r="A225" i="5"/>
  <c r="AA223" i="5"/>
  <c r="Z223" i="5"/>
  <c r="Y223" i="5"/>
  <c r="X223" i="5"/>
  <c r="O223" i="5"/>
  <c r="H223" i="5"/>
  <c r="P223" i="5"/>
  <c r="J223" i="5"/>
  <c r="AB222" i="5"/>
  <c r="I222" i="5"/>
  <c r="H222" i="5"/>
  <c r="G222" i="5"/>
  <c r="E222" i="5"/>
  <c r="K221" i="5"/>
  <c r="J221" i="5"/>
  <c r="I221" i="5"/>
  <c r="E221" i="5"/>
  <c r="K220" i="5"/>
  <c r="J220" i="5"/>
  <c r="I220" i="5"/>
  <c r="E220" i="5"/>
  <c r="K219" i="5"/>
  <c r="J219" i="5"/>
  <c r="I219" i="5"/>
  <c r="H219" i="5"/>
  <c r="G219" i="5"/>
  <c r="F219" i="5"/>
  <c r="K218" i="5"/>
  <c r="J218" i="5"/>
  <c r="W218" i="5"/>
  <c r="I218" i="5"/>
  <c r="H218" i="5"/>
  <c r="G218" i="5"/>
  <c r="F218" i="5"/>
  <c r="V217" i="5"/>
  <c r="T217" i="5"/>
  <c r="R217" i="5"/>
  <c r="U217" i="5"/>
  <c r="S217" i="5"/>
  <c r="Q217" i="5"/>
  <c r="E217" i="5"/>
  <c r="D217" i="5"/>
  <c r="B217" i="5"/>
  <c r="A217" i="5"/>
  <c r="AA215" i="5"/>
  <c r="Z215" i="5"/>
  <c r="Y215" i="5"/>
  <c r="X215" i="5"/>
  <c r="O215" i="5"/>
  <c r="H215" i="5"/>
  <c r="P215" i="5"/>
  <c r="J215" i="5"/>
  <c r="AB214" i="5"/>
  <c r="I214" i="5"/>
  <c r="H214" i="5"/>
  <c r="G214" i="5"/>
  <c r="E214" i="5"/>
  <c r="K213" i="5"/>
  <c r="J213" i="5"/>
  <c r="I213" i="5"/>
  <c r="E213" i="5"/>
  <c r="K212" i="5"/>
  <c r="J212" i="5"/>
  <c r="I212" i="5"/>
  <c r="E212" i="5"/>
  <c r="K211" i="5"/>
  <c r="J211" i="5"/>
  <c r="I211" i="5"/>
  <c r="H211" i="5"/>
  <c r="G211" i="5"/>
  <c r="F211" i="5"/>
  <c r="K210" i="5"/>
  <c r="J210" i="5"/>
  <c r="W210" i="5"/>
  <c r="I210" i="5"/>
  <c r="H210" i="5"/>
  <c r="G210" i="5"/>
  <c r="F210" i="5"/>
  <c r="V209" i="5"/>
  <c r="T209" i="5"/>
  <c r="R209" i="5"/>
  <c r="U209" i="5"/>
  <c r="S209" i="5"/>
  <c r="Q209" i="5"/>
  <c r="E209" i="5"/>
  <c r="D209" i="5"/>
  <c r="B209" i="5"/>
  <c r="A209" i="5"/>
  <c r="AA207" i="5"/>
  <c r="Z207" i="5"/>
  <c r="Y207" i="5"/>
  <c r="X207" i="5"/>
  <c r="O207" i="5"/>
  <c r="H207" i="5"/>
  <c r="P207" i="5"/>
  <c r="J207" i="5"/>
  <c r="K206" i="5"/>
  <c r="J206" i="5"/>
  <c r="I206" i="5"/>
  <c r="H206" i="5"/>
  <c r="G206" i="5"/>
  <c r="F206" i="5"/>
  <c r="V206" i="5"/>
  <c r="T206" i="5"/>
  <c r="R206" i="5"/>
  <c r="U206" i="5"/>
  <c r="S206" i="5"/>
  <c r="Q206" i="5"/>
  <c r="E206" i="5"/>
  <c r="D206" i="5"/>
  <c r="B206" i="5"/>
  <c r="A206" i="5"/>
  <c r="AA204" i="5"/>
  <c r="Z204" i="5"/>
  <c r="Y204" i="5"/>
  <c r="X204" i="5"/>
  <c r="O204" i="5"/>
  <c r="H204" i="5"/>
  <c r="P204" i="5"/>
  <c r="J204" i="5"/>
  <c r="K203" i="5"/>
  <c r="J203" i="5"/>
  <c r="I203" i="5"/>
  <c r="H203" i="5"/>
  <c r="G203" i="5"/>
  <c r="F203" i="5"/>
  <c r="V203" i="5"/>
  <c r="T203" i="5"/>
  <c r="R203" i="5"/>
  <c r="U203" i="5"/>
  <c r="S203" i="5"/>
  <c r="Q203" i="5"/>
  <c r="E203" i="5"/>
  <c r="D203" i="5"/>
  <c r="B203" i="5"/>
  <c r="A203" i="5"/>
  <c r="AA201" i="5"/>
  <c r="Z201" i="5"/>
  <c r="Y201" i="5"/>
  <c r="X201" i="5"/>
  <c r="O201" i="5"/>
  <c r="H201" i="5"/>
  <c r="P201" i="5"/>
  <c r="J201" i="5"/>
  <c r="AB200" i="5"/>
  <c r="I200" i="5"/>
  <c r="H200" i="5"/>
  <c r="G200" i="5"/>
  <c r="E200" i="5"/>
  <c r="K199" i="5"/>
  <c r="J199" i="5"/>
  <c r="I199" i="5"/>
  <c r="E199" i="5"/>
  <c r="K198" i="5"/>
  <c r="J198" i="5"/>
  <c r="I198" i="5"/>
  <c r="E198" i="5"/>
  <c r="K197" i="5"/>
  <c r="J197" i="5"/>
  <c r="I197" i="5"/>
  <c r="E197" i="5"/>
  <c r="K196" i="5"/>
  <c r="J196" i="5"/>
  <c r="I196" i="5"/>
  <c r="H196" i="5"/>
  <c r="G196" i="5"/>
  <c r="F196" i="5"/>
  <c r="K195" i="5"/>
  <c r="J195" i="5"/>
  <c r="W195" i="5"/>
  <c r="I195" i="5"/>
  <c r="H195" i="5"/>
  <c r="G195" i="5"/>
  <c r="F195" i="5"/>
  <c r="K194" i="5"/>
  <c r="J194" i="5"/>
  <c r="I194" i="5"/>
  <c r="H194" i="5"/>
  <c r="G194" i="5"/>
  <c r="F194" i="5"/>
  <c r="K193" i="5"/>
  <c r="J193" i="5"/>
  <c r="W193" i="5"/>
  <c r="I193" i="5"/>
  <c r="H193" i="5"/>
  <c r="G193" i="5"/>
  <c r="F193" i="5"/>
  <c r="V192" i="5"/>
  <c r="T192" i="5"/>
  <c r="R192" i="5"/>
  <c r="U192" i="5"/>
  <c r="S192" i="5"/>
  <c r="Q192" i="5"/>
  <c r="E192" i="5"/>
  <c r="D192" i="5"/>
  <c r="B192" i="5"/>
  <c r="A192" i="5"/>
  <c r="AA190" i="5"/>
  <c r="Z190" i="5"/>
  <c r="Y190" i="5"/>
  <c r="X190" i="5"/>
  <c r="O190" i="5"/>
  <c r="H190" i="5"/>
  <c r="P190" i="5"/>
  <c r="J190" i="5"/>
  <c r="K189" i="5"/>
  <c r="J189" i="5"/>
  <c r="I189" i="5"/>
  <c r="H189" i="5"/>
  <c r="G189" i="5"/>
  <c r="F189" i="5"/>
  <c r="V189" i="5"/>
  <c r="T189" i="5"/>
  <c r="R189" i="5"/>
  <c r="U189" i="5"/>
  <c r="S189" i="5"/>
  <c r="Q189" i="5"/>
  <c r="E189" i="5"/>
  <c r="D189" i="5"/>
  <c r="B189" i="5"/>
  <c r="A189" i="5"/>
  <c r="AA187" i="5"/>
  <c r="Z187" i="5"/>
  <c r="Y187" i="5"/>
  <c r="X187" i="5"/>
  <c r="O187" i="5"/>
  <c r="H187" i="5"/>
  <c r="P187" i="5"/>
  <c r="J187" i="5"/>
  <c r="K186" i="5"/>
  <c r="J186" i="5"/>
  <c r="I186" i="5"/>
  <c r="H186" i="5"/>
  <c r="G186" i="5"/>
  <c r="F186" i="5"/>
  <c r="V186" i="5"/>
  <c r="T186" i="5"/>
  <c r="R186" i="5"/>
  <c r="U186" i="5"/>
  <c r="S186" i="5"/>
  <c r="Q186" i="5"/>
  <c r="E186" i="5"/>
  <c r="D186" i="5"/>
  <c r="B186" i="5"/>
  <c r="A186" i="5"/>
  <c r="AA184" i="5"/>
  <c r="Z184" i="5"/>
  <c r="Y184" i="5"/>
  <c r="X184" i="5"/>
  <c r="O184" i="5"/>
  <c r="H184" i="5"/>
  <c r="P184" i="5"/>
  <c r="J184" i="5"/>
  <c r="AB183" i="5"/>
  <c r="I183" i="5"/>
  <c r="H183" i="5"/>
  <c r="G183" i="5"/>
  <c r="E183" i="5"/>
  <c r="K182" i="5"/>
  <c r="J182" i="5"/>
  <c r="I182" i="5"/>
  <c r="E182" i="5"/>
  <c r="K181" i="5"/>
  <c r="J181" i="5"/>
  <c r="I181" i="5"/>
  <c r="E181" i="5"/>
  <c r="K180" i="5"/>
  <c r="J180" i="5"/>
  <c r="I180" i="5"/>
  <c r="E180" i="5"/>
  <c r="K179" i="5"/>
  <c r="J179" i="5"/>
  <c r="I179" i="5"/>
  <c r="H179" i="5"/>
  <c r="G179" i="5"/>
  <c r="F179" i="5"/>
  <c r="K178" i="5"/>
  <c r="J178" i="5"/>
  <c r="W178" i="5"/>
  <c r="I178" i="5"/>
  <c r="H178" i="5"/>
  <c r="G178" i="5"/>
  <c r="F178" i="5"/>
  <c r="K177" i="5"/>
  <c r="J177" i="5"/>
  <c r="I177" i="5"/>
  <c r="H177" i="5"/>
  <c r="G177" i="5"/>
  <c r="F177" i="5"/>
  <c r="K176" i="5"/>
  <c r="J176" i="5"/>
  <c r="W176" i="5"/>
  <c r="I176" i="5"/>
  <c r="H176" i="5"/>
  <c r="G176" i="5"/>
  <c r="F176" i="5"/>
  <c r="V175" i="5"/>
  <c r="T175" i="5"/>
  <c r="R175" i="5"/>
  <c r="U175" i="5"/>
  <c r="S175" i="5"/>
  <c r="Q175" i="5"/>
  <c r="E175" i="5"/>
  <c r="D175" i="5"/>
  <c r="B175" i="5"/>
  <c r="A175" i="5"/>
  <c r="AA173" i="5"/>
  <c r="Z173" i="5"/>
  <c r="Y173" i="5"/>
  <c r="X173" i="5"/>
  <c r="O173" i="5"/>
  <c r="H173" i="5"/>
  <c r="P173" i="5"/>
  <c r="J173" i="5"/>
  <c r="K172" i="5"/>
  <c r="J172" i="5"/>
  <c r="I172" i="5"/>
  <c r="H172" i="5"/>
  <c r="G172" i="5"/>
  <c r="F172" i="5"/>
  <c r="V172" i="5"/>
  <c r="T172" i="5"/>
  <c r="R172" i="5"/>
  <c r="U172" i="5"/>
  <c r="S172" i="5"/>
  <c r="Q172" i="5"/>
  <c r="E172" i="5"/>
  <c r="D172" i="5"/>
  <c r="B172" i="5"/>
  <c r="A172" i="5"/>
  <c r="AA170" i="5"/>
  <c r="Z170" i="5"/>
  <c r="Y170" i="5"/>
  <c r="X170" i="5"/>
  <c r="O170" i="5"/>
  <c r="H170" i="5"/>
  <c r="P170" i="5"/>
  <c r="J170" i="5"/>
  <c r="K169" i="5"/>
  <c r="J169" i="5"/>
  <c r="I169" i="5"/>
  <c r="H169" i="5"/>
  <c r="G169" i="5"/>
  <c r="F169" i="5"/>
  <c r="V169" i="5"/>
  <c r="T169" i="5"/>
  <c r="R169" i="5"/>
  <c r="U169" i="5"/>
  <c r="S169" i="5"/>
  <c r="Q169" i="5"/>
  <c r="E169" i="5"/>
  <c r="D169" i="5"/>
  <c r="B169" i="5"/>
  <c r="A169" i="5"/>
  <c r="AA167" i="5"/>
  <c r="Z167" i="5"/>
  <c r="Y167" i="5"/>
  <c r="X167" i="5"/>
  <c r="O167" i="5"/>
  <c r="H167" i="5"/>
  <c r="P167" i="5"/>
  <c r="J167" i="5"/>
  <c r="K166" i="5"/>
  <c r="J166" i="5"/>
  <c r="I166" i="5"/>
  <c r="H166" i="5"/>
  <c r="G166" i="5"/>
  <c r="F166" i="5"/>
  <c r="V166" i="5"/>
  <c r="T166" i="5"/>
  <c r="R166" i="5"/>
  <c r="U166" i="5"/>
  <c r="S166" i="5"/>
  <c r="Q166" i="5"/>
  <c r="E166" i="5"/>
  <c r="D166" i="5"/>
  <c r="B166" i="5"/>
  <c r="A166" i="5"/>
  <c r="AA164" i="5"/>
  <c r="Z164" i="5"/>
  <c r="Y164" i="5"/>
  <c r="X164" i="5"/>
  <c r="O164" i="5"/>
  <c r="H164" i="5"/>
  <c r="P164" i="5"/>
  <c r="J164" i="5"/>
  <c r="AB163" i="5"/>
  <c r="I163" i="5"/>
  <c r="H163" i="5"/>
  <c r="G163" i="5"/>
  <c r="E163" i="5"/>
  <c r="K162" i="5"/>
  <c r="J162" i="5"/>
  <c r="I162" i="5"/>
  <c r="E162" i="5"/>
  <c r="K161" i="5"/>
  <c r="J161" i="5"/>
  <c r="I161" i="5"/>
  <c r="E161" i="5"/>
  <c r="K160" i="5"/>
  <c r="J160" i="5"/>
  <c r="I160" i="5"/>
  <c r="E160" i="5"/>
  <c r="K159" i="5"/>
  <c r="J159" i="5"/>
  <c r="I159" i="5"/>
  <c r="H159" i="5"/>
  <c r="G159" i="5"/>
  <c r="F159" i="5"/>
  <c r="K158" i="5"/>
  <c r="J158" i="5"/>
  <c r="W158" i="5"/>
  <c r="I158" i="5"/>
  <c r="H158" i="5"/>
  <c r="G158" i="5"/>
  <c r="F158" i="5"/>
  <c r="K157" i="5"/>
  <c r="J157" i="5"/>
  <c r="I157" i="5"/>
  <c r="H157" i="5"/>
  <c r="G157" i="5"/>
  <c r="F157" i="5"/>
  <c r="K156" i="5"/>
  <c r="J156" i="5"/>
  <c r="W156" i="5"/>
  <c r="I156" i="5"/>
  <c r="H156" i="5"/>
  <c r="G156" i="5"/>
  <c r="F156" i="5"/>
  <c r="V155" i="5"/>
  <c r="T155" i="5"/>
  <c r="R155" i="5"/>
  <c r="U155" i="5"/>
  <c r="S155" i="5"/>
  <c r="Q155" i="5"/>
  <c r="E155" i="5"/>
  <c r="D155" i="5"/>
  <c r="B155" i="5"/>
  <c r="A155" i="5"/>
  <c r="AA153" i="5"/>
  <c r="Z153" i="5"/>
  <c r="Y153" i="5"/>
  <c r="X153" i="5"/>
  <c r="O153" i="5"/>
  <c r="H153" i="5"/>
  <c r="P153" i="5"/>
  <c r="J153" i="5"/>
  <c r="V152" i="5"/>
  <c r="T152" i="5"/>
  <c r="R152" i="5"/>
  <c r="U152" i="5"/>
  <c r="S152" i="5"/>
  <c r="Q152" i="5"/>
  <c r="E152" i="5"/>
  <c r="D152" i="5"/>
  <c r="B152" i="5"/>
  <c r="A152" i="5"/>
  <c r="AA150" i="5"/>
  <c r="Z150" i="5"/>
  <c r="Y150" i="5"/>
  <c r="X150" i="5"/>
  <c r="O150" i="5"/>
  <c r="H150" i="5"/>
  <c r="P150" i="5"/>
  <c r="J150" i="5"/>
  <c r="K149" i="5"/>
  <c r="J149" i="5"/>
  <c r="I149" i="5"/>
  <c r="H149" i="5"/>
  <c r="G149" i="5"/>
  <c r="F149" i="5"/>
  <c r="V149" i="5"/>
  <c r="T149" i="5"/>
  <c r="R149" i="5"/>
  <c r="U149" i="5"/>
  <c r="S149" i="5"/>
  <c r="Q149" i="5"/>
  <c r="E149" i="5"/>
  <c r="D149" i="5"/>
  <c r="B149" i="5"/>
  <c r="A149" i="5"/>
  <c r="AA147" i="5"/>
  <c r="Z147" i="5"/>
  <c r="Y147" i="5"/>
  <c r="X147" i="5"/>
  <c r="O147" i="5"/>
  <c r="H147" i="5"/>
  <c r="P147" i="5"/>
  <c r="J147" i="5"/>
  <c r="K146" i="5"/>
  <c r="J146" i="5"/>
  <c r="I146" i="5"/>
  <c r="H146" i="5"/>
  <c r="G146" i="5"/>
  <c r="F146" i="5"/>
  <c r="V146" i="5"/>
  <c r="T146" i="5"/>
  <c r="R146" i="5"/>
  <c r="U146" i="5"/>
  <c r="S146" i="5"/>
  <c r="Q146" i="5"/>
  <c r="E146" i="5"/>
  <c r="D146" i="5"/>
  <c r="B146" i="5"/>
  <c r="A146" i="5"/>
  <c r="AA144" i="5"/>
  <c r="Z144" i="5"/>
  <c r="Y144" i="5"/>
  <c r="X144" i="5"/>
  <c r="O144" i="5"/>
  <c r="H144" i="5"/>
  <c r="P144" i="5"/>
  <c r="J144" i="5"/>
  <c r="K143" i="5"/>
  <c r="J143" i="5"/>
  <c r="I143" i="5"/>
  <c r="H143" i="5"/>
  <c r="G143" i="5"/>
  <c r="F143" i="5"/>
  <c r="V143" i="5"/>
  <c r="T143" i="5"/>
  <c r="R143" i="5"/>
  <c r="U143" i="5"/>
  <c r="S143" i="5"/>
  <c r="Q143" i="5"/>
  <c r="E143" i="5"/>
  <c r="D143" i="5"/>
  <c r="B143" i="5"/>
  <c r="A143" i="5"/>
  <c r="AA141" i="5"/>
  <c r="Z141" i="5"/>
  <c r="Y141" i="5"/>
  <c r="X141" i="5"/>
  <c r="O141" i="5"/>
  <c r="H141" i="5"/>
  <c r="P141" i="5"/>
  <c r="J141" i="5"/>
  <c r="AB140" i="5"/>
  <c r="I140" i="5"/>
  <c r="H140" i="5"/>
  <c r="G140" i="5"/>
  <c r="E140" i="5"/>
  <c r="K139" i="5"/>
  <c r="J139" i="5"/>
  <c r="I139" i="5"/>
  <c r="E139" i="5"/>
  <c r="K138" i="5"/>
  <c r="J138" i="5"/>
  <c r="I138" i="5"/>
  <c r="E138" i="5"/>
  <c r="K137" i="5"/>
  <c r="J137" i="5"/>
  <c r="I137" i="5"/>
  <c r="E137" i="5"/>
  <c r="K136" i="5"/>
  <c r="J136" i="5"/>
  <c r="I136" i="5"/>
  <c r="H136" i="5"/>
  <c r="G136" i="5"/>
  <c r="F136" i="5"/>
  <c r="K135" i="5"/>
  <c r="J135" i="5"/>
  <c r="W135" i="5"/>
  <c r="I135" i="5"/>
  <c r="H135" i="5"/>
  <c r="G135" i="5"/>
  <c r="F135" i="5"/>
  <c r="K134" i="5"/>
  <c r="J134" i="5"/>
  <c r="I134" i="5"/>
  <c r="H134" i="5"/>
  <c r="G134" i="5"/>
  <c r="F134" i="5"/>
  <c r="K133" i="5"/>
  <c r="J133" i="5"/>
  <c r="W133" i="5"/>
  <c r="I133" i="5"/>
  <c r="H133" i="5"/>
  <c r="G133" i="5"/>
  <c r="F133" i="5"/>
  <c r="V132" i="5"/>
  <c r="T132" i="5"/>
  <c r="R132" i="5"/>
  <c r="U132" i="5"/>
  <c r="S132" i="5"/>
  <c r="Q132" i="5"/>
  <c r="E132" i="5"/>
  <c r="D132" i="5"/>
  <c r="B132" i="5"/>
  <c r="A132" i="5"/>
  <c r="AA130" i="5"/>
  <c r="Z130" i="5"/>
  <c r="Y130" i="5"/>
  <c r="X130" i="5"/>
  <c r="O130" i="5"/>
  <c r="H130" i="5"/>
  <c r="P130" i="5"/>
  <c r="J130" i="5"/>
  <c r="K129" i="5"/>
  <c r="J129" i="5"/>
  <c r="I129" i="5"/>
  <c r="H129" i="5"/>
  <c r="G129" i="5"/>
  <c r="F129" i="5"/>
  <c r="V129" i="5"/>
  <c r="T129" i="5"/>
  <c r="R129" i="5"/>
  <c r="U129" i="5"/>
  <c r="S129" i="5"/>
  <c r="Q129" i="5"/>
  <c r="E129" i="5"/>
  <c r="D129" i="5"/>
  <c r="B129" i="5"/>
  <c r="A129" i="5"/>
  <c r="AA127" i="5"/>
  <c r="Z127" i="5"/>
  <c r="Y127" i="5"/>
  <c r="X127" i="5"/>
  <c r="O127" i="5"/>
  <c r="H127" i="5"/>
  <c r="P127" i="5"/>
  <c r="J127" i="5"/>
  <c r="K126" i="5"/>
  <c r="J126" i="5"/>
  <c r="I126" i="5"/>
  <c r="H126" i="5"/>
  <c r="G126" i="5"/>
  <c r="F126" i="5"/>
  <c r="V126" i="5"/>
  <c r="T126" i="5"/>
  <c r="R126" i="5"/>
  <c r="U126" i="5"/>
  <c r="S126" i="5"/>
  <c r="Q126" i="5"/>
  <c r="E126" i="5"/>
  <c r="D126" i="5"/>
  <c r="B126" i="5"/>
  <c r="A126" i="5"/>
  <c r="AA124" i="5"/>
  <c r="Z124" i="5"/>
  <c r="Y124" i="5"/>
  <c r="X124" i="5"/>
  <c r="O124" i="5"/>
  <c r="H124" i="5"/>
  <c r="P124" i="5"/>
  <c r="J124" i="5"/>
  <c r="K123" i="5"/>
  <c r="J123" i="5"/>
  <c r="I123" i="5"/>
  <c r="H123" i="5"/>
  <c r="G123" i="5"/>
  <c r="F123" i="5"/>
  <c r="V123" i="5"/>
  <c r="T123" i="5"/>
  <c r="R123" i="5"/>
  <c r="U123" i="5"/>
  <c r="S123" i="5"/>
  <c r="Q123" i="5"/>
  <c r="E123" i="5"/>
  <c r="D123" i="5"/>
  <c r="B123" i="5"/>
  <c r="A123" i="5"/>
  <c r="AA121" i="5"/>
  <c r="Z121" i="5"/>
  <c r="Y121" i="5"/>
  <c r="X121" i="5"/>
  <c r="O121" i="5"/>
  <c r="H121" i="5"/>
  <c r="P121" i="5"/>
  <c r="J121" i="5"/>
  <c r="AB120" i="5"/>
  <c r="I120" i="5"/>
  <c r="H120" i="5"/>
  <c r="G120" i="5"/>
  <c r="E120" i="5"/>
  <c r="K119" i="5"/>
  <c r="J119" i="5"/>
  <c r="I119" i="5"/>
  <c r="E119" i="5"/>
  <c r="K118" i="5"/>
  <c r="J118" i="5"/>
  <c r="I118" i="5"/>
  <c r="E118" i="5"/>
  <c r="K117" i="5"/>
  <c r="J117" i="5"/>
  <c r="I117" i="5"/>
  <c r="E117" i="5"/>
  <c r="K116" i="5"/>
  <c r="J116" i="5"/>
  <c r="I116" i="5"/>
  <c r="H116" i="5"/>
  <c r="G116" i="5"/>
  <c r="F116" i="5"/>
  <c r="K115" i="5"/>
  <c r="J115" i="5"/>
  <c r="W115" i="5"/>
  <c r="I115" i="5"/>
  <c r="H115" i="5"/>
  <c r="G115" i="5"/>
  <c r="F115" i="5"/>
  <c r="K114" i="5"/>
  <c r="J114" i="5"/>
  <c r="I114" i="5"/>
  <c r="H114" i="5"/>
  <c r="G114" i="5"/>
  <c r="F114" i="5"/>
  <c r="K113" i="5"/>
  <c r="J113" i="5"/>
  <c r="W113" i="5"/>
  <c r="I113" i="5"/>
  <c r="H113" i="5"/>
  <c r="G113" i="5"/>
  <c r="F113" i="5"/>
  <c r="V112" i="5"/>
  <c r="T112" i="5"/>
  <c r="R112" i="5"/>
  <c r="U112" i="5"/>
  <c r="S112" i="5"/>
  <c r="Q112" i="5"/>
  <c r="E112" i="5"/>
  <c r="D112" i="5"/>
  <c r="B112" i="5"/>
  <c r="A112" i="5"/>
  <c r="AA110" i="5"/>
  <c r="Z110" i="5"/>
  <c r="Y110" i="5"/>
  <c r="X110" i="5"/>
  <c r="O110" i="5"/>
  <c r="H110" i="5"/>
  <c r="P110" i="5"/>
  <c r="J110" i="5"/>
  <c r="K109" i="5"/>
  <c r="J109" i="5"/>
  <c r="I109" i="5"/>
  <c r="H109" i="5"/>
  <c r="G109" i="5"/>
  <c r="F109" i="5"/>
  <c r="V109" i="5"/>
  <c r="T109" i="5"/>
  <c r="R109" i="5"/>
  <c r="U109" i="5"/>
  <c r="S109" i="5"/>
  <c r="Q109" i="5"/>
  <c r="E109" i="5"/>
  <c r="D109" i="5"/>
  <c r="B109" i="5"/>
  <c r="A109" i="5"/>
  <c r="AA107" i="5"/>
  <c r="Z107" i="5"/>
  <c r="Y107" i="5"/>
  <c r="X107" i="5"/>
  <c r="O107" i="5"/>
  <c r="H107" i="5"/>
  <c r="P107" i="5"/>
  <c r="J107" i="5"/>
  <c r="K106" i="5"/>
  <c r="J106" i="5"/>
  <c r="I106" i="5"/>
  <c r="H106" i="5"/>
  <c r="G106" i="5"/>
  <c r="F106" i="5"/>
  <c r="V106" i="5"/>
  <c r="T106" i="5"/>
  <c r="R106" i="5"/>
  <c r="U106" i="5"/>
  <c r="S106" i="5"/>
  <c r="Q106" i="5"/>
  <c r="E106" i="5"/>
  <c r="D106" i="5"/>
  <c r="B106" i="5"/>
  <c r="A106" i="5"/>
  <c r="AA104" i="5"/>
  <c r="Z104" i="5"/>
  <c r="Y104" i="5"/>
  <c r="X104" i="5"/>
  <c r="O104" i="5"/>
  <c r="H104" i="5"/>
  <c r="P104" i="5"/>
  <c r="J104" i="5"/>
  <c r="K103" i="5"/>
  <c r="J103" i="5"/>
  <c r="I103" i="5"/>
  <c r="H103" i="5"/>
  <c r="G103" i="5"/>
  <c r="F103" i="5"/>
  <c r="V103" i="5"/>
  <c r="T103" i="5"/>
  <c r="R103" i="5"/>
  <c r="U103" i="5"/>
  <c r="S103" i="5"/>
  <c r="Q103" i="5"/>
  <c r="E103" i="5"/>
  <c r="D103" i="5"/>
  <c r="B103" i="5"/>
  <c r="A103" i="5"/>
  <c r="AA101" i="5"/>
  <c r="Z101" i="5"/>
  <c r="Y101" i="5"/>
  <c r="X101" i="5"/>
  <c r="O101" i="5"/>
  <c r="H101" i="5"/>
  <c r="P101" i="5"/>
  <c r="J101" i="5"/>
  <c r="AB100" i="5"/>
  <c r="I100" i="5"/>
  <c r="H100" i="5"/>
  <c r="G100" i="5"/>
  <c r="E100" i="5"/>
  <c r="K99" i="5"/>
  <c r="J99" i="5"/>
  <c r="I99" i="5"/>
  <c r="E99" i="5"/>
  <c r="K98" i="5"/>
  <c r="J98" i="5"/>
  <c r="I98" i="5"/>
  <c r="E98" i="5"/>
  <c r="K97" i="5"/>
  <c r="J97" i="5"/>
  <c r="I97" i="5"/>
  <c r="E97" i="5"/>
  <c r="K96" i="5"/>
  <c r="J96" i="5"/>
  <c r="I96" i="5"/>
  <c r="H96" i="5"/>
  <c r="G96" i="5"/>
  <c r="F96" i="5"/>
  <c r="K95" i="5"/>
  <c r="J95" i="5"/>
  <c r="W95" i="5"/>
  <c r="I95" i="5"/>
  <c r="H95" i="5"/>
  <c r="G95" i="5"/>
  <c r="F95" i="5"/>
  <c r="K94" i="5"/>
  <c r="J94" i="5"/>
  <c r="I94" i="5"/>
  <c r="H94" i="5"/>
  <c r="G94" i="5"/>
  <c r="F94" i="5"/>
  <c r="K93" i="5"/>
  <c r="J93" i="5"/>
  <c r="W93" i="5"/>
  <c r="I93" i="5"/>
  <c r="H93" i="5"/>
  <c r="G93" i="5"/>
  <c r="F93" i="5"/>
  <c r="V92" i="5"/>
  <c r="T92" i="5"/>
  <c r="R92" i="5"/>
  <c r="U92" i="5"/>
  <c r="S92" i="5"/>
  <c r="Q92" i="5"/>
  <c r="E92" i="5"/>
  <c r="D92" i="5"/>
  <c r="B92" i="5"/>
  <c r="A92" i="5"/>
  <c r="AA90" i="5"/>
  <c r="Z90" i="5"/>
  <c r="Y90" i="5"/>
  <c r="X90" i="5"/>
  <c r="O90" i="5"/>
  <c r="H90" i="5"/>
  <c r="P90" i="5"/>
  <c r="J90" i="5"/>
  <c r="K89" i="5"/>
  <c r="J89" i="5"/>
  <c r="I89" i="5"/>
  <c r="H89" i="5"/>
  <c r="G89" i="5"/>
  <c r="F89" i="5"/>
  <c r="V89" i="5"/>
  <c r="T89" i="5"/>
  <c r="R89" i="5"/>
  <c r="U89" i="5"/>
  <c r="S89" i="5"/>
  <c r="Q89" i="5"/>
  <c r="E89" i="5"/>
  <c r="D89" i="5"/>
  <c r="B89" i="5"/>
  <c r="A89" i="5"/>
  <c r="AA87" i="5"/>
  <c r="Z87" i="5"/>
  <c r="Y87" i="5"/>
  <c r="X87" i="5"/>
  <c r="O87" i="5"/>
  <c r="H87" i="5"/>
  <c r="P87" i="5"/>
  <c r="J87" i="5"/>
  <c r="K86" i="5"/>
  <c r="J86" i="5"/>
  <c r="I86" i="5"/>
  <c r="H86" i="5"/>
  <c r="G86" i="5"/>
  <c r="F86" i="5"/>
  <c r="V86" i="5"/>
  <c r="T86" i="5"/>
  <c r="R86" i="5"/>
  <c r="U86" i="5"/>
  <c r="S86" i="5"/>
  <c r="Q86" i="5"/>
  <c r="E86" i="5"/>
  <c r="D86" i="5"/>
  <c r="B86" i="5"/>
  <c r="A86" i="5"/>
  <c r="AA84" i="5"/>
  <c r="Z84" i="5"/>
  <c r="Y84" i="5"/>
  <c r="X84" i="5"/>
  <c r="O84" i="5"/>
  <c r="H84" i="5"/>
  <c r="P84" i="5"/>
  <c r="J84" i="5"/>
  <c r="K83" i="5"/>
  <c r="J83" i="5"/>
  <c r="I83" i="5"/>
  <c r="H83" i="5"/>
  <c r="G83" i="5"/>
  <c r="F83" i="5"/>
  <c r="V83" i="5"/>
  <c r="T83" i="5"/>
  <c r="R83" i="5"/>
  <c r="U83" i="5"/>
  <c r="S83" i="5"/>
  <c r="Q83" i="5"/>
  <c r="E83" i="5"/>
  <c r="D83" i="5"/>
  <c r="B83" i="5"/>
  <c r="A83" i="5"/>
  <c r="AA81" i="5"/>
  <c r="Z81" i="5"/>
  <c r="Y81" i="5"/>
  <c r="X81" i="5"/>
  <c r="O81" i="5"/>
  <c r="H81" i="5"/>
  <c r="P81" i="5"/>
  <c r="J81" i="5"/>
  <c r="AB80" i="5"/>
  <c r="I80" i="5"/>
  <c r="H80" i="5"/>
  <c r="G80" i="5"/>
  <c r="E80" i="5"/>
  <c r="K79" i="5"/>
  <c r="J79" i="5"/>
  <c r="I79" i="5"/>
  <c r="E79" i="5"/>
  <c r="K78" i="5"/>
  <c r="J78" i="5"/>
  <c r="I78" i="5"/>
  <c r="E78" i="5"/>
  <c r="K77" i="5"/>
  <c r="J77" i="5"/>
  <c r="I77" i="5"/>
  <c r="E77" i="5"/>
  <c r="K76" i="5"/>
  <c r="J76" i="5"/>
  <c r="I76" i="5"/>
  <c r="H76" i="5"/>
  <c r="G76" i="5"/>
  <c r="F76" i="5"/>
  <c r="K75" i="5"/>
  <c r="J75" i="5"/>
  <c r="W75" i="5"/>
  <c r="I75" i="5"/>
  <c r="H75" i="5"/>
  <c r="G75" i="5"/>
  <c r="F75" i="5"/>
  <c r="K74" i="5"/>
  <c r="J74" i="5"/>
  <c r="I74" i="5"/>
  <c r="H74" i="5"/>
  <c r="G74" i="5"/>
  <c r="F74" i="5"/>
  <c r="K73" i="5"/>
  <c r="J73" i="5"/>
  <c r="W73" i="5"/>
  <c r="I73" i="5"/>
  <c r="H73" i="5"/>
  <c r="G73" i="5"/>
  <c r="F73" i="5"/>
  <c r="V72" i="5"/>
  <c r="T72" i="5"/>
  <c r="R72" i="5"/>
  <c r="U72" i="5"/>
  <c r="S72" i="5"/>
  <c r="Q72" i="5"/>
  <c r="E72" i="5"/>
  <c r="D72" i="5"/>
  <c r="B72" i="5"/>
  <c r="A72" i="5"/>
  <c r="AA70" i="5"/>
  <c r="Z70" i="5"/>
  <c r="Y70" i="5"/>
  <c r="X70" i="5"/>
  <c r="O70" i="5"/>
  <c r="H70" i="5"/>
  <c r="P70" i="5"/>
  <c r="J70" i="5"/>
  <c r="K69" i="5"/>
  <c r="J69" i="5"/>
  <c r="I69" i="5"/>
  <c r="H69" i="5"/>
  <c r="G69" i="5"/>
  <c r="F69" i="5"/>
  <c r="V69" i="5"/>
  <c r="T69" i="5"/>
  <c r="R69" i="5"/>
  <c r="U69" i="5"/>
  <c r="S69" i="5"/>
  <c r="Q69" i="5"/>
  <c r="E69" i="5"/>
  <c r="D69" i="5"/>
  <c r="B69" i="5"/>
  <c r="A69" i="5"/>
  <c r="AA67" i="5"/>
  <c r="Z67" i="5"/>
  <c r="Y67" i="5"/>
  <c r="X67" i="5"/>
  <c r="O67" i="5"/>
  <c r="H67" i="5"/>
  <c r="P67" i="5"/>
  <c r="J67" i="5"/>
  <c r="K66" i="5"/>
  <c r="J66" i="5"/>
  <c r="I66" i="5"/>
  <c r="H66" i="5"/>
  <c r="G66" i="5"/>
  <c r="F66" i="5"/>
  <c r="V66" i="5"/>
  <c r="T66" i="5"/>
  <c r="R66" i="5"/>
  <c r="U66" i="5"/>
  <c r="S66" i="5"/>
  <c r="Q66" i="5"/>
  <c r="E66" i="5"/>
  <c r="D66" i="5"/>
  <c r="B66" i="5"/>
  <c r="A66" i="5"/>
  <c r="AA64" i="5"/>
  <c r="Z64" i="5"/>
  <c r="Y64" i="5"/>
  <c r="X64" i="5"/>
  <c r="O64" i="5"/>
  <c r="H64" i="5"/>
  <c r="P64" i="5"/>
  <c r="J64" i="5"/>
  <c r="K63" i="5"/>
  <c r="J63" i="5"/>
  <c r="I63" i="5"/>
  <c r="H63" i="5"/>
  <c r="G63" i="5"/>
  <c r="F63" i="5"/>
  <c r="V63" i="5"/>
  <c r="T63" i="5"/>
  <c r="R63" i="5"/>
  <c r="U63" i="5"/>
  <c r="S63" i="5"/>
  <c r="Q63" i="5"/>
  <c r="E63" i="5"/>
  <c r="D63" i="5"/>
  <c r="B63" i="5"/>
  <c r="A63" i="5"/>
  <c r="AA61" i="5"/>
  <c r="Z61" i="5"/>
  <c r="Y61" i="5"/>
  <c r="X61" i="5"/>
  <c r="O61" i="5"/>
  <c r="H61" i="5"/>
  <c r="P61" i="5"/>
  <c r="J61" i="5"/>
  <c r="AB60" i="5"/>
  <c r="I60" i="5"/>
  <c r="H60" i="5"/>
  <c r="G60" i="5"/>
  <c r="E60" i="5"/>
  <c r="K59" i="5"/>
  <c r="J59" i="5"/>
  <c r="I59" i="5"/>
  <c r="E59" i="5"/>
  <c r="K58" i="5"/>
  <c r="J58" i="5"/>
  <c r="I58" i="5"/>
  <c r="E58" i="5"/>
  <c r="K57" i="5"/>
  <c r="J57" i="5"/>
  <c r="I57" i="5"/>
  <c r="E57" i="5"/>
  <c r="K56" i="5"/>
  <c r="J56" i="5"/>
  <c r="I56" i="5"/>
  <c r="H56" i="5"/>
  <c r="G56" i="5"/>
  <c r="F56" i="5"/>
  <c r="K55" i="5"/>
  <c r="J55" i="5"/>
  <c r="W55" i="5"/>
  <c r="I55" i="5"/>
  <c r="H55" i="5"/>
  <c r="G55" i="5"/>
  <c r="F55" i="5"/>
  <c r="K54" i="5"/>
  <c r="J54" i="5"/>
  <c r="I54" i="5"/>
  <c r="H54" i="5"/>
  <c r="G54" i="5"/>
  <c r="F54" i="5"/>
  <c r="K53" i="5"/>
  <c r="J53" i="5"/>
  <c r="W53" i="5"/>
  <c r="I53" i="5"/>
  <c r="H53" i="5"/>
  <c r="G53" i="5"/>
  <c r="F53" i="5"/>
  <c r="V52" i="5"/>
  <c r="T52" i="5"/>
  <c r="R52" i="5"/>
  <c r="U52" i="5"/>
  <c r="S52" i="5"/>
  <c r="Q52" i="5"/>
  <c r="E52" i="5"/>
  <c r="D52" i="5"/>
  <c r="B52" i="5"/>
  <c r="A52" i="5"/>
  <c r="AA50" i="5"/>
  <c r="Z50" i="5"/>
  <c r="Y50" i="5"/>
  <c r="X50" i="5"/>
  <c r="O50" i="5"/>
  <c r="H50" i="5"/>
  <c r="P50" i="5"/>
  <c r="J50" i="5"/>
  <c r="K49" i="5"/>
  <c r="J49" i="5"/>
  <c r="I49" i="5"/>
  <c r="H49" i="5"/>
  <c r="G49" i="5"/>
  <c r="F49" i="5"/>
  <c r="V49" i="5"/>
  <c r="T49" i="5"/>
  <c r="R49" i="5"/>
  <c r="U49" i="5"/>
  <c r="S49" i="5"/>
  <c r="Q49" i="5"/>
  <c r="E49" i="5"/>
  <c r="D49" i="5"/>
  <c r="B49" i="5"/>
  <c r="A49" i="5"/>
  <c r="AA47" i="5"/>
  <c r="Z47" i="5"/>
  <c r="Y47" i="5"/>
  <c r="X47" i="5"/>
  <c r="O47" i="5"/>
  <c r="H47" i="5"/>
  <c r="P47" i="5"/>
  <c r="J47" i="5"/>
  <c r="K46" i="5"/>
  <c r="J46" i="5"/>
  <c r="I46" i="5"/>
  <c r="H46" i="5"/>
  <c r="G46" i="5"/>
  <c r="F46" i="5"/>
  <c r="V46" i="5"/>
  <c r="T46" i="5"/>
  <c r="R46" i="5"/>
  <c r="U46" i="5"/>
  <c r="S46" i="5"/>
  <c r="Q46" i="5"/>
  <c r="E46" i="5"/>
  <c r="D46" i="5"/>
  <c r="B46" i="5"/>
  <c r="A46" i="5"/>
  <c r="AA44" i="5"/>
  <c r="Z44" i="5"/>
  <c r="Y44" i="5"/>
  <c r="X44" i="5"/>
  <c r="O44" i="5"/>
  <c r="H44" i="5"/>
  <c r="P44" i="5"/>
  <c r="J44" i="5"/>
  <c r="K43" i="5"/>
  <c r="J43" i="5"/>
  <c r="I43" i="5"/>
  <c r="H43" i="5"/>
  <c r="G43" i="5"/>
  <c r="F43" i="5"/>
  <c r="V43" i="5"/>
  <c r="T43" i="5"/>
  <c r="R43" i="5"/>
  <c r="U43" i="5"/>
  <c r="S43" i="5"/>
  <c r="Q43" i="5"/>
  <c r="E43" i="5"/>
  <c r="D43" i="5"/>
  <c r="B43" i="5"/>
  <c r="A43" i="5"/>
  <c r="AA41" i="5"/>
  <c r="Z41" i="5"/>
  <c r="Y41" i="5"/>
  <c r="X41" i="5"/>
  <c r="O41" i="5"/>
  <c r="H41" i="5"/>
  <c r="P41" i="5"/>
  <c r="J41" i="5"/>
  <c r="AB40" i="5"/>
  <c r="I40" i="5"/>
  <c r="H40" i="5"/>
  <c r="G40" i="5"/>
  <c r="E40" i="5"/>
  <c r="K39" i="5"/>
  <c r="J39" i="5"/>
  <c r="I39" i="5"/>
  <c r="E39" i="5"/>
  <c r="K38" i="5"/>
  <c r="J38" i="5"/>
  <c r="I38" i="5"/>
  <c r="E38" i="5"/>
  <c r="K37" i="5"/>
  <c r="J37" i="5"/>
  <c r="I37" i="5"/>
  <c r="E37" i="5"/>
  <c r="K36" i="5"/>
  <c r="J36" i="5"/>
  <c r="I36" i="5"/>
  <c r="H36" i="5"/>
  <c r="G36" i="5"/>
  <c r="F36" i="5"/>
  <c r="K35" i="5"/>
  <c r="J35" i="5"/>
  <c r="W35" i="5"/>
  <c r="I35" i="5"/>
  <c r="H35" i="5"/>
  <c r="G35" i="5"/>
  <c r="F35" i="5"/>
  <c r="K34" i="5"/>
  <c r="J34" i="5"/>
  <c r="I34" i="5"/>
  <c r="H34" i="5"/>
  <c r="G34" i="5"/>
  <c r="F34" i="5"/>
  <c r="K33" i="5"/>
  <c r="J33" i="5"/>
  <c r="W33" i="5"/>
  <c r="I33" i="5"/>
  <c r="H33" i="5"/>
  <c r="G33" i="5"/>
  <c r="F33" i="5"/>
  <c r="V32" i="5"/>
  <c r="T32" i="5"/>
  <c r="R32" i="5"/>
  <c r="U32" i="5"/>
  <c r="S32" i="5"/>
  <c r="Q32" i="5"/>
  <c r="E32" i="5"/>
  <c r="D32" i="5"/>
  <c r="B32" i="5"/>
  <c r="A32" i="5"/>
  <c r="A31" i="5"/>
  <c r="A29" i="5"/>
  <c r="A11" i="5"/>
  <c r="A6" i="5"/>
  <c r="A3" i="5"/>
  <c r="A1" i="5"/>
  <c r="A1" i="4" l="1"/>
  <c r="A2"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1" i="3"/>
  <c r="CX1" i="3"/>
  <c r="CY1" i="3"/>
  <c r="CZ1" i="3"/>
  <c r="DA1" i="3"/>
  <c r="A2" i="3"/>
  <c r="CX2" i="3"/>
  <c r="CY2" i="3"/>
  <c r="CZ2" i="3"/>
  <c r="DA2" i="3"/>
  <c r="A3" i="3"/>
  <c r="CX3" i="3"/>
  <c r="CY3" i="3"/>
  <c r="CZ3" i="3"/>
  <c r="DA3" i="3"/>
  <c r="A4" i="3"/>
  <c r="CX4" i="3"/>
  <c r="CY4" i="3"/>
  <c r="CZ4" i="3"/>
  <c r="DA4" i="3"/>
  <c r="A5" i="3"/>
  <c r="CX5" i="3"/>
  <c r="CY5" i="3"/>
  <c r="CZ5" i="3"/>
  <c r="DA5" i="3"/>
  <c r="A6" i="3"/>
  <c r="CX6" i="3"/>
  <c r="CY6" i="3"/>
  <c r="CZ6" i="3"/>
  <c r="DA6" i="3"/>
  <c r="A7" i="3"/>
  <c r="CX7" i="3"/>
  <c r="CY7" i="3"/>
  <c r="CZ7" i="3"/>
  <c r="DA7" i="3"/>
  <c r="A8" i="3"/>
  <c r="CX8" i="3"/>
  <c r="CY8" i="3"/>
  <c r="CZ8" i="3"/>
  <c r="DA8" i="3"/>
  <c r="A9" i="3"/>
  <c r="CX9" i="3"/>
  <c r="CY9" i="3"/>
  <c r="CZ9" i="3"/>
  <c r="DA9" i="3"/>
  <c r="A10" i="3"/>
  <c r="CX10" i="3"/>
  <c r="CY10" i="3"/>
  <c r="CZ10" i="3"/>
  <c r="DA10" i="3"/>
  <c r="A11" i="3"/>
  <c r="CX11" i="3"/>
  <c r="CY11" i="3"/>
  <c r="CZ11" i="3"/>
  <c r="DA11" i="3"/>
  <c r="A12" i="3"/>
  <c r="CX12" i="3"/>
  <c r="CY12" i="3"/>
  <c r="CZ12" i="3"/>
  <c r="DA12" i="3"/>
  <c r="A13" i="3"/>
  <c r="CX13" i="3"/>
  <c r="CY13" i="3"/>
  <c r="CZ13" i="3"/>
  <c r="DA13" i="3"/>
  <c r="A14" i="3"/>
  <c r="CX14" i="3"/>
  <c r="CY14" i="3"/>
  <c r="CZ14" i="3"/>
  <c r="DA14" i="3"/>
  <c r="A15" i="3"/>
  <c r="CX15" i="3"/>
  <c r="CY15" i="3"/>
  <c r="CZ15" i="3"/>
  <c r="DA15" i="3"/>
  <c r="A16" i="3"/>
  <c r="CX16" i="3"/>
  <c r="CY16" i="3"/>
  <c r="CZ16" i="3"/>
  <c r="DA16" i="3"/>
  <c r="A17" i="3"/>
  <c r="CX17" i="3"/>
  <c r="CY17" i="3"/>
  <c r="CZ17" i="3"/>
  <c r="DA17" i="3"/>
  <c r="A18" i="3"/>
  <c r="CX18" i="3"/>
  <c r="CY18" i="3"/>
  <c r="CZ18" i="3"/>
  <c r="DA18" i="3"/>
  <c r="A19" i="3"/>
  <c r="CX19" i="3"/>
  <c r="CY19" i="3"/>
  <c r="CZ19" i="3"/>
  <c r="DA19" i="3"/>
  <c r="A20" i="3"/>
  <c r="CX20" i="3"/>
  <c r="CY20" i="3"/>
  <c r="CZ20" i="3"/>
  <c r="DA20" i="3"/>
  <c r="A21" i="3"/>
  <c r="CX21" i="3"/>
  <c r="CY21" i="3"/>
  <c r="CZ21" i="3"/>
  <c r="DA21" i="3"/>
  <c r="A22" i="3"/>
  <c r="CX22" i="3"/>
  <c r="CY22" i="3"/>
  <c r="CZ22" i="3"/>
  <c r="DA22" i="3"/>
  <c r="A23" i="3"/>
  <c r="CX23" i="3"/>
  <c r="CY23" i="3"/>
  <c r="CZ23" i="3"/>
  <c r="DA23" i="3"/>
  <c r="A24" i="3"/>
  <c r="CX24" i="3"/>
  <c r="CY24" i="3"/>
  <c r="CZ24" i="3"/>
  <c r="DA24" i="3"/>
  <c r="A25" i="3"/>
  <c r="CX25" i="3"/>
  <c r="CY25" i="3"/>
  <c r="CZ25" i="3"/>
  <c r="DA25" i="3"/>
  <c r="A26" i="3"/>
  <c r="CX26" i="3"/>
  <c r="CY26" i="3"/>
  <c r="CZ26" i="3"/>
  <c r="DA26" i="3"/>
  <c r="A27" i="3"/>
  <c r="CX27" i="3"/>
  <c r="CY27" i="3"/>
  <c r="CZ27" i="3"/>
  <c r="DA27" i="3"/>
  <c r="A28" i="3"/>
  <c r="CX28" i="3"/>
  <c r="CY28" i="3"/>
  <c r="CZ28" i="3"/>
  <c r="DA28" i="3"/>
  <c r="A29" i="3"/>
  <c r="CX29" i="3"/>
  <c r="CY29" i="3"/>
  <c r="CZ29" i="3"/>
  <c r="DA29" i="3"/>
  <c r="A30" i="3"/>
  <c r="CX30" i="3"/>
  <c r="CY30" i="3"/>
  <c r="CZ30" i="3"/>
  <c r="DA30" i="3"/>
  <c r="A31" i="3"/>
  <c r="CX31" i="3"/>
  <c r="CY31" i="3"/>
  <c r="CZ31" i="3"/>
  <c r="DA31" i="3"/>
  <c r="A32" i="3"/>
  <c r="CX32" i="3"/>
  <c r="CY32" i="3"/>
  <c r="CZ32" i="3"/>
  <c r="DA32" i="3"/>
  <c r="A33" i="3"/>
  <c r="CX33" i="3"/>
  <c r="CY33" i="3"/>
  <c r="CZ33" i="3"/>
  <c r="DA33" i="3"/>
  <c r="A34" i="3"/>
  <c r="CX34" i="3"/>
  <c r="CY34" i="3"/>
  <c r="CZ34" i="3"/>
  <c r="DA34" i="3"/>
  <c r="A35" i="3"/>
  <c r="CX35" i="3"/>
  <c r="CY35" i="3"/>
  <c r="CZ35" i="3"/>
  <c r="DA35" i="3"/>
  <c r="A36" i="3"/>
  <c r="CX36" i="3"/>
  <c r="CY36" i="3"/>
  <c r="CZ36" i="3"/>
  <c r="DA36" i="3"/>
  <c r="A37" i="3"/>
  <c r="CX37" i="3"/>
  <c r="CY37" i="3"/>
  <c r="CZ37" i="3"/>
  <c r="DA37" i="3"/>
  <c r="A38" i="3"/>
  <c r="CX38" i="3"/>
  <c r="CY38" i="3"/>
  <c r="CZ38" i="3"/>
  <c r="DA38" i="3"/>
  <c r="A39" i="3"/>
  <c r="CX39" i="3"/>
  <c r="CY39" i="3"/>
  <c r="CZ39" i="3"/>
  <c r="DA39" i="3"/>
  <c r="A40" i="3"/>
  <c r="CX40" i="3"/>
  <c r="CY40" i="3"/>
  <c r="CZ40" i="3"/>
  <c r="DA40" i="3"/>
  <c r="A41" i="3"/>
  <c r="CX41" i="3"/>
  <c r="CY41" i="3"/>
  <c r="CZ41" i="3"/>
  <c r="DA41" i="3"/>
  <c r="A42" i="3"/>
  <c r="CX42" i="3"/>
  <c r="CY42" i="3"/>
  <c r="CZ42" i="3"/>
  <c r="DA42" i="3"/>
  <c r="A43" i="3"/>
  <c r="CX43" i="3"/>
  <c r="CY43" i="3"/>
  <c r="CZ43" i="3"/>
  <c r="DA43" i="3"/>
  <c r="A44" i="3"/>
  <c r="CX44" i="3"/>
  <c r="CY44" i="3"/>
  <c r="CZ44" i="3"/>
  <c r="DA44" i="3"/>
  <c r="A45" i="3"/>
  <c r="CX45" i="3"/>
  <c r="CY45" i="3"/>
  <c r="CZ45" i="3"/>
  <c r="DA45" i="3"/>
  <c r="A46" i="3"/>
  <c r="CX46" i="3"/>
  <c r="CY46" i="3"/>
  <c r="CZ46" i="3"/>
  <c r="DA46" i="3"/>
  <c r="A47" i="3"/>
  <c r="CX47" i="3"/>
  <c r="CY47" i="3"/>
  <c r="CZ47" i="3"/>
  <c r="DA47" i="3"/>
  <c r="A48" i="3"/>
  <c r="CX48" i="3"/>
  <c r="CY48" i="3"/>
  <c r="CZ48" i="3"/>
  <c r="DA48" i="3"/>
  <c r="A49" i="3"/>
  <c r="CX49" i="3"/>
  <c r="CY49" i="3"/>
  <c r="CZ49" i="3"/>
  <c r="DA49" i="3"/>
  <c r="A50" i="3"/>
  <c r="CX50" i="3"/>
  <c r="CY50" i="3"/>
  <c r="CZ50" i="3"/>
  <c r="DA50" i="3"/>
  <c r="A51" i="3"/>
  <c r="CX51" i="3"/>
  <c r="CY51" i="3"/>
  <c r="CZ51" i="3"/>
  <c r="DA51" i="3"/>
  <c r="A52" i="3"/>
  <c r="CX52" i="3"/>
  <c r="CY52" i="3"/>
  <c r="CZ52" i="3"/>
  <c r="DA52" i="3"/>
  <c r="A53" i="3"/>
  <c r="CX53" i="3"/>
  <c r="CY53" i="3"/>
  <c r="CZ53" i="3"/>
  <c r="DA53" i="3"/>
  <c r="A54" i="3"/>
  <c r="CX54" i="3"/>
  <c r="CY54" i="3"/>
  <c r="CZ54" i="3"/>
  <c r="DA54" i="3"/>
  <c r="A55" i="3"/>
  <c r="CX55" i="3"/>
  <c r="CY55" i="3"/>
  <c r="CZ55" i="3"/>
  <c r="DA55" i="3"/>
  <c r="A56" i="3"/>
  <c r="CX56" i="3"/>
  <c r="CY56" i="3"/>
  <c r="CZ56" i="3"/>
  <c r="DA56" i="3"/>
  <c r="A57" i="3"/>
  <c r="CX57" i="3"/>
  <c r="CY57" i="3"/>
  <c r="CZ57" i="3"/>
  <c r="DA57" i="3"/>
  <c r="A58" i="3"/>
  <c r="CX58" i="3"/>
  <c r="CY58" i="3"/>
  <c r="CZ58" i="3"/>
  <c r="DA58" i="3"/>
  <c r="A59" i="3"/>
  <c r="CX59" i="3"/>
  <c r="CY59" i="3"/>
  <c r="CZ59" i="3"/>
  <c r="DA59" i="3"/>
  <c r="A60" i="3"/>
  <c r="CX60" i="3"/>
  <c r="CY60" i="3"/>
  <c r="CZ60" i="3"/>
  <c r="DA60" i="3"/>
  <c r="A61" i="3"/>
  <c r="CX61" i="3"/>
  <c r="CY61" i="3"/>
  <c r="CZ61" i="3"/>
  <c r="DA61" i="3"/>
  <c r="A62" i="3"/>
  <c r="CX62" i="3"/>
  <c r="CY62" i="3"/>
  <c r="CZ62" i="3"/>
  <c r="DA62" i="3"/>
  <c r="A63" i="3"/>
  <c r="CX63" i="3"/>
  <c r="CY63" i="3"/>
  <c r="CZ63" i="3"/>
  <c r="DA63" i="3"/>
  <c r="A64" i="3"/>
  <c r="CX64" i="3"/>
  <c r="CY64" i="3"/>
  <c r="CZ64" i="3"/>
  <c r="DA64" i="3"/>
  <c r="A65" i="3"/>
  <c r="CX65" i="3"/>
  <c r="CY65" i="3"/>
  <c r="CZ65" i="3"/>
  <c r="DA65" i="3"/>
  <c r="A66" i="3"/>
  <c r="CX66" i="3"/>
  <c r="CY66" i="3"/>
  <c r="CZ66" i="3"/>
  <c r="DA66" i="3"/>
  <c r="A67" i="3"/>
  <c r="CX67" i="3"/>
  <c r="CY67" i="3"/>
  <c r="CZ67" i="3"/>
  <c r="DA67" i="3"/>
  <c r="A68" i="3"/>
  <c r="CX68" i="3"/>
  <c r="CY68" i="3"/>
  <c r="CZ68" i="3"/>
  <c r="DA68" i="3"/>
  <c r="A69" i="3"/>
  <c r="CX69" i="3"/>
  <c r="CY69" i="3"/>
  <c r="CZ69" i="3"/>
  <c r="DA69" i="3"/>
  <c r="A70" i="3"/>
  <c r="CX70" i="3"/>
  <c r="CY70" i="3"/>
  <c r="CZ70" i="3"/>
  <c r="DA70" i="3"/>
  <c r="A71" i="3"/>
  <c r="CX71" i="3"/>
  <c r="CY71" i="3"/>
  <c r="CZ71" i="3"/>
  <c r="DA71" i="3"/>
  <c r="A72" i="3"/>
  <c r="CX72" i="3"/>
  <c r="CY72" i="3"/>
  <c r="CZ72" i="3"/>
  <c r="DA72" i="3"/>
  <c r="A73" i="3"/>
  <c r="CX73" i="3"/>
  <c r="CY73" i="3"/>
  <c r="CZ73" i="3"/>
  <c r="DA73" i="3"/>
  <c r="A74" i="3"/>
  <c r="CX74" i="3"/>
  <c r="CY74" i="3"/>
  <c r="CZ74" i="3"/>
  <c r="DA74" i="3"/>
  <c r="A75" i="3"/>
  <c r="CX75" i="3"/>
  <c r="CY75" i="3"/>
  <c r="CZ75" i="3"/>
  <c r="DA75" i="3"/>
  <c r="A76" i="3"/>
  <c r="CX76" i="3"/>
  <c r="CY76" i="3"/>
  <c r="CZ76" i="3"/>
  <c r="DA76" i="3"/>
  <c r="A77" i="3"/>
  <c r="CX77" i="3"/>
  <c r="CY77" i="3"/>
  <c r="CZ77" i="3"/>
  <c r="DA77" i="3"/>
  <c r="A78" i="3"/>
  <c r="CX78" i="3"/>
  <c r="CY78" i="3"/>
  <c r="CZ78" i="3"/>
  <c r="DA78" i="3"/>
  <c r="A79" i="3"/>
  <c r="CX79" i="3"/>
  <c r="CY79" i="3"/>
  <c r="CZ79" i="3"/>
  <c r="DA79" i="3"/>
  <c r="A80" i="3"/>
  <c r="CX80" i="3"/>
  <c r="CY80" i="3"/>
  <c r="CZ80" i="3"/>
  <c r="DA80" i="3"/>
  <c r="A81" i="3"/>
  <c r="CX81" i="3"/>
  <c r="CY81" i="3"/>
  <c r="CZ81" i="3"/>
  <c r="DA81" i="3"/>
  <c r="A82" i="3"/>
  <c r="CX82" i="3"/>
  <c r="CY82" i="3"/>
  <c r="CZ82" i="3"/>
  <c r="DA82" i="3"/>
  <c r="A83" i="3"/>
  <c r="CX83" i="3"/>
  <c r="CY83" i="3"/>
  <c r="CZ83" i="3"/>
  <c r="DA83" i="3"/>
  <c r="A84" i="3"/>
  <c r="CX84" i="3"/>
  <c r="CY84" i="3"/>
  <c r="CZ84" i="3"/>
  <c r="DA84" i="3"/>
  <c r="A85" i="3"/>
  <c r="CX85" i="3"/>
  <c r="CY85" i="3"/>
  <c r="CZ85" i="3"/>
  <c r="DA85" i="3"/>
  <c r="A86" i="3"/>
  <c r="CX86" i="3"/>
  <c r="CY86" i="3"/>
  <c r="CZ86" i="3"/>
  <c r="DA86" i="3"/>
  <c r="A87" i="3"/>
  <c r="CX87" i="3"/>
  <c r="CY87" i="3"/>
  <c r="CZ87" i="3"/>
  <c r="DA87" i="3"/>
  <c r="A88" i="3"/>
  <c r="CX88" i="3"/>
  <c r="CY88" i="3"/>
  <c r="CZ88" i="3"/>
  <c r="DA88" i="3"/>
  <c r="A89" i="3"/>
  <c r="CX89" i="3"/>
  <c r="CY89" i="3"/>
  <c r="CZ89" i="3"/>
  <c r="DA89" i="3"/>
  <c r="A90" i="3"/>
  <c r="CX90" i="3"/>
  <c r="CY90" i="3"/>
  <c r="CZ90" i="3"/>
  <c r="DA90" i="3"/>
  <c r="A91" i="3"/>
  <c r="CX91" i="3"/>
  <c r="CY91" i="3"/>
  <c r="CZ91" i="3"/>
  <c r="DA91" i="3"/>
  <c r="A92" i="3"/>
  <c r="CX92" i="3"/>
  <c r="CY92" i="3"/>
  <c r="CZ92" i="3"/>
  <c r="DA92" i="3"/>
  <c r="A93" i="3"/>
  <c r="CX93" i="3"/>
  <c r="CY93" i="3"/>
  <c r="CZ93" i="3"/>
  <c r="DA93" i="3"/>
  <c r="A94" i="3"/>
  <c r="CX94" i="3"/>
  <c r="CY94" i="3"/>
  <c r="CZ94" i="3"/>
  <c r="DA94" i="3"/>
  <c r="A95" i="3"/>
  <c r="CX95" i="3"/>
  <c r="CY95" i="3"/>
  <c r="CZ95" i="3"/>
  <c r="DA95" i="3"/>
  <c r="A96" i="3"/>
  <c r="CX96" i="3"/>
  <c r="CY96" i="3"/>
  <c r="CZ96" i="3"/>
  <c r="DA96" i="3"/>
  <c r="A97" i="3"/>
  <c r="CX97" i="3"/>
  <c r="CY97" i="3"/>
  <c r="CZ97" i="3"/>
  <c r="DA97" i="3"/>
  <c r="A98" i="3"/>
  <c r="CX98" i="3"/>
  <c r="CY98" i="3"/>
  <c r="CZ98" i="3"/>
  <c r="DA98" i="3"/>
  <c r="A99" i="3"/>
  <c r="CX99" i="3"/>
  <c r="CY99" i="3"/>
  <c r="CZ99" i="3"/>
  <c r="DA99" i="3"/>
  <c r="A100" i="3"/>
  <c r="CX100" i="3"/>
  <c r="CY100" i="3"/>
  <c r="CZ100" i="3"/>
  <c r="DA100" i="3"/>
  <c r="A101" i="3"/>
  <c r="CX101" i="3"/>
  <c r="CY101" i="3"/>
  <c r="CZ101" i="3"/>
  <c r="DA101" i="3"/>
  <c r="A102" i="3"/>
  <c r="CX102" i="3"/>
  <c r="CY102" i="3"/>
  <c r="CZ102" i="3"/>
  <c r="DA102" i="3"/>
  <c r="A103" i="3"/>
  <c r="CX103" i="3"/>
  <c r="CY103" i="3"/>
  <c r="CZ103" i="3"/>
  <c r="DA103" i="3"/>
  <c r="A104" i="3"/>
  <c r="CX104" i="3"/>
  <c r="CY104" i="3"/>
  <c r="CZ104" i="3"/>
  <c r="DA104" i="3"/>
  <c r="A105" i="3"/>
  <c r="CX105" i="3"/>
  <c r="CY105" i="3"/>
  <c r="CZ105" i="3"/>
  <c r="DA105" i="3"/>
  <c r="A106" i="3"/>
  <c r="CX106" i="3"/>
  <c r="CY106" i="3"/>
  <c r="CZ106" i="3"/>
  <c r="DA106" i="3"/>
  <c r="A107" i="3"/>
  <c r="CX107" i="3"/>
  <c r="CY107" i="3"/>
  <c r="CZ107" i="3"/>
  <c r="DA107" i="3"/>
  <c r="A108" i="3"/>
  <c r="CX108" i="3"/>
  <c r="CY108" i="3"/>
  <c r="CZ108" i="3"/>
  <c r="DA108" i="3"/>
  <c r="A109" i="3"/>
  <c r="CX109" i="3"/>
  <c r="CY109" i="3"/>
  <c r="CZ109" i="3"/>
  <c r="DA109" i="3"/>
  <c r="A110" i="3"/>
  <c r="CX110" i="3"/>
  <c r="CY110" i="3"/>
  <c r="CZ110" i="3"/>
  <c r="DA110" i="3"/>
  <c r="A111" i="3"/>
  <c r="CX111" i="3"/>
  <c r="CY111" i="3"/>
  <c r="CZ111" i="3"/>
  <c r="DA111" i="3"/>
  <c r="A112" i="3"/>
  <c r="CX112" i="3"/>
  <c r="CY112" i="3"/>
  <c r="CZ112" i="3"/>
  <c r="DA112" i="3"/>
  <c r="A113" i="3"/>
  <c r="CX113" i="3"/>
  <c r="CY113" i="3"/>
  <c r="CZ113" i="3"/>
  <c r="DA113" i="3"/>
  <c r="A114" i="3"/>
  <c r="CX114" i="3"/>
  <c r="CY114" i="3"/>
  <c r="CZ114" i="3"/>
  <c r="DA114" i="3"/>
  <c r="A115" i="3"/>
  <c r="CX115" i="3"/>
  <c r="CY115" i="3"/>
  <c r="CZ115" i="3"/>
  <c r="DA115" i="3"/>
  <c r="A116" i="3"/>
  <c r="CX116" i="3"/>
  <c r="CY116" i="3"/>
  <c r="CZ116" i="3"/>
  <c r="DA116" i="3"/>
  <c r="A117" i="3"/>
  <c r="CX117" i="3"/>
  <c r="CY117" i="3"/>
  <c r="CZ117" i="3"/>
  <c r="DA117" i="3"/>
  <c r="A118" i="3"/>
  <c r="CX118" i="3"/>
  <c r="CY118" i="3"/>
  <c r="CZ118" i="3"/>
  <c r="DA118" i="3"/>
  <c r="A119" i="3"/>
  <c r="CX119" i="3"/>
  <c r="CY119" i="3"/>
  <c r="CZ119" i="3"/>
  <c r="DA119" i="3"/>
  <c r="A120" i="3"/>
  <c r="CX120" i="3"/>
  <c r="CY120" i="3"/>
  <c r="CZ120" i="3"/>
  <c r="DA120" i="3"/>
  <c r="A121" i="3"/>
  <c r="CX121" i="3"/>
  <c r="CY121" i="3"/>
  <c r="CZ121" i="3"/>
  <c r="DA121" i="3"/>
  <c r="A122" i="3"/>
  <c r="CX122" i="3"/>
  <c r="CY122" i="3"/>
  <c r="CZ122" i="3"/>
  <c r="DA122" i="3"/>
  <c r="A123" i="3"/>
  <c r="CX123" i="3"/>
  <c r="CY123" i="3"/>
  <c r="CZ123" i="3"/>
  <c r="DA123" i="3"/>
  <c r="A124" i="3"/>
  <c r="CX124" i="3"/>
  <c r="CY124" i="3"/>
  <c r="CZ124" i="3"/>
  <c r="DA124" i="3"/>
  <c r="A125" i="3"/>
  <c r="CX125" i="3"/>
  <c r="CY125" i="3"/>
  <c r="CZ125" i="3"/>
  <c r="DA125" i="3"/>
  <c r="A126" i="3"/>
  <c r="CX126" i="3"/>
  <c r="CY126" i="3"/>
  <c r="CZ126" i="3"/>
  <c r="DA126" i="3"/>
  <c r="A127" i="3"/>
  <c r="CX127" i="3"/>
  <c r="CY127" i="3"/>
  <c r="CZ127" i="3"/>
  <c r="DA127" i="3"/>
  <c r="A128" i="3"/>
  <c r="CX128" i="3"/>
  <c r="CY128" i="3"/>
  <c r="CZ128" i="3"/>
  <c r="DA128" i="3"/>
  <c r="A129" i="3"/>
  <c r="CX129" i="3"/>
  <c r="CY129" i="3"/>
  <c r="CZ129" i="3"/>
  <c r="DA129" i="3"/>
  <c r="A130" i="3"/>
  <c r="CX130" i="3"/>
  <c r="CY130" i="3"/>
  <c r="CZ130" i="3"/>
  <c r="DA130" i="3"/>
  <c r="A131" i="3"/>
  <c r="CX131" i="3"/>
  <c r="CY131" i="3"/>
  <c r="CZ131" i="3"/>
  <c r="DA131" i="3"/>
  <c r="A132" i="3"/>
  <c r="CX132" i="3"/>
  <c r="CY132" i="3"/>
  <c r="CZ132" i="3"/>
  <c r="DA132" i="3"/>
  <c r="A133" i="3"/>
  <c r="CX133" i="3"/>
  <c r="CY133" i="3"/>
  <c r="CZ133" i="3"/>
  <c r="DA133" i="3"/>
  <c r="A134" i="3"/>
  <c r="CX134" i="3"/>
  <c r="CY134" i="3"/>
  <c r="CZ134" i="3"/>
  <c r="DA134" i="3"/>
  <c r="A135" i="3"/>
  <c r="CX135" i="3"/>
  <c r="CY135" i="3"/>
  <c r="CZ135" i="3"/>
  <c r="DA135" i="3"/>
  <c r="A136" i="3"/>
  <c r="CX136" i="3"/>
  <c r="CY136" i="3"/>
  <c r="CZ136" i="3"/>
  <c r="DA136" i="3"/>
  <c r="A137" i="3"/>
  <c r="CX137" i="3"/>
  <c r="CY137" i="3"/>
  <c r="CZ137" i="3"/>
  <c r="DA137" i="3"/>
  <c r="A138" i="3"/>
  <c r="CX138" i="3"/>
  <c r="CY138" i="3"/>
  <c r="CZ138" i="3"/>
  <c r="DA138" i="3"/>
  <c r="A139" i="3"/>
  <c r="CX139" i="3"/>
  <c r="CY139" i="3"/>
  <c r="CZ139" i="3"/>
  <c r="DA139" i="3"/>
  <c r="A140" i="3"/>
  <c r="CX140" i="3"/>
  <c r="CY140" i="3"/>
  <c r="CZ140" i="3"/>
  <c r="DA140" i="3"/>
  <c r="A141" i="3"/>
  <c r="CX141" i="3"/>
  <c r="CY141" i="3"/>
  <c r="CZ141" i="3"/>
  <c r="DA141" i="3"/>
  <c r="A142" i="3"/>
  <c r="CX142" i="3"/>
  <c r="CY142" i="3"/>
  <c r="CZ142" i="3"/>
  <c r="DA142" i="3"/>
  <c r="A143" i="3"/>
  <c r="CX143" i="3"/>
  <c r="CY143" i="3"/>
  <c r="CZ143" i="3"/>
  <c r="DA143" i="3"/>
  <c r="A144" i="3"/>
  <c r="CX144" i="3"/>
  <c r="CY144" i="3"/>
  <c r="CZ144" i="3"/>
  <c r="DA144" i="3"/>
  <c r="A145" i="3"/>
  <c r="CX145" i="3"/>
  <c r="CY145" i="3"/>
  <c r="CZ145" i="3"/>
  <c r="DA145" i="3"/>
  <c r="A146" i="3"/>
  <c r="CX146" i="3"/>
  <c r="CY146" i="3"/>
  <c r="CZ146" i="3"/>
  <c r="DA146" i="3"/>
  <c r="A147" i="3"/>
  <c r="CX147" i="3"/>
  <c r="CY147" i="3"/>
  <c r="CZ147" i="3"/>
  <c r="DA147" i="3"/>
  <c r="A148" i="3"/>
  <c r="CX148" i="3"/>
  <c r="CY148" i="3"/>
  <c r="CZ148" i="3"/>
  <c r="DA148" i="3"/>
  <c r="A149" i="3"/>
  <c r="CX149" i="3"/>
  <c r="CY149" i="3"/>
  <c r="CZ149" i="3"/>
  <c r="DA149" i="3"/>
  <c r="A150" i="3"/>
  <c r="CX150" i="3"/>
  <c r="CY150" i="3"/>
  <c r="CZ150" i="3"/>
  <c r="DA150" i="3"/>
  <c r="A151" i="3"/>
  <c r="CX151" i="3"/>
  <c r="CY151" i="3"/>
  <c r="CZ151" i="3"/>
  <c r="DA151" i="3"/>
  <c r="A152" i="3"/>
  <c r="CX152" i="3"/>
  <c r="CY152" i="3"/>
  <c r="CZ152" i="3"/>
  <c r="DA152" i="3"/>
  <c r="A153" i="3"/>
  <c r="CX153" i="3"/>
  <c r="CY153" i="3"/>
  <c r="CZ153" i="3"/>
  <c r="DA153" i="3"/>
  <c r="A154" i="3"/>
  <c r="CX154" i="3"/>
  <c r="CY154" i="3"/>
  <c r="CZ154" i="3"/>
  <c r="DA154" i="3"/>
  <c r="A155" i="3"/>
  <c r="CX155" i="3"/>
  <c r="CY155" i="3"/>
  <c r="CZ155" i="3"/>
  <c r="DA155" i="3"/>
  <c r="A156" i="3"/>
  <c r="CX156" i="3"/>
  <c r="CY156" i="3"/>
  <c r="CZ156" i="3"/>
  <c r="DA156" i="3"/>
  <c r="A157" i="3"/>
  <c r="CX157" i="3"/>
  <c r="CY157" i="3"/>
  <c r="CZ157" i="3"/>
  <c r="DA157" i="3"/>
  <c r="A158" i="3"/>
  <c r="CX158" i="3"/>
  <c r="CY158" i="3"/>
  <c r="CZ158" i="3"/>
  <c r="DA158" i="3"/>
  <c r="A159" i="3"/>
  <c r="CX159" i="3"/>
  <c r="CY159" i="3"/>
  <c r="CZ159" i="3"/>
  <c r="DA159" i="3"/>
  <c r="A160" i="3"/>
  <c r="CX160" i="3"/>
  <c r="CY160" i="3"/>
  <c r="CZ160" i="3"/>
  <c r="DA160" i="3"/>
  <c r="A161" i="3"/>
  <c r="CX161" i="3"/>
  <c r="CY161" i="3"/>
  <c r="CZ161" i="3"/>
  <c r="DA161" i="3"/>
  <c r="A162" i="3"/>
  <c r="CX162" i="3"/>
  <c r="CY162" i="3"/>
  <c r="CZ162" i="3"/>
  <c r="DA162" i="3"/>
  <c r="A163" i="3"/>
  <c r="CX163" i="3"/>
  <c r="CY163" i="3"/>
  <c r="CZ163" i="3"/>
  <c r="DA163" i="3"/>
  <c r="A164" i="3"/>
  <c r="CX164" i="3"/>
  <c r="CY164" i="3"/>
  <c r="CZ164" i="3"/>
  <c r="DA164" i="3"/>
  <c r="A165" i="3"/>
  <c r="CX165" i="3"/>
  <c r="CY165" i="3"/>
  <c r="CZ165" i="3"/>
  <c r="DA165" i="3"/>
  <c r="A166" i="3"/>
  <c r="CX166" i="3"/>
  <c r="CY166" i="3"/>
  <c r="CZ166" i="3"/>
  <c r="DA166" i="3"/>
  <c r="A167" i="3"/>
  <c r="CX167" i="3"/>
  <c r="CY167" i="3"/>
  <c r="CZ167" i="3"/>
  <c r="DA167" i="3"/>
  <c r="A168" i="3"/>
  <c r="CX168" i="3"/>
  <c r="CY168" i="3"/>
  <c r="CZ168" i="3"/>
  <c r="DA168" i="3"/>
  <c r="A169" i="3"/>
  <c r="CX169" i="3"/>
  <c r="CY169" i="3"/>
  <c r="CZ169" i="3"/>
  <c r="DA169" i="3"/>
  <c r="A170" i="3"/>
  <c r="CX170" i="3"/>
  <c r="CY170" i="3"/>
  <c r="CZ170" i="3"/>
  <c r="DA170" i="3"/>
  <c r="A171" i="3"/>
  <c r="CX171" i="3"/>
  <c r="CY171" i="3"/>
  <c r="CZ171" i="3"/>
  <c r="DA171" i="3"/>
  <c r="A172" i="3"/>
  <c r="CX172" i="3"/>
  <c r="CY172" i="3"/>
  <c r="CZ172" i="3"/>
  <c r="DA172" i="3"/>
  <c r="A173" i="3"/>
  <c r="CX173" i="3"/>
  <c r="CY173" i="3"/>
  <c r="CZ173" i="3"/>
  <c r="DA173" i="3"/>
  <c r="A174" i="3"/>
  <c r="CX174" i="3"/>
  <c r="CY174" i="3"/>
  <c r="CZ174" i="3"/>
  <c r="DA174" i="3"/>
  <c r="A175" i="3"/>
  <c r="CX175" i="3"/>
  <c r="CY175" i="3"/>
  <c r="CZ175" i="3"/>
  <c r="DA175" i="3"/>
  <c r="A176" i="3"/>
  <c r="CX176" i="3"/>
  <c r="CY176" i="3"/>
  <c r="CZ176" i="3"/>
  <c r="DA176" i="3"/>
  <c r="A177" i="3"/>
  <c r="CX177" i="3"/>
  <c r="CY177" i="3"/>
  <c r="CZ177" i="3"/>
  <c r="DA177" i="3"/>
  <c r="A178" i="3"/>
  <c r="CX178" i="3"/>
  <c r="CY178" i="3"/>
  <c r="CZ178" i="3"/>
  <c r="DA178" i="3"/>
  <c r="A179" i="3"/>
  <c r="CX179" i="3"/>
  <c r="CY179" i="3"/>
  <c r="CZ179" i="3"/>
  <c r="DA179" i="3"/>
  <c r="A180" i="3"/>
  <c r="CX180" i="3"/>
  <c r="CY180" i="3"/>
  <c r="CZ180" i="3"/>
  <c r="DA180" i="3"/>
  <c r="A181" i="3"/>
  <c r="CX181" i="3"/>
  <c r="CY181" i="3"/>
  <c r="CZ181" i="3"/>
  <c r="DA181" i="3"/>
  <c r="A182" i="3"/>
  <c r="CX182" i="3"/>
  <c r="CY182" i="3"/>
  <c r="CZ182" i="3"/>
  <c r="DA182" i="3"/>
  <c r="A183" i="3"/>
  <c r="CX183" i="3"/>
  <c r="CY183" i="3"/>
  <c r="CZ183" i="3"/>
  <c r="DA183" i="3"/>
  <c r="A184" i="3"/>
  <c r="CX184" i="3"/>
  <c r="CY184" i="3"/>
  <c r="CZ184" i="3"/>
  <c r="DA184" i="3"/>
  <c r="A185" i="3"/>
  <c r="CX185" i="3"/>
  <c r="CY185" i="3"/>
  <c r="CZ185" i="3"/>
  <c r="DA185" i="3"/>
  <c r="A186" i="3"/>
  <c r="CX186" i="3"/>
  <c r="CY186" i="3"/>
  <c r="CZ186" i="3"/>
  <c r="DA186" i="3"/>
  <c r="A187" i="3"/>
  <c r="CX187" i="3"/>
  <c r="CY187" i="3"/>
  <c r="CZ187" i="3"/>
  <c r="DA187" i="3"/>
  <c r="A188" i="3"/>
  <c r="CX188" i="3"/>
  <c r="CY188" i="3"/>
  <c r="CZ188" i="3"/>
  <c r="DA188" i="3"/>
  <c r="A189" i="3"/>
  <c r="CX189" i="3"/>
  <c r="CY189" i="3"/>
  <c r="CZ189" i="3"/>
  <c r="DA189" i="3"/>
  <c r="A190" i="3"/>
  <c r="CX190" i="3"/>
  <c r="CY190" i="3"/>
  <c r="CZ190" i="3"/>
  <c r="DA190" i="3"/>
  <c r="A191" i="3"/>
  <c r="CX191" i="3"/>
  <c r="CY191" i="3"/>
  <c r="CZ191" i="3"/>
  <c r="DA191" i="3"/>
  <c r="A192" i="3"/>
  <c r="CX192" i="3"/>
  <c r="CY192" i="3"/>
  <c r="CZ192" i="3"/>
  <c r="DA192" i="3"/>
  <c r="A193" i="3"/>
  <c r="CX193" i="3"/>
  <c r="CY193" i="3"/>
  <c r="CZ193" i="3"/>
  <c r="DA193" i="3"/>
  <c r="A194" i="3"/>
  <c r="CX194" i="3"/>
  <c r="CY194" i="3"/>
  <c r="CZ194" i="3"/>
  <c r="DA194" i="3"/>
  <c r="A195" i="3"/>
  <c r="CX195" i="3"/>
  <c r="CY195" i="3"/>
  <c r="CZ195" i="3"/>
  <c r="DA195" i="3"/>
  <c r="A196" i="3"/>
  <c r="CX196" i="3"/>
  <c r="CY196" i="3"/>
  <c r="CZ196" i="3"/>
  <c r="DA196" i="3"/>
  <c r="A197" i="3"/>
  <c r="CX197" i="3"/>
  <c r="CY197" i="3"/>
  <c r="CZ197" i="3"/>
  <c r="DA197" i="3"/>
  <c r="A198" i="3"/>
  <c r="CX198" i="3"/>
  <c r="CY198" i="3"/>
  <c r="CZ198" i="3"/>
  <c r="DA198" i="3"/>
  <c r="A199" i="3"/>
  <c r="CX199" i="3"/>
  <c r="CY199" i="3"/>
  <c r="CZ199" i="3"/>
  <c r="DA199" i="3"/>
  <c r="A200" i="3"/>
  <c r="CX200" i="3"/>
  <c r="CY200" i="3"/>
  <c r="CZ200" i="3"/>
  <c r="DA200" i="3"/>
  <c r="A201" i="3"/>
  <c r="CX201" i="3"/>
  <c r="CY201" i="3"/>
  <c r="CZ201" i="3"/>
  <c r="DA201" i="3"/>
  <c r="A202" i="3"/>
  <c r="CX202" i="3"/>
  <c r="CY202" i="3"/>
  <c r="CZ202" i="3"/>
  <c r="DA202" i="3"/>
  <c r="A203" i="3"/>
  <c r="CX203" i="3"/>
  <c r="CY203" i="3"/>
  <c r="CZ203" i="3"/>
  <c r="DA203" i="3"/>
  <c r="A204" i="3"/>
  <c r="CX204" i="3"/>
  <c r="CY204" i="3"/>
  <c r="CZ204" i="3"/>
  <c r="DA204" i="3"/>
  <c r="A205" i="3"/>
  <c r="CX205" i="3"/>
  <c r="CY205" i="3"/>
  <c r="CZ205" i="3"/>
  <c r="DA205" i="3"/>
  <c r="A206" i="3"/>
  <c r="CX206" i="3"/>
  <c r="CY206" i="3"/>
  <c r="CZ206" i="3"/>
  <c r="DA206" i="3"/>
  <c r="A207" i="3"/>
  <c r="CX207" i="3"/>
  <c r="CY207" i="3"/>
  <c r="CZ207" i="3"/>
  <c r="DA207" i="3"/>
  <c r="A208" i="3"/>
  <c r="CX208" i="3"/>
  <c r="CY208" i="3"/>
  <c r="CZ208" i="3"/>
  <c r="DA208" i="3"/>
  <c r="A209" i="3"/>
  <c r="CX209" i="3"/>
  <c r="CY209" i="3"/>
  <c r="CZ209" i="3"/>
  <c r="DA209" i="3"/>
  <c r="A210" i="3"/>
  <c r="CX210" i="3"/>
  <c r="CY210" i="3"/>
  <c r="CZ210" i="3"/>
  <c r="DA210" i="3"/>
  <c r="A211" i="3"/>
  <c r="CX211" i="3"/>
  <c r="CY211" i="3"/>
  <c r="CZ211" i="3"/>
  <c r="DA211" i="3"/>
  <c r="A212" i="3"/>
  <c r="CX212" i="3"/>
  <c r="CY212" i="3"/>
  <c r="CZ212" i="3"/>
  <c r="DA212" i="3"/>
  <c r="A213" i="3"/>
  <c r="CX213" i="3"/>
  <c r="CY213" i="3"/>
  <c r="CZ213" i="3"/>
  <c r="DA213" i="3"/>
  <c r="A214" i="3"/>
  <c r="CX214" i="3"/>
  <c r="CY214" i="3"/>
  <c r="CZ214" i="3"/>
  <c r="DA214" i="3"/>
  <c r="A215" i="3"/>
  <c r="CX215" i="3"/>
  <c r="CY215" i="3"/>
  <c r="CZ215" i="3"/>
  <c r="DA215" i="3"/>
  <c r="A216" i="3"/>
  <c r="CX216" i="3"/>
  <c r="CY216" i="3"/>
  <c r="CZ216" i="3"/>
  <c r="DA216" i="3"/>
  <c r="A217" i="3"/>
  <c r="CX217" i="3"/>
  <c r="CY217" i="3"/>
  <c r="CZ217" i="3"/>
  <c r="DA217" i="3"/>
  <c r="A218" i="3"/>
  <c r="CX218" i="3"/>
  <c r="CY218" i="3"/>
  <c r="CZ218" i="3"/>
  <c r="DA218" i="3"/>
  <c r="A219" i="3"/>
  <c r="CX219" i="3"/>
  <c r="CY219" i="3"/>
  <c r="CZ219" i="3"/>
  <c r="DA219" i="3"/>
  <c r="A220" i="3"/>
  <c r="CX220" i="3"/>
  <c r="CY220" i="3"/>
  <c r="CZ220" i="3"/>
  <c r="DA220" i="3"/>
  <c r="A221" i="3"/>
  <c r="CX221" i="3"/>
  <c r="CY221" i="3"/>
  <c r="CZ221" i="3"/>
  <c r="DA221" i="3"/>
  <c r="A222" i="3"/>
  <c r="CX222" i="3"/>
  <c r="CY222" i="3"/>
  <c r="CZ222" i="3"/>
  <c r="DA222" i="3"/>
  <c r="A223" i="3"/>
  <c r="CX223" i="3"/>
  <c r="CY223" i="3"/>
  <c r="CZ223" i="3"/>
  <c r="DA223" i="3"/>
  <c r="A224" i="3"/>
  <c r="CX224" i="3"/>
  <c r="CY224" i="3"/>
  <c r="CZ224" i="3"/>
  <c r="DA224" i="3"/>
  <c r="A225" i="3"/>
  <c r="CX225" i="3"/>
  <c r="CY225" i="3"/>
  <c r="CZ225" i="3"/>
  <c r="DA225" i="3"/>
  <c r="A226" i="3"/>
  <c r="CX226" i="3"/>
  <c r="CY226" i="3"/>
  <c r="CZ226" i="3"/>
  <c r="DA226" i="3"/>
  <c r="A227" i="3"/>
  <c r="CX227" i="3"/>
  <c r="CY227" i="3"/>
  <c r="CZ227" i="3"/>
  <c r="DA227" i="3"/>
  <c r="A228" i="3"/>
  <c r="CX228" i="3"/>
  <c r="CY228" i="3"/>
  <c r="CZ228" i="3"/>
  <c r="DA228" i="3"/>
  <c r="A229" i="3"/>
  <c r="CX229" i="3"/>
  <c r="CY229" i="3"/>
  <c r="CZ229" i="3"/>
  <c r="DA229" i="3"/>
  <c r="A230" i="3"/>
  <c r="CX230" i="3"/>
  <c r="CY230" i="3"/>
  <c r="CZ230" i="3"/>
  <c r="DA230" i="3"/>
  <c r="A231" i="3"/>
  <c r="CX231" i="3"/>
  <c r="CY231" i="3"/>
  <c r="CZ231" i="3"/>
  <c r="DA231" i="3"/>
  <c r="A232" i="3"/>
  <c r="CX232" i="3"/>
  <c r="CY232" i="3"/>
  <c r="CZ232" i="3"/>
  <c r="DA232" i="3"/>
  <c r="A233" i="3"/>
  <c r="CX233" i="3"/>
  <c r="CY233" i="3"/>
  <c r="CZ233" i="3"/>
  <c r="DA233" i="3"/>
  <c r="A234" i="3"/>
  <c r="CX234" i="3"/>
  <c r="CY234" i="3"/>
  <c r="CZ234" i="3"/>
  <c r="DA234" i="3"/>
  <c r="A235" i="3"/>
  <c r="CX235" i="3"/>
  <c r="CY235" i="3"/>
  <c r="CZ235" i="3"/>
  <c r="DA235" i="3"/>
  <c r="A236" i="3"/>
  <c r="CX236" i="3"/>
  <c r="CY236" i="3"/>
  <c r="CZ236" i="3"/>
  <c r="DA236" i="3"/>
  <c r="A237" i="3"/>
  <c r="CX237" i="3"/>
  <c r="CY237" i="3"/>
  <c r="CZ237" i="3"/>
  <c r="DA237" i="3"/>
  <c r="A238" i="3"/>
  <c r="CX238" i="3"/>
  <c r="CY238" i="3"/>
  <c r="CZ238" i="3"/>
  <c r="DA238" i="3"/>
  <c r="A239" i="3"/>
  <c r="CX239" i="3"/>
  <c r="CY239" i="3"/>
  <c r="CZ239" i="3"/>
  <c r="DA239" i="3"/>
  <c r="A240" i="3"/>
  <c r="CX240" i="3"/>
  <c r="CY240" i="3"/>
  <c r="CZ240" i="3"/>
  <c r="DA240" i="3"/>
  <c r="A241" i="3"/>
  <c r="CX241" i="3"/>
  <c r="CY241" i="3"/>
  <c r="CZ241" i="3"/>
  <c r="DA241" i="3"/>
  <c r="A242" i="3"/>
  <c r="CX242" i="3"/>
  <c r="CY242" i="3"/>
  <c r="CZ242" i="3"/>
  <c r="DA242" i="3"/>
  <c r="A243" i="3"/>
  <c r="CX243" i="3"/>
  <c r="CY243" i="3"/>
  <c r="CZ243" i="3"/>
  <c r="DA243" i="3"/>
  <c r="A244" i="3"/>
  <c r="CX244" i="3"/>
  <c r="CY244" i="3"/>
  <c r="CZ244" i="3"/>
  <c r="DA244" i="3"/>
  <c r="A245" i="3"/>
  <c r="CX245" i="3"/>
  <c r="CY245" i="3"/>
  <c r="CZ245" i="3"/>
  <c r="DA245" i="3"/>
  <c r="A246" i="3"/>
  <c r="CX246" i="3"/>
  <c r="CY246" i="3"/>
  <c r="CZ246" i="3"/>
  <c r="DA246" i="3"/>
  <c r="A247" i="3"/>
  <c r="CX247" i="3"/>
  <c r="CY247" i="3"/>
  <c r="CZ247" i="3"/>
  <c r="DA247" i="3"/>
  <c r="A248" i="3"/>
  <c r="CX248" i="3"/>
  <c r="CY248" i="3"/>
  <c r="CZ248" i="3"/>
  <c r="DA248" i="3"/>
  <c r="A249" i="3"/>
  <c r="CX249" i="3"/>
  <c r="CY249" i="3"/>
  <c r="CZ249" i="3"/>
  <c r="DA249" i="3"/>
  <c r="A250" i="3"/>
  <c r="CX250" i="3"/>
  <c r="CY250" i="3"/>
  <c r="CZ250" i="3"/>
  <c r="DA250" i="3"/>
  <c r="A251" i="3"/>
  <c r="CX251" i="3"/>
  <c r="CY251" i="3"/>
  <c r="CZ251" i="3"/>
  <c r="DA251" i="3"/>
  <c r="A252" i="3"/>
  <c r="CX252" i="3"/>
  <c r="CY252" i="3"/>
  <c r="CZ252" i="3"/>
  <c r="DA252" i="3"/>
  <c r="A253" i="3"/>
  <c r="CX253" i="3"/>
  <c r="CY253" i="3"/>
  <c r="CZ253" i="3"/>
  <c r="DA253" i="3"/>
  <c r="A254" i="3"/>
  <c r="CX254" i="3"/>
  <c r="CY254" i="3"/>
  <c r="CZ254" i="3"/>
  <c r="DA254" i="3"/>
  <c r="A255" i="3"/>
  <c r="CX255" i="3"/>
  <c r="CY255" i="3"/>
  <c r="CZ255" i="3"/>
  <c r="DA255" i="3"/>
  <c r="A256" i="3"/>
  <c r="CX256" i="3"/>
  <c r="CY256" i="3"/>
  <c r="CZ256" i="3"/>
  <c r="DA256" i="3"/>
  <c r="A257" i="3"/>
  <c r="CX257" i="3"/>
  <c r="CY257" i="3"/>
  <c r="CZ257" i="3"/>
  <c r="DA257" i="3"/>
  <c r="A258" i="3"/>
  <c r="CX258" i="3"/>
  <c r="CY258" i="3"/>
  <c r="CZ258" i="3"/>
  <c r="DA258" i="3"/>
  <c r="A259" i="3"/>
  <c r="CX259" i="3"/>
  <c r="CY259" i="3"/>
  <c r="CZ259" i="3"/>
  <c r="DA259" i="3"/>
  <c r="A260" i="3"/>
  <c r="CX260" i="3"/>
  <c r="CY260" i="3"/>
  <c r="CZ260" i="3"/>
  <c r="DA260" i="3"/>
  <c r="A261" i="3"/>
  <c r="CX261" i="3"/>
  <c r="CY261" i="3"/>
  <c r="CZ261" i="3"/>
  <c r="DA261" i="3"/>
  <c r="A262" i="3"/>
  <c r="CX262" i="3"/>
  <c r="CY262" i="3"/>
  <c r="CZ262" i="3"/>
  <c r="DA262" i="3"/>
  <c r="A263" i="3"/>
  <c r="CX263" i="3"/>
  <c r="CY263" i="3"/>
  <c r="CZ263" i="3"/>
  <c r="DA263" i="3"/>
  <c r="A264" i="3"/>
  <c r="CX264" i="3"/>
  <c r="CY264" i="3"/>
  <c r="CZ264" i="3"/>
  <c r="DA264" i="3"/>
  <c r="A265" i="3"/>
  <c r="CX265" i="3"/>
  <c r="CY265" i="3"/>
  <c r="CZ265" i="3"/>
  <c r="DA265" i="3"/>
  <c r="A266" i="3"/>
  <c r="CX266" i="3"/>
  <c r="CY266" i="3"/>
  <c r="CZ266" i="3"/>
  <c r="DA266" i="3"/>
  <c r="A267" i="3"/>
  <c r="CX267" i="3"/>
  <c r="CY267" i="3"/>
  <c r="CZ267" i="3"/>
  <c r="DA267" i="3"/>
  <c r="A268" i="3"/>
  <c r="CX268" i="3"/>
  <c r="CY268" i="3"/>
  <c r="CZ268" i="3"/>
  <c r="DA268" i="3"/>
  <c r="A269" i="3"/>
  <c r="CX269" i="3"/>
  <c r="CY269" i="3"/>
  <c r="CZ269" i="3"/>
  <c r="DA269" i="3"/>
  <c r="A270" i="3"/>
  <c r="CX270" i="3"/>
  <c r="CY270" i="3"/>
  <c r="CZ270" i="3"/>
  <c r="DA270" i="3"/>
  <c r="A271" i="3"/>
  <c r="CX271" i="3"/>
  <c r="CY271" i="3"/>
  <c r="CZ271" i="3"/>
  <c r="DA271" i="3"/>
  <c r="A272" i="3"/>
  <c r="CX272" i="3"/>
  <c r="CY272" i="3"/>
  <c r="CZ272" i="3"/>
  <c r="DA272" i="3"/>
  <c r="A273" i="3"/>
  <c r="CX273" i="3"/>
  <c r="CY273" i="3"/>
  <c r="CZ273" i="3"/>
  <c r="DA273" i="3"/>
  <c r="A274" i="3"/>
  <c r="CX274" i="3"/>
  <c r="CY274" i="3"/>
  <c r="CZ274" i="3"/>
  <c r="DA274" i="3"/>
  <c r="A275" i="3"/>
  <c r="CX275" i="3"/>
  <c r="CY275" i="3"/>
  <c r="CZ275" i="3"/>
  <c r="DA275" i="3"/>
  <c r="A276" i="3"/>
  <c r="CX276" i="3"/>
  <c r="CY276" i="3"/>
  <c r="CZ276" i="3"/>
  <c r="DA276" i="3"/>
  <c r="A277" i="3"/>
  <c r="CX277" i="3"/>
  <c r="CY277" i="3"/>
  <c r="CZ277" i="3"/>
  <c r="DA277" i="3"/>
  <c r="A278" i="3"/>
  <c r="CX278" i="3"/>
  <c r="CY278" i="3"/>
  <c r="CZ278" i="3"/>
  <c r="DA278" i="3"/>
  <c r="A279" i="3"/>
  <c r="CX279" i="3"/>
  <c r="CY279" i="3"/>
  <c r="CZ279" i="3"/>
  <c r="DA279" i="3"/>
  <c r="A280" i="3"/>
  <c r="CX280" i="3"/>
  <c r="CY280" i="3"/>
  <c r="CZ280" i="3"/>
  <c r="DA280" i="3"/>
  <c r="A281" i="3"/>
  <c r="CX281" i="3"/>
  <c r="CY281" i="3"/>
  <c r="CZ281" i="3"/>
  <c r="DA281" i="3"/>
  <c r="A282" i="3"/>
  <c r="CX282" i="3"/>
  <c r="CY282" i="3"/>
  <c r="CZ282" i="3"/>
  <c r="DA282" i="3"/>
  <c r="A283" i="3"/>
  <c r="CX283" i="3"/>
  <c r="CY283" i="3"/>
  <c r="CZ283" i="3"/>
  <c r="DA283" i="3"/>
  <c r="A284" i="3"/>
  <c r="CX284" i="3"/>
  <c r="CY284" i="3"/>
  <c r="CZ284" i="3"/>
  <c r="DA284" i="3"/>
  <c r="A285" i="3"/>
  <c r="CX285" i="3"/>
  <c r="CY285" i="3"/>
  <c r="CZ285" i="3"/>
  <c r="DA285" i="3"/>
  <c r="A286" i="3"/>
  <c r="CX286" i="3"/>
  <c r="CY286" i="3"/>
  <c r="CZ286" i="3"/>
  <c r="DA286" i="3"/>
  <c r="A287" i="3"/>
  <c r="CX287" i="3"/>
  <c r="CY287" i="3"/>
  <c r="CZ287" i="3"/>
  <c r="DA287" i="3"/>
  <c r="A288" i="3"/>
  <c r="CX288" i="3"/>
  <c r="CY288" i="3"/>
  <c r="CZ288" i="3"/>
  <c r="DA288" i="3"/>
  <c r="A289" i="3"/>
  <c r="CX289" i="3"/>
  <c r="CY289" i="3"/>
  <c r="CZ289" i="3"/>
  <c r="DA289" i="3"/>
  <c r="A290" i="3"/>
  <c r="CX290" i="3"/>
  <c r="CY290" i="3"/>
  <c r="CZ290" i="3"/>
  <c r="DA290" i="3"/>
  <c r="D12" i="1"/>
  <c r="E18" i="1"/>
  <c r="Z18" i="1"/>
  <c r="AA18" i="1"/>
  <c r="AB18" i="1"/>
  <c r="AC18" i="1"/>
  <c r="AD18" i="1"/>
  <c r="AE18" i="1"/>
  <c r="AF18" i="1"/>
  <c r="AG18" i="1"/>
  <c r="AH18" i="1"/>
  <c r="AI18" i="1"/>
  <c r="AJ18" i="1"/>
  <c r="AK18" i="1"/>
  <c r="AL18" i="1"/>
  <c r="AM18" i="1"/>
  <c r="AN18" i="1"/>
  <c r="BD18" i="1"/>
  <c r="BE18" i="1"/>
  <c r="BF18" i="1"/>
  <c r="BG18" i="1"/>
  <c r="BH18" i="1"/>
  <c r="BI18" i="1"/>
  <c r="BJ18" i="1"/>
  <c r="BK18" i="1"/>
  <c r="BL18" i="1"/>
  <c r="BM18" i="1"/>
  <c r="BN18" i="1"/>
  <c r="BO18" i="1"/>
  <c r="BP18" i="1"/>
  <c r="BQ18" i="1"/>
  <c r="BR18" i="1"/>
  <c r="BS18" i="1"/>
  <c r="BT18" i="1"/>
  <c r="BU18" i="1"/>
  <c r="BV18" i="1"/>
  <c r="BW18" i="1"/>
  <c r="BX18" i="1"/>
  <c r="BY18" i="1"/>
  <c r="BZ18" i="1"/>
  <c r="CA18" i="1"/>
  <c r="CB18" i="1"/>
  <c r="CC18" i="1"/>
  <c r="CD18" i="1"/>
  <c r="CE18" i="1"/>
  <c r="CF18" i="1"/>
  <c r="CG18" i="1"/>
  <c r="CH18" i="1"/>
  <c r="CI18" i="1"/>
  <c r="CJ18" i="1"/>
  <c r="CK18" i="1"/>
  <c r="CL18" i="1"/>
  <c r="CM18" i="1"/>
  <c r="CN18" i="1"/>
  <c r="CO18" i="1"/>
  <c r="CP18" i="1"/>
  <c r="CQ18" i="1"/>
  <c r="CR18" i="1"/>
  <c r="CS18" i="1"/>
  <c r="CT18" i="1"/>
  <c r="CU18" i="1"/>
  <c r="CV18" i="1"/>
  <c r="CW18" i="1"/>
  <c r="CX18" i="1"/>
  <c r="CY18" i="1"/>
  <c r="CZ18" i="1"/>
  <c r="DA18" i="1"/>
  <c r="DB18" i="1"/>
  <c r="DC18" i="1"/>
  <c r="DD18" i="1"/>
  <c r="DE18" i="1"/>
  <c r="DF18" i="1"/>
  <c r="DR18" i="1"/>
  <c r="DS18" i="1"/>
  <c r="DT18" i="1"/>
  <c r="DU18" i="1"/>
  <c r="DV18" i="1"/>
  <c r="DW18" i="1"/>
  <c r="DX18" i="1"/>
  <c r="DY18" i="1"/>
  <c r="DZ18" i="1"/>
  <c r="EA18" i="1"/>
  <c r="EB18" i="1"/>
  <c r="EC18" i="1"/>
  <c r="ED18" i="1"/>
  <c r="EE18" i="1"/>
  <c r="EF18" i="1"/>
  <c r="EV18" i="1"/>
  <c r="EW18" i="1"/>
  <c r="EX18" i="1"/>
  <c r="EY18" i="1"/>
  <c r="EZ18" i="1"/>
  <c r="FA18" i="1"/>
  <c r="FB18" i="1"/>
  <c r="FC18" i="1"/>
  <c r="FD18" i="1"/>
  <c r="FE18" i="1"/>
  <c r="FF18" i="1"/>
  <c r="FG18" i="1"/>
  <c r="FH18" i="1"/>
  <c r="FI18" i="1"/>
  <c r="FJ18" i="1"/>
  <c r="FK18" i="1"/>
  <c r="FL18" i="1"/>
  <c r="FM18" i="1"/>
  <c r="FN18" i="1"/>
  <c r="FO18" i="1"/>
  <c r="FP18" i="1"/>
  <c r="FQ18" i="1"/>
  <c r="FR18" i="1"/>
  <c r="FS18" i="1"/>
  <c r="FT18" i="1"/>
  <c r="FU18" i="1"/>
  <c r="FV18" i="1"/>
  <c r="FW18" i="1"/>
  <c r="FX18" i="1"/>
  <c r="FY18" i="1"/>
  <c r="FZ18" i="1"/>
  <c r="GA18" i="1"/>
  <c r="GB18" i="1"/>
  <c r="GC18" i="1"/>
  <c r="GD18" i="1"/>
  <c r="GE18" i="1"/>
  <c r="GF18" i="1"/>
  <c r="GG18" i="1"/>
  <c r="GH18" i="1"/>
  <c r="GI18" i="1"/>
  <c r="GJ18" i="1"/>
  <c r="GK18" i="1"/>
  <c r="GL18" i="1"/>
  <c r="GM18" i="1"/>
  <c r="GN18" i="1"/>
  <c r="GO18" i="1"/>
  <c r="GP18" i="1"/>
  <c r="GQ18" i="1"/>
  <c r="GR18" i="1"/>
  <c r="GS18" i="1"/>
  <c r="GT18" i="1"/>
  <c r="GU18" i="1"/>
  <c r="GV18" i="1"/>
  <c r="GW18" i="1"/>
  <c r="GX18" i="1"/>
  <c r="D20" i="1"/>
  <c r="E22" i="1"/>
  <c r="Z22" i="1"/>
  <c r="AA22" i="1"/>
  <c r="AB22" i="1"/>
  <c r="AC22" i="1"/>
  <c r="AD22" i="1"/>
  <c r="AE22" i="1"/>
  <c r="AF22" i="1"/>
  <c r="AG22" i="1"/>
  <c r="AH22" i="1"/>
  <c r="AI22" i="1"/>
  <c r="AJ22" i="1"/>
  <c r="AK22" i="1"/>
  <c r="AL22" i="1"/>
  <c r="AM22" i="1"/>
  <c r="AN22" i="1"/>
  <c r="BD22" i="1"/>
  <c r="BE22" i="1"/>
  <c r="BF22" i="1"/>
  <c r="BG22" i="1"/>
  <c r="BH22" i="1"/>
  <c r="BI22" i="1"/>
  <c r="BJ22" i="1"/>
  <c r="BK22" i="1"/>
  <c r="BL22" i="1"/>
  <c r="BM22" i="1"/>
  <c r="BN22" i="1"/>
  <c r="BO22" i="1"/>
  <c r="BP22" i="1"/>
  <c r="BQ22" i="1"/>
  <c r="BR22" i="1"/>
  <c r="BS22" i="1"/>
  <c r="BT22" i="1"/>
  <c r="BU22" i="1"/>
  <c r="BV22" i="1"/>
  <c r="BW22" i="1"/>
  <c r="BX22" i="1"/>
  <c r="BY22" i="1"/>
  <c r="BZ22" i="1"/>
  <c r="CA22" i="1"/>
  <c r="CB22" i="1"/>
  <c r="CC22" i="1"/>
  <c r="CD22" i="1"/>
  <c r="CE22" i="1"/>
  <c r="CF22" i="1"/>
  <c r="CG22" i="1"/>
  <c r="CH22" i="1"/>
  <c r="CI22" i="1"/>
  <c r="CJ22" i="1"/>
  <c r="CK22" i="1"/>
  <c r="CL22" i="1"/>
  <c r="CM22" i="1"/>
  <c r="CN22" i="1"/>
  <c r="CO22" i="1"/>
  <c r="CP22" i="1"/>
  <c r="CQ22" i="1"/>
  <c r="CR22" i="1"/>
  <c r="CS22" i="1"/>
  <c r="CT22" i="1"/>
  <c r="CU22" i="1"/>
  <c r="CV22" i="1"/>
  <c r="CW22" i="1"/>
  <c r="CX22" i="1"/>
  <c r="CY22" i="1"/>
  <c r="CZ22" i="1"/>
  <c r="DA22" i="1"/>
  <c r="DB22" i="1"/>
  <c r="DC22" i="1"/>
  <c r="DD22" i="1"/>
  <c r="DE22" i="1"/>
  <c r="DF22" i="1"/>
  <c r="DR22" i="1"/>
  <c r="DS22" i="1"/>
  <c r="DT22" i="1"/>
  <c r="DU22" i="1"/>
  <c r="DV22" i="1"/>
  <c r="DW22" i="1"/>
  <c r="DX22" i="1"/>
  <c r="DY22" i="1"/>
  <c r="DZ22" i="1"/>
  <c r="EA22" i="1"/>
  <c r="EB22" i="1"/>
  <c r="EC22" i="1"/>
  <c r="ED22" i="1"/>
  <c r="EE22" i="1"/>
  <c r="EF22" i="1"/>
  <c r="EV22" i="1"/>
  <c r="EW22" i="1"/>
  <c r="EX22" i="1"/>
  <c r="EY22" i="1"/>
  <c r="EZ22" i="1"/>
  <c r="FA22" i="1"/>
  <c r="FB22" i="1"/>
  <c r="FC22" i="1"/>
  <c r="FD22" i="1"/>
  <c r="FE22" i="1"/>
  <c r="FF22" i="1"/>
  <c r="FG22" i="1"/>
  <c r="FH22" i="1"/>
  <c r="FI22" i="1"/>
  <c r="FJ22" i="1"/>
  <c r="FK22" i="1"/>
  <c r="FL22" i="1"/>
  <c r="FM22" i="1"/>
  <c r="FN22" i="1"/>
  <c r="FO22" i="1"/>
  <c r="FP22" i="1"/>
  <c r="FQ22" i="1"/>
  <c r="FR22" i="1"/>
  <c r="FS22" i="1"/>
  <c r="FT22" i="1"/>
  <c r="FU22" i="1"/>
  <c r="FV22" i="1"/>
  <c r="FW22" i="1"/>
  <c r="FX22" i="1"/>
  <c r="FY22" i="1"/>
  <c r="FZ22" i="1"/>
  <c r="GA22" i="1"/>
  <c r="GB22" i="1"/>
  <c r="GC22" i="1"/>
  <c r="GD22" i="1"/>
  <c r="GE22" i="1"/>
  <c r="GF22" i="1"/>
  <c r="GG22" i="1"/>
  <c r="GH22" i="1"/>
  <c r="GI22" i="1"/>
  <c r="GJ22" i="1"/>
  <c r="GK22" i="1"/>
  <c r="GL22" i="1"/>
  <c r="GM22" i="1"/>
  <c r="GN22" i="1"/>
  <c r="GO22" i="1"/>
  <c r="GP22" i="1"/>
  <c r="GQ22" i="1"/>
  <c r="GR22" i="1"/>
  <c r="GS22" i="1"/>
  <c r="GT22" i="1"/>
  <c r="GU22" i="1"/>
  <c r="GV22" i="1"/>
  <c r="GW22" i="1"/>
  <c r="GX22" i="1"/>
  <c r="D24" i="1"/>
  <c r="E26" i="1"/>
  <c r="Z26" i="1"/>
  <c r="AA26" i="1"/>
  <c r="AM26" i="1"/>
  <c r="AN26" i="1"/>
  <c r="BD26" i="1"/>
  <c r="BE26" i="1"/>
  <c r="BF26" i="1"/>
  <c r="BG26" i="1"/>
  <c r="BH26" i="1"/>
  <c r="BI26" i="1"/>
  <c r="BJ26" i="1"/>
  <c r="BK26" i="1"/>
  <c r="BL26" i="1"/>
  <c r="BM26" i="1"/>
  <c r="BN26" i="1"/>
  <c r="BO26" i="1"/>
  <c r="BP26" i="1"/>
  <c r="BQ26" i="1"/>
  <c r="BR26" i="1"/>
  <c r="BS26" i="1"/>
  <c r="BT26" i="1"/>
  <c r="BU26" i="1"/>
  <c r="BV26" i="1"/>
  <c r="BW26" i="1"/>
  <c r="CM26" i="1"/>
  <c r="CN26" i="1"/>
  <c r="CO26" i="1"/>
  <c r="CP26" i="1"/>
  <c r="CQ26" i="1"/>
  <c r="CR26" i="1"/>
  <c r="CS26" i="1"/>
  <c r="CT26" i="1"/>
  <c r="CU26" i="1"/>
  <c r="CV26" i="1"/>
  <c r="CW26" i="1"/>
  <c r="CX26" i="1"/>
  <c r="CY26" i="1"/>
  <c r="CZ26" i="1"/>
  <c r="DA26" i="1"/>
  <c r="DB26" i="1"/>
  <c r="DC26" i="1"/>
  <c r="DD26" i="1"/>
  <c r="DE26" i="1"/>
  <c r="DF26" i="1"/>
  <c r="DR26" i="1"/>
  <c r="DS26" i="1"/>
  <c r="EE26" i="1"/>
  <c r="EF26" i="1"/>
  <c r="EV26" i="1"/>
  <c r="EW26" i="1"/>
  <c r="EX26" i="1"/>
  <c r="EY26" i="1"/>
  <c r="EZ26" i="1"/>
  <c r="FA26" i="1"/>
  <c r="FB26" i="1"/>
  <c r="FC26" i="1"/>
  <c r="FD26" i="1"/>
  <c r="FE26" i="1"/>
  <c r="FF26" i="1"/>
  <c r="FG26" i="1"/>
  <c r="FH26" i="1"/>
  <c r="FI26" i="1"/>
  <c r="FJ26" i="1"/>
  <c r="FK26" i="1"/>
  <c r="FL26" i="1"/>
  <c r="FM26" i="1"/>
  <c r="FN26" i="1"/>
  <c r="FO26" i="1"/>
  <c r="GE26" i="1"/>
  <c r="GF26" i="1"/>
  <c r="GG26" i="1"/>
  <c r="GH26" i="1"/>
  <c r="GI26" i="1"/>
  <c r="GJ26" i="1"/>
  <c r="GK26" i="1"/>
  <c r="GL26" i="1"/>
  <c r="GM26" i="1"/>
  <c r="GN26" i="1"/>
  <c r="GO26" i="1"/>
  <c r="GP26" i="1"/>
  <c r="GQ26" i="1"/>
  <c r="GR26" i="1"/>
  <c r="GS26" i="1"/>
  <c r="GT26" i="1"/>
  <c r="GU26" i="1"/>
  <c r="GV26" i="1"/>
  <c r="GW26" i="1"/>
  <c r="GX26" i="1"/>
  <c r="C28" i="1"/>
  <c r="D28" i="1"/>
  <c r="AC28" i="1"/>
  <c r="AB28" i="1" s="1"/>
  <c r="AD28" i="1"/>
  <c r="AE28" i="1"/>
  <c r="AF28" i="1"/>
  <c r="AG28" i="1"/>
  <c r="AH28" i="1"/>
  <c r="AI28" i="1"/>
  <c r="AJ28" i="1"/>
  <c r="CQ28" i="1"/>
  <c r="P28" i="1" s="1"/>
  <c r="CR28" i="1"/>
  <c r="Q28" i="1" s="1"/>
  <c r="CS28" i="1"/>
  <c r="R28" i="1" s="1"/>
  <c r="GK28" i="1" s="1"/>
  <c r="CT28" i="1"/>
  <c r="S28" i="1" s="1"/>
  <c r="CU28" i="1"/>
  <c r="T28" i="1" s="1"/>
  <c r="CV28" i="1"/>
  <c r="U28" i="1" s="1"/>
  <c r="CW28" i="1"/>
  <c r="V28" i="1" s="1"/>
  <c r="CX28" i="1"/>
  <c r="W28" i="1" s="1"/>
  <c r="FR28" i="1"/>
  <c r="GL28" i="1"/>
  <c r="GO28" i="1"/>
  <c r="GP28" i="1"/>
  <c r="GV28" i="1"/>
  <c r="GX28" i="1"/>
  <c r="C29" i="1"/>
  <c r="D29" i="1"/>
  <c r="P29" i="1"/>
  <c r="CP29" i="1" s="1"/>
  <c r="O29" i="1" s="1"/>
  <c r="AC29" i="1"/>
  <c r="AD29" i="1"/>
  <c r="CR29" i="1" s="1"/>
  <c r="Q29" i="1" s="1"/>
  <c r="AE29" i="1"/>
  <c r="AF29" i="1"/>
  <c r="CT29" i="1" s="1"/>
  <c r="S29" i="1" s="1"/>
  <c r="CZ29" i="1" s="1"/>
  <c r="Y29" i="1" s="1"/>
  <c r="AG29" i="1"/>
  <c r="AH29" i="1"/>
  <c r="CV29" i="1" s="1"/>
  <c r="U29" i="1" s="1"/>
  <c r="AI29" i="1"/>
  <c r="AJ29" i="1"/>
  <c r="CX29" i="1" s="1"/>
  <c r="W29" i="1" s="1"/>
  <c r="CQ29" i="1"/>
  <c r="CS29" i="1"/>
  <c r="R29" i="1" s="1"/>
  <c r="GK29" i="1" s="1"/>
  <c r="CU29" i="1"/>
  <c r="T29" i="1" s="1"/>
  <c r="CW29" i="1"/>
  <c r="V29" i="1" s="1"/>
  <c r="FR29" i="1"/>
  <c r="GL29" i="1"/>
  <c r="GO29" i="1"/>
  <c r="GP29" i="1"/>
  <c r="GV29" i="1"/>
  <c r="GX29" i="1"/>
  <c r="T30" i="1"/>
  <c r="V30" i="1"/>
  <c r="AC30" i="1"/>
  <c r="AD30" i="1"/>
  <c r="CR30" i="1" s="1"/>
  <c r="Q30" i="1" s="1"/>
  <c r="AE30" i="1"/>
  <c r="AF30" i="1"/>
  <c r="CT30" i="1" s="1"/>
  <c r="S30" i="1" s="1"/>
  <c r="CZ30" i="1" s="1"/>
  <c r="Y30" i="1" s="1"/>
  <c r="AG30" i="1"/>
  <c r="AH30" i="1"/>
  <c r="CV30" i="1" s="1"/>
  <c r="U30" i="1" s="1"/>
  <c r="AI30" i="1"/>
  <c r="AJ30" i="1"/>
  <c r="CX30" i="1" s="1"/>
  <c r="W30" i="1" s="1"/>
  <c r="CQ30" i="1"/>
  <c r="P30" i="1" s="1"/>
  <c r="CP30" i="1" s="1"/>
  <c r="O30" i="1" s="1"/>
  <c r="CS30" i="1"/>
  <c r="R30" i="1" s="1"/>
  <c r="GK30" i="1" s="1"/>
  <c r="CU30" i="1"/>
  <c r="CW30" i="1"/>
  <c r="CY30" i="1"/>
  <c r="X30" i="1" s="1"/>
  <c r="FR30" i="1"/>
  <c r="GL30" i="1"/>
  <c r="GO30" i="1"/>
  <c r="GP30" i="1"/>
  <c r="GV30" i="1"/>
  <c r="GX30" i="1"/>
  <c r="P31" i="1"/>
  <c r="CP31" i="1" s="1"/>
  <c r="O31" i="1" s="1"/>
  <c r="R31" i="1"/>
  <c r="GK31" i="1" s="1"/>
  <c r="AC31" i="1"/>
  <c r="AD31" i="1"/>
  <c r="CR31" i="1" s="1"/>
  <c r="Q31" i="1" s="1"/>
  <c r="AE31" i="1"/>
  <c r="AF31" i="1"/>
  <c r="CT31" i="1" s="1"/>
  <c r="S31" i="1" s="1"/>
  <c r="CZ31" i="1" s="1"/>
  <c r="Y31" i="1" s="1"/>
  <c r="AG31" i="1"/>
  <c r="AH31" i="1"/>
  <c r="CV31" i="1" s="1"/>
  <c r="U31" i="1" s="1"/>
  <c r="AI31" i="1"/>
  <c r="AJ31" i="1"/>
  <c r="CX31" i="1" s="1"/>
  <c r="W31" i="1" s="1"/>
  <c r="CQ31" i="1"/>
  <c r="CS31" i="1"/>
  <c r="CU31" i="1"/>
  <c r="T31" i="1" s="1"/>
  <c r="CW31" i="1"/>
  <c r="V31" i="1" s="1"/>
  <c r="FR31" i="1"/>
  <c r="GL31" i="1"/>
  <c r="GO31" i="1"/>
  <c r="GP31" i="1"/>
  <c r="GV31" i="1"/>
  <c r="GX31" i="1"/>
  <c r="T32" i="1"/>
  <c r="U32" i="1"/>
  <c r="AC32" i="1"/>
  <c r="AD32" i="1"/>
  <c r="AE32" i="1"/>
  <c r="AF32" i="1"/>
  <c r="AB32" i="1" s="1"/>
  <c r="AG32" i="1"/>
  <c r="AH32" i="1"/>
  <c r="AI32" i="1"/>
  <c r="AJ32" i="1"/>
  <c r="CQ32" i="1"/>
  <c r="P32" i="1" s="1"/>
  <c r="CP32" i="1" s="1"/>
  <c r="O32" i="1" s="1"/>
  <c r="CR32" i="1"/>
  <c r="Q32" i="1" s="1"/>
  <c r="CS32" i="1"/>
  <c r="R32" i="1" s="1"/>
  <c r="GK32" i="1" s="1"/>
  <c r="CT32" i="1"/>
  <c r="S32" i="1" s="1"/>
  <c r="CY32" i="1" s="1"/>
  <c r="X32" i="1" s="1"/>
  <c r="CU32" i="1"/>
  <c r="CV32" i="1"/>
  <c r="CW32" i="1"/>
  <c r="V32" i="1" s="1"/>
  <c r="CX32" i="1"/>
  <c r="W32" i="1" s="1"/>
  <c r="FR32" i="1"/>
  <c r="GL32" i="1"/>
  <c r="GO32" i="1"/>
  <c r="GP32" i="1"/>
  <c r="GV32" i="1"/>
  <c r="GX32" i="1"/>
  <c r="V33" i="1"/>
  <c r="AC33" i="1"/>
  <c r="CQ33" i="1" s="1"/>
  <c r="P33" i="1" s="1"/>
  <c r="AD33" i="1"/>
  <c r="AE33" i="1"/>
  <c r="AF33" i="1"/>
  <c r="CT33" i="1" s="1"/>
  <c r="S33" i="1" s="1"/>
  <c r="AG33" i="1"/>
  <c r="CU33" i="1" s="1"/>
  <c r="T33" i="1" s="1"/>
  <c r="AH33" i="1"/>
  <c r="AI33" i="1"/>
  <c r="AJ33" i="1"/>
  <c r="CX33" i="1" s="1"/>
  <c r="W33" i="1" s="1"/>
  <c r="CR33" i="1"/>
  <c r="Q33" i="1" s="1"/>
  <c r="CS33" i="1"/>
  <c r="R33" i="1" s="1"/>
  <c r="GK33" i="1" s="1"/>
  <c r="CV33" i="1"/>
  <c r="U33" i="1" s="1"/>
  <c r="CW33" i="1"/>
  <c r="FR33" i="1"/>
  <c r="GL33" i="1"/>
  <c r="GO33" i="1"/>
  <c r="GP33" i="1"/>
  <c r="GV33" i="1"/>
  <c r="GX33" i="1"/>
  <c r="V34" i="1"/>
  <c r="AC34" i="1"/>
  <c r="CQ34" i="1" s="1"/>
  <c r="P34" i="1" s="1"/>
  <c r="AD34" i="1"/>
  <c r="AE34" i="1"/>
  <c r="AF34" i="1"/>
  <c r="CT34" i="1" s="1"/>
  <c r="S34" i="1" s="1"/>
  <c r="AG34" i="1"/>
  <c r="CU34" i="1" s="1"/>
  <c r="T34" i="1" s="1"/>
  <c r="AH34" i="1"/>
  <c r="AI34" i="1"/>
  <c r="AJ34" i="1"/>
  <c r="CX34" i="1" s="1"/>
  <c r="W34" i="1" s="1"/>
  <c r="CR34" i="1"/>
  <c r="Q34" i="1" s="1"/>
  <c r="CS34" i="1"/>
  <c r="R34" i="1" s="1"/>
  <c r="GK34" i="1" s="1"/>
  <c r="CV34" i="1"/>
  <c r="U34" i="1" s="1"/>
  <c r="CW34" i="1"/>
  <c r="FR34" i="1"/>
  <c r="GL34" i="1"/>
  <c r="GO34" i="1"/>
  <c r="GP34" i="1"/>
  <c r="GV34" i="1"/>
  <c r="GX34" i="1"/>
  <c r="V35" i="1"/>
  <c r="AC35" i="1"/>
  <c r="CQ35" i="1" s="1"/>
  <c r="P35" i="1" s="1"/>
  <c r="AD35" i="1"/>
  <c r="AE35" i="1"/>
  <c r="AF35" i="1"/>
  <c r="CT35" i="1" s="1"/>
  <c r="S35" i="1" s="1"/>
  <c r="AG35" i="1"/>
  <c r="CU35" i="1" s="1"/>
  <c r="T35" i="1" s="1"/>
  <c r="AH35" i="1"/>
  <c r="AI35" i="1"/>
  <c r="AJ35" i="1"/>
  <c r="CX35" i="1" s="1"/>
  <c r="W35" i="1" s="1"/>
  <c r="CR35" i="1"/>
  <c r="Q35" i="1" s="1"/>
  <c r="CS35" i="1"/>
  <c r="R35" i="1" s="1"/>
  <c r="GK35" i="1" s="1"/>
  <c r="CV35" i="1"/>
  <c r="U35" i="1" s="1"/>
  <c r="CW35" i="1"/>
  <c r="FR35" i="1"/>
  <c r="GL35" i="1"/>
  <c r="GO35" i="1"/>
  <c r="GP35" i="1"/>
  <c r="GV35" i="1"/>
  <c r="GX35" i="1"/>
  <c r="C36" i="1"/>
  <c r="D36" i="1"/>
  <c r="T36" i="1"/>
  <c r="AC36" i="1"/>
  <c r="AD36" i="1"/>
  <c r="AE36" i="1"/>
  <c r="CS36" i="1" s="1"/>
  <c r="R36" i="1" s="1"/>
  <c r="GK36" i="1" s="1"/>
  <c r="AF36" i="1"/>
  <c r="CT36" i="1" s="1"/>
  <c r="S36" i="1" s="1"/>
  <c r="CZ36" i="1" s="1"/>
  <c r="Y36" i="1" s="1"/>
  <c r="AG36" i="1"/>
  <c r="AH36" i="1"/>
  <c r="CV36" i="1" s="1"/>
  <c r="U36" i="1" s="1"/>
  <c r="AI36" i="1"/>
  <c r="CW36" i="1" s="1"/>
  <c r="V36" i="1" s="1"/>
  <c r="AJ36" i="1"/>
  <c r="CX36" i="1" s="1"/>
  <c r="W36" i="1" s="1"/>
  <c r="CQ36" i="1"/>
  <c r="P36" i="1" s="1"/>
  <c r="CU36" i="1"/>
  <c r="CY36" i="1"/>
  <c r="X36" i="1" s="1"/>
  <c r="FR36" i="1"/>
  <c r="GL36" i="1"/>
  <c r="GO36" i="1"/>
  <c r="GP36" i="1"/>
  <c r="GV36" i="1"/>
  <c r="GX36" i="1" s="1"/>
  <c r="C37" i="1"/>
  <c r="D37" i="1"/>
  <c r="R37" i="1"/>
  <c r="GK37" i="1" s="1"/>
  <c r="AC37" i="1"/>
  <c r="CQ37" i="1" s="1"/>
  <c r="P37" i="1" s="1"/>
  <c r="AD37" i="1"/>
  <c r="CR37" i="1" s="1"/>
  <c r="Q37" i="1" s="1"/>
  <c r="AE37" i="1"/>
  <c r="AF37" i="1"/>
  <c r="CT37" i="1" s="1"/>
  <c r="S37" i="1" s="1"/>
  <c r="AG37" i="1"/>
  <c r="CU37" i="1" s="1"/>
  <c r="T37" i="1" s="1"/>
  <c r="AH37" i="1"/>
  <c r="CV37" i="1" s="1"/>
  <c r="U37" i="1" s="1"/>
  <c r="AI37" i="1"/>
  <c r="AJ37" i="1"/>
  <c r="CX37" i="1" s="1"/>
  <c r="W37" i="1" s="1"/>
  <c r="CS37" i="1"/>
  <c r="CW37" i="1"/>
  <c r="V37" i="1" s="1"/>
  <c r="FR37" i="1"/>
  <c r="GL37" i="1"/>
  <c r="GO37" i="1"/>
  <c r="GP37" i="1"/>
  <c r="GV37" i="1"/>
  <c r="GX37" i="1"/>
  <c r="R38" i="1"/>
  <c r="GK38" i="1" s="1"/>
  <c r="AC38" i="1"/>
  <c r="CQ38" i="1" s="1"/>
  <c r="P38" i="1" s="1"/>
  <c r="AD38" i="1"/>
  <c r="CR38" i="1" s="1"/>
  <c r="Q38" i="1" s="1"/>
  <c r="AE38" i="1"/>
  <c r="AF38" i="1"/>
  <c r="CT38" i="1" s="1"/>
  <c r="S38" i="1" s="1"/>
  <c r="AG38" i="1"/>
  <c r="CU38" i="1" s="1"/>
  <c r="T38" i="1" s="1"/>
  <c r="AH38" i="1"/>
  <c r="CV38" i="1" s="1"/>
  <c r="U38" i="1" s="1"/>
  <c r="AI38" i="1"/>
  <c r="AJ38" i="1"/>
  <c r="CX38" i="1" s="1"/>
  <c r="W38" i="1" s="1"/>
  <c r="CS38" i="1"/>
  <c r="CW38" i="1"/>
  <c r="V38" i="1" s="1"/>
  <c r="FR38" i="1"/>
  <c r="GL38" i="1"/>
  <c r="GO38" i="1"/>
  <c r="GP38" i="1"/>
  <c r="GV38" i="1"/>
  <c r="GX38" i="1"/>
  <c r="R39" i="1"/>
  <c r="GK39" i="1" s="1"/>
  <c r="AC39" i="1"/>
  <c r="CQ39" i="1" s="1"/>
  <c r="P39" i="1" s="1"/>
  <c r="AD39" i="1"/>
  <c r="CR39" i="1" s="1"/>
  <c r="Q39" i="1" s="1"/>
  <c r="AE39" i="1"/>
  <c r="AF39" i="1"/>
  <c r="CT39" i="1" s="1"/>
  <c r="S39" i="1" s="1"/>
  <c r="AG39" i="1"/>
  <c r="CU39" i="1" s="1"/>
  <c r="T39" i="1" s="1"/>
  <c r="AH39" i="1"/>
  <c r="CV39" i="1" s="1"/>
  <c r="U39" i="1" s="1"/>
  <c r="AI39" i="1"/>
  <c r="AJ39" i="1"/>
  <c r="CX39" i="1" s="1"/>
  <c r="W39" i="1" s="1"/>
  <c r="CS39" i="1"/>
  <c r="CW39" i="1"/>
  <c r="V39" i="1" s="1"/>
  <c r="FR39" i="1"/>
  <c r="GL39" i="1"/>
  <c r="GO39" i="1"/>
  <c r="GP39" i="1"/>
  <c r="GV39" i="1"/>
  <c r="GX39" i="1"/>
  <c r="R40" i="1"/>
  <c r="GK40" i="1" s="1"/>
  <c r="AC40" i="1"/>
  <c r="CQ40" i="1" s="1"/>
  <c r="P40" i="1" s="1"/>
  <c r="AD40" i="1"/>
  <c r="CR40" i="1" s="1"/>
  <c r="Q40" i="1" s="1"/>
  <c r="AE40" i="1"/>
  <c r="AF40" i="1"/>
  <c r="CT40" i="1" s="1"/>
  <c r="S40" i="1" s="1"/>
  <c r="AG40" i="1"/>
  <c r="CU40" i="1" s="1"/>
  <c r="T40" i="1" s="1"/>
  <c r="AH40" i="1"/>
  <c r="CV40" i="1" s="1"/>
  <c r="U40" i="1" s="1"/>
  <c r="AI40" i="1"/>
  <c r="AJ40" i="1"/>
  <c r="CX40" i="1" s="1"/>
  <c r="W40" i="1" s="1"/>
  <c r="CS40" i="1"/>
  <c r="CW40" i="1"/>
  <c r="V40" i="1" s="1"/>
  <c r="FR40" i="1"/>
  <c r="GL40" i="1"/>
  <c r="GO40" i="1"/>
  <c r="GP40" i="1"/>
  <c r="GV40" i="1"/>
  <c r="GX40" i="1"/>
  <c r="R41" i="1"/>
  <c r="GK41" i="1" s="1"/>
  <c r="AC41" i="1"/>
  <c r="CQ41" i="1" s="1"/>
  <c r="P41" i="1" s="1"/>
  <c r="AD41" i="1"/>
  <c r="CR41" i="1" s="1"/>
  <c r="Q41" i="1" s="1"/>
  <c r="AE41" i="1"/>
  <c r="AF41" i="1"/>
  <c r="CT41" i="1" s="1"/>
  <c r="S41" i="1" s="1"/>
  <c r="AG41" i="1"/>
  <c r="CU41" i="1" s="1"/>
  <c r="T41" i="1" s="1"/>
  <c r="AH41" i="1"/>
  <c r="CV41" i="1" s="1"/>
  <c r="U41" i="1" s="1"/>
  <c r="AI41" i="1"/>
  <c r="AJ41" i="1"/>
  <c r="CX41" i="1" s="1"/>
  <c r="W41" i="1" s="1"/>
  <c r="CS41" i="1"/>
  <c r="CW41" i="1"/>
  <c r="V41" i="1" s="1"/>
  <c r="FR41" i="1"/>
  <c r="GL41" i="1"/>
  <c r="GO41" i="1"/>
  <c r="GP41" i="1"/>
  <c r="GV41" i="1"/>
  <c r="GX41" i="1"/>
  <c r="R42" i="1"/>
  <c r="GK42" i="1" s="1"/>
  <c r="AC42" i="1"/>
  <c r="CQ42" i="1" s="1"/>
  <c r="P42" i="1" s="1"/>
  <c r="AD42" i="1"/>
  <c r="CR42" i="1" s="1"/>
  <c r="Q42" i="1" s="1"/>
  <c r="AE42" i="1"/>
  <c r="AF42" i="1"/>
  <c r="CT42" i="1" s="1"/>
  <c r="S42" i="1" s="1"/>
  <c r="AG42" i="1"/>
  <c r="CU42" i="1" s="1"/>
  <c r="T42" i="1" s="1"/>
  <c r="AH42" i="1"/>
  <c r="CV42" i="1" s="1"/>
  <c r="U42" i="1" s="1"/>
  <c r="AI42" i="1"/>
  <c r="AJ42" i="1"/>
  <c r="CX42" i="1" s="1"/>
  <c r="W42" i="1" s="1"/>
  <c r="CS42" i="1"/>
  <c r="CW42" i="1"/>
  <c r="V42" i="1" s="1"/>
  <c r="FR42" i="1"/>
  <c r="GL42" i="1"/>
  <c r="GO42" i="1"/>
  <c r="GP42" i="1"/>
  <c r="GV42" i="1"/>
  <c r="GX42" i="1"/>
  <c r="R43" i="1"/>
  <c r="GK43" i="1" s="1"/>
  <c r="V43" i="1"/>
  <c r="AC43" i="1"/>
  <c r="CQ43" i="1" s="1"/>
  <c r="P43" i="1" s="1"/>
  <c r="AD43" i="1"/>
  <c r="AE43" i="1"/>
  <c r="AF43" i="1"/>
  <c r="CT43" i="1" s="1"/>
  <c r="S43" i="1" s="1"/>
  <c r="AG43" i="1"/>
  <c r="CU43" i="1" s="1"/>
  <c r="T43" i="1" s="1"/>
  <c r="AH43" i="1"/>
  <c r="AI43" i="1"/>
  <c r="AJ43" i="1"/>
  <c r="CX43" i="1" s="1"/>
  <c r="W43" i="1" s="1"/>
  <c r="CR43" i="1"/>
  <c r="Q43" i="1" s="1"/>
  <c r="CS43" i="1"/>
  <c r="CV43" i="1"/>
  <c r="U43" i="1" s="1"/>
  <c r="CW43" i="1"/>
  <c r="FR43" i="1"/>
  <c r="GL43" i="1"/>
  <c r="GO43" i="1"/>
  <c r="GP43" i="1"/>
  <c r="GV43" i="1"/>
  <c r="GX43" i="1"/>
  <c r="C44" i="1"/>
  <c r="D44" i="1"/>
  <c r="P44" i="1"/>
  <c r="CP44" i="1" s="1"/>
  <c r="O44" i="1" s="1"/>
  <c r="Q44" i="1"/>
  <c r="AC44" i="1"/>
  <c r="AD44" i="1"/>
  <c r="AE44" i="1"/>
  <c r="CS44" i="1" s="1"/>
  <c r="R44" i="1" s="1"/>
  <c r="GK44" i="1" s="1"/>
  <c r="AF44" i="1"/>
  <c r="AG44" i="1"/>
  <c r="AH44" i="1"/>
  <c r="CV44" i="1" s="1"/>
  <c r="U44" i="1" s="1"/>
  <c r="AI44" i="1"/>
  <c r="CW44" i="1" s="1"/>
  <c r="V44" i="1" s="1"/>
  <c r="AJ44" i="1"/>
  <c r="CQ44" i="1"/>
  <c r="CR44" i="1"/>
  <c r="CT44" i="1"/>
  <c r="S44" i="1" s="1"/>
  <c r="CZ44" i="1" s="1"/>
  <c r="Y44" i="1" s="1"/>
  <c r="CU44" i="1"/>
  <c r="T44" i="1" s="1"/>
  <c r="CX44" i="1"/>
  <c r="W44" i="1" s="1"/>
  <c r="CY44" i="1"/>
  <c r="X44" i="1" s="1"/>
  <c r="FR44" i="1"/>
  <c r="GL44" i="1"/>
  <c r="GO44" i="1"/>
  <c r="GP44" i="1"/>
  <c r="GV44" i="1"/>
  <c r="GX44" i="1" s="1"/>
  <c r="C45" i="1"/>
  <c r="D45" i="1"/>
  <c r="U45" i="1"/>
  <c r="AC45" i="1"/>
  <c r="AD45" i="1"/>
  <c r="AE45" i="1"/>
  <c r="CS45" i="1" s="1"/>
  <c r="R45" i="1" s="1"/>
  <c r="GK45" i="1" s="1"/>
  <c r="AF45" i="1"/>
  <c r="AB45" i="1" s="1"/>
  <c r="AG45" i="1"/>
  <c r="AH45" i="1"/>
  <c r="AI45" i="1"/>
  <c r="CW45" i="1" s="1"/>
  <c r="V45" i="1" s="1"/>
  <c r="AJ45" i="1"/>
  <c r="CX45" i="1" s="1"/>
  <c r="W45" i="1" s="1"/>
  <c r="CQ45" i="1"/>
  <c r="P45" i="1" s="1"/>
  <c r="CR45" i="1"/>
  <c r="Q45" i="1" s="1"/>
  <c r="CU45" i="1"/>
  <c r="T45" i="1" s="1"/>
  <c r="CV45" i="1"/>
  <c r="FR45" i="1"/>
  <c r="GL45" i="1"/>
  <c r="GO45" i="1"/>
  <c r="GP45" i="1"/>
  <c r="GV45" i="1"/>
  <c r="GX45" i="1" s="1"/>
  <c r="U46" i="1"/>
  <c r="AC46" i="1"/>
  <c r="AD46" i="1"/>
  <c r="AE46" i="1"/>
  <c r="CS46" i="1" s="1"/>
  <c r="R46" i="1" s="1"/>
  <c r="GK46" i="1" s="1"/>
  <c r="AF46" i="1"/>
  <c r="AB46" i="1" s="1"/>
  <c r="AG46" i="1"/>
  <c r="AH46" i="1"/>
  <c r="AI46" i="1"/>
  <c r="CW46" i="1" s="1"/>
  <c r="V46" i="1" s="1"/>
  <c r="AJ46" i="1"/>
  <c r="CX46" i="1" s="1"/>
  <c r="W46" i="1" s="1"/>
  <c r="CQ46" i="1"/>
  <c r="P46" i="1" s="1"/>
  <c r="CR46" i="1"/>
  <c r="Q46" i="1" s="1"/>
  <c r="CU46" i="1"/>
  <c r="T46" i="1" s="1"/>
  <c r="CV46" i="1"/>
  <c r="FR46" i="1"/>
  <c r="GL46" i="1"/>
  <c r="GO46" i="1"/>
  <c r="GP46" i="1"/>
  <c r="GV46" i="1"/>
  <c r="GX46" i="1" s="1"/>
  <c r="U47" i="1"/>
  <c r="AC47" i="1"/>
  <c r="AD47" i="1"/>
  <c r="AE47" i="1"/>
  <c r="CS47" i="1" s="1"/>
  <c r="R47" i="1" s="1"/>
  <c r="GK47" i="1" s="1"/>
  <c r="AF47" i="1"/>
  <c r="AB47" i="1" s="1"/>
  <c r="AG47" i="1"/>
  <c r="AH47" i="1"/>
  <c r="AI47" i="1"/>
  <c r="CW47" i="1" s="1"/>
  <c r="V47" i="1" s="1"/>
  <c r="AJ47" i="1"/>
  <c r="CX47" i="1" s="1"/>
  <c r="W47" i="1" s="1"/>
  <c r="CQ47" i="1"/>
  <c r="P47" i="1" s="1"/>
  <c r="CR47" i="1"/>
  <c r="Q47" i="1" s="1"/>
  <c r="CU47" i="1"/>
  <c r="T47" i="1" s="1"/>
  <c r="CV47" i="1"/>
  <c r="FR47" i="1"/>
  <c r="GL47" i="1"/>
  <c r="GO47" i="1"/>
  <c r="GP47" i="1"/>
  <c r="GV47" i="1"/>
  <c r="GX47" i="1" s="1"/>
  <c r="U48" i="1"/>
  <c r="AC48" i="1"/>
  <c r="AD48" i="1"/>
  <c r="AE48" i="1"/>
  <c r="CS48" i="1" s="1"/>
  <c r="R48" i="1" s="1"/>
  <c r="GK48" i="1" s="1"/>
  <c r="AF48" i="1"/>
  <c r="AB48" i="1" s="1"/>
  <c r="AG48" i="1"/>
  <c r="AH48" i="1"/>
  <c r="AI48" i="1"/>
  <c r="CW48" i="1" s="1"/>
  <c r="V48" i="1" s="1"/>
  <c r="AJ48" i="1"/>
  <c r="CX48" i="1" s="1"/>
  <c r="W48" i="1" s="1"/>
  <c r="CQ48" i="1"/>
  <c r="P48" i="1" s="1"/>
  <c r="CR48" i="1"/>
  <c r="Q48" i="1" s="1"/>
  <c r="CU48" i="1"/>
  <c r="T48" i="1" s="1"/>
  <c r="CV48" i="1"/>
  <c r="FR48" i="1"/>
  <c r="GL48" i="1"/>
  <c r="GO48" i="1"/>
  <c r="GP48" i="1"/>
  <c r="GV48" i="1"/>
  <c r="GX48" i="1" s="1"/>
  <c r="U49" i="1"/>
  <c r="AC49" i="1"/>
  <c r="AD49" i="1"/>
  <c r="AE49" i="1"/>
  <c r="CS49" i="1" s="1"/>
  <c r="R49" i="1" s="1"/>
  <c r="GK49" i="1" s="1"/>
  <c r="AF49" i="1"/>
  <c r="AB49" i="1" s="1"/>
  <c r="AG49" i="1"/>
  <c r="AH49" i="1"/>
  <c r="AI49" i="1"/>
  <c r="CW49" i="1" s="1"/>
  <c r="V49" i="1" s="1"/>
  <c r="AJ49" i="1"/>
  <c r="CX49" i="1" s="1"/>
  <c r="W49" i="1" s="1"/>
  <c r="CQ49" i="1"/>
  <c r="P49" i="1" s="1"/>
  <c r="CR49" i="1"/>
  <c r="Q49" i="1" s="1"/>
  <c r="CU49" i="1"/>
  <c r="T49" i="1" s="1"/>
  <c r="CV49" i="1"/>
  <c r="FR49" i="1"/>
  <c r="GL49" i="1"/>
  <c r="GO49" i="1"/>
  <c r="GP49" i="1"/>
  <c r="GV49" i="1"/>
  <c r="GX49" i="1" s="1"/>
  <c r="U50" i="1"/>
  <c r="AC50" i="1"/>
  <c r="AD50" i="1"/>
  <c r="AE50" i="1"/>
  <c r="CS50" i="1" s="1"/>
  <c r="R50" i="1" s="1"/>
  <c r="GK50" i="1" s="1"/>
  <c r="AF50" i="1"/>
  <c r="AB50" i="1" s="1"/>
  <c r="AG50" i="1"/>
  <c r="AH50" i="1"/>
  <c r="AI50" i="1"/>
  <c r="CW50" i="1" s="1"/>
  <c r="V50" i="1" s="1"/>
  <c r="AJ50" i="1"/>
  <c r="CX50" i="1" s="1"/>
  <c r="W50" i="1" s="1"/>
  <c r="CQ50" i="1"/>
  <c r="P50" i="1" s="1"/>
  <c r="CR50" i="1"/>
  <c r="Q50" i="1" s="1"/>
  <c r="CU50" i="1"/>
  <c r="T50" i="1" s="1"/>
  <c r="CV50" i="1"/>
  <c r="FR50" i="1"/>
  <c r="GL50" i="1"/>
  <c r="GO50" i="1"/>
  <c r="GP50" i="1"/>
  <c r="GV50" i="1"/>
  <c r="GX50" i="1" s="1"/>
  <c r="Q51" i="1"/>
  <c r="U51" i="1"/>
  <c r="AC51" i="1"/>
  <c r="AD51" i="1"/>
  <c r="AE51" i="1"/>
  <c r="AF51" i="1"/>
  <c r="CT51" i="1" s="1"/>
  <c r="S51" i="1" s="1"/>
  <c r="CY51" i="1" s="1"/>
  <c r="X51" i="1" s="1"/>
  <c r="AG51" i="1"/>
  <c r="AH51" i="1"/>
  <c r="AI51" i="1"/>
  <c r="CW51" i="1" s="1"/>
  <c r="V51" i="1" s="1"/>
  <c r="AJ51" i="1"/>
  <c r="CX51" i="1" s="1"/>
  <c r="W51" i="1" s="1"/>
  <c r="CQ51" i="1"/>
  <c r="P51" i="1" s="1"/>
  <c r="CP51" i="1" s="1"/>
  <c r="O51" i="1" s="1"/>
  <c r="CR51" i="1"/>
  <c r="CS51" i="1"/>
  <c r="R51" i="1" s="1"/>
  <c r="GK51" i="1" s="1"/>
  <c r="CU51" i="1"/>
  <c r="T51" i="1" s="1"/>
  <c r="CV51" i="1"/>
  <c r="CZ51" i="1"/>
  <c r="Y51" i="1" s="1"/>
  <c r="FR51" i="1"/>
  <c r="GL51" i="1"/>
  <c r="GO51" i="1"/>
  <c r="GP51" i="1"/>
  <c r="GV51" i="1"/>
  <c r="GX51" i="1"/>
  <c r="C52" i="1"/>
  <c r="D52" i="1"/>
  <c r="T52" i="1"/>
  <c r="AC52" i="1"/>
  <c r="AD52" i="1"/>
  <c r="CR52" i="1" s="1"/>
  <c r="Q52" i="1" s="1"/>
  <c r="AE52" i="1"/>
  <c r="AF52" i="1"/>
  <c r="AG52" i="1"/>
  <c r="AH52" i="1"/>
  <c r="CV52" i="1" s="1"/>
  <c r="U52" i="1" s="1"/>
  <c r="AI52" i="1"/>
  <c r="AJ52" i="1"/>
  <c r="CQ52" i="1"/>
  <c r="P52" i="1" s="1"/>
  <c r="CP52" i="1" s="1"/>
  <c r="O52" i="1" s="1"/>
  <c r="CS52" i="1"/>
  <c r="R52" i="1" s="1"/>
  <c r="CT52" i="1"/>
  <c r="S52" i="1" s="1"/>
  <c r="CU52" i="1"/>
  <c r="CW52" i="1"/>
  <c r="V52" i="1" s="1"/>
  <c r="CX52" i="1"/>
  <c r="W52" i="1" s="1"/>
  <c r="FR52" i="1"/>
  <c r="GK52" i="1"/>
  <c r="GL52" i="1"/>
  <c r="GO52" i="1"/>
  <c r="GP52" i="1"/>
  <c r="GV52" i="1"/>
  <c r="GX52" i="1"/>
  <c r="C53" i="1"/>
  <c r="D53" i="1"/>
  <c r="Q53" i="1"/>
  <c r="Y53" i="1"/>
  <c r="AC53" i="1"/>
  <c r="AD53" i="1"/>
  <c r="AE53" i="1"/>
  <c r="AF53" i="1"/>
  <c r="CT53" i="1" s="1"/>
  <c r="S53" i="1" s="1"/>
  <c r="CY53" i="1" s="1"/>
  <c r="X53" i="1" s="1"/>
  <c r="AG53" i="1"/>
  <c r="AH53" i="1"/>
  <c r="AI53" i="1"/>
  <c r="CW53" i="1" s="1"/>
  <c r="V53" i="1" s="1"/>
  <c r="AJ53" i="1"/>
  <c r="CX53" i="1" s="1"/>
  <c r="W53" i="1" s="1"/>
  <c r="CQ53" i="1"/>
  <c r="P53" i="1" s="1"/>
  <c r="CR53" i="1"/>
  <c r="CS53" i="1"/>
  <c r="R53" i="1" s="1"/>
  <c r="GK53" i="1" s="1"/>
  <c r="CU53" i="1"/>
  <c r="T53" i="1" s="1"/>
  <c r="CV53" i="1"/>
  <c r="U53" i="1" s="1"/>
  <c r="CZ53" i="1"/>
  <c r="FR53" i="1"/>
  <c r="GL53" i="1"/>
  <c r="GO53" i="1"/>
  <c r="GP53" i="1"/>
  <c r="GV53" i="1"/>
  <c r="GX53" i="1"/>
  <c r="R54" i="1"/>
  <c r="V54" i="1"/>
  <c r="AC54" i="1"/>
  <c r="AD54" i="1"/>
  <c r="AE54" i="1"/>
  <c r="AF54" i="1"/>
  <c r="CT54" i="1" s="1"/>
  <c r="S54" i="1" s="1"/>
  <c r="CY54" i="1" s="1"/>
  <c r="X54" i="1" s="1"/>
  <c r="AG54" i="1"/>
  <c r="AH54" i="1"/>
  <c r="AI54" i="1"/>
  <c r="AJ54" i="1"/>
  <c r="CX54" i="1" s="1"/>
  <c r="W54" i="1" s="1"/>
  <c r="CQ54" i="1"/>
  <c r="P54" i="1" s="1"/>
  <c r="CR54" i="1"/>
  <c r="Q54" i="1" s="1"/>
  <c r="CS54" i="1"/>
  <c r="CU54" i="1"/>
  <c r="T54" i="1" s="1"/>
  <c r="CV54" i="1"/>
  <c r="U54" i="1" s="1"/>
  <c r="CW54" i="1"/>
  <c r="CZ54" i="1"/>
  <c r="Y54" i="1" s="1"/>
  <c r="FR54" i="1"/>
  <c r="GK54" i="1"/>
  <c r="GL54" i="1"/>
  <c r="GO54" i="1"/>
  <c r="GP54" i="1"/>
  <c r="GV54" i="1"/>
  <c r="GX54" i="1" s="1"/>
  <c r="Q55" i="1"/>
  <c r="S55" i="1"/>
  <c r="CY55" i="1" s="1"/>
  <c r="X55" i="1" s="1"/>
  <c r="AC55" i="1"/>
  <c r="AD55" i="1"/>
  <c r="AE55" i="1"/>
  <c r="CS55" i="1" s="1"/>
  <c r="R55" i="1" s="1"/>
  <c r="AF55" i="1"/>
  <c r="AG55" i="1"/>
  <c r="CU55" i="1" s="1"/>
  <c r="T55" i="1" s="1"/>
  <c r="AH55" i="1"/>
  <c r="AI55" i="1"/>
  <c r="CW55" i="1" s="1"/>
  <c r="V55" i="1" s="1"/>
  <c r="AJ55" i="1"/>
  <c r="CR55" i="1"/>
  <c r="CT55" i="1"/>
  <c r="CV55" i="1"/>
  <c r="U55" i="1" s="1"/>
  <c r="CX55" i="1"/>
  <c r="W55" i="1" s="1"/>
  <c r="FR55" i="1"/>
  <c r="GK55" i="1"/>
  <c r="GL55" i="1"/>
  <c r="GO55" i="1"/>
  <c r="GP55" i="1"/>
  <c r="GV55" i="1"/>
  <c r="GX55" i="1" s="1"/>
  <c r="S56" i="1"/>
  <c r="U56" i="1"/>
  <c r="AC56" i="1"/>
  <c r="AD56" i="1"/>
  <c r="AE56" i="1"/>
  <c r="CS56" i="1" s="1"/>
  <c r="R56" i="1" s="1"/>
  <c r="GK56" i="1" s="1"/>
  <c r="AF56" i="1"/>
  <c r="AG56" i="1"/>
  <c r="CU56" i="1" s="1"/>
  <c r="T56" i="1" s="1"/>
  <c r="AH56" i="1"/>
  <c r="AI56" i="1"/>
  <c r="CW56" i="1" s="1"/>
  <c r="V56" i="1" s="1"/>
  <c r="AJ56" i="1"/>
  <c r="CR56" i="1"/>
  <c r="Q56" i="1" s="1"/>
  <c r="CT56" i="1"/>
  <c r="CV56" i="1"/>
  <c r="CX56" i="1"/>
  <c r="W56" i="1" s="1"/>
  <c r="FR56" i="1"/>
  <c r="GL56" i="1"/>
  <c r="GO56" i="1"/>
  <c r="GP56" i="1"/>
  <c r="GV56" i="1"/>
  <c r="GX56" i="1" s="1"/>
  <c r="U57" i="1"/>
  <c r="W57" i="1"/>
  <c r="AC57" i="1"/>
  <c r="AD57" i="1"/>
  <c r="AE57" i="1"/>
  <c r="CS57" i="1" s="1"/>
  <c r="R57" i="1" s="1"/>
  <c r="GK57" i="1" s="1"/>
  <c r="AF57" i="1"/>
  <c r="AG57" i="1"/>
  <c r="CU57" i="1" s="1"/>
  <c r="T57" i="1" s="1"/>
  <c r="AH57" i="1"/>
  <c r="AI57" i="1"/>
  <c r="CW57" i="1" s="1"/>
  <c r="V57" i="1" s="1"/>
  <c r="AJ57" i="1"/>
  <c r="CR57" i="1"/>
  <c r="Q57" i="1" s="1"/>
  <c r="CT57" i="1"/>
  <c r="S57" i="1" s="1"/>
  <c r="CY57" i="1" s="1"/>
  <c r="X57" i="1" s="1"/>
  <c r="CV57" i="1"/>
  <c r="CX57" i="1"/>
  <c r="CZ57" i="1"/>
  <c r="Y57" i="1" s="1"/>
  <c r="FR57" i="1"/>
  <c r="GL57" i="1"/>
  <c r="GO57" i="1"/>
  <c r="GP57" i="1"/>
  <c r="GV57" i="1"/>
  <c r="GX57" i="1" s="1"/>
  <c r="Q58" i="1"/>
  <c r="W58" i="1"/>
  <c r="AC58" i="1"/>
  <c r="AD58" i="1"/>
  <c r="AE58" i="1"/>
  <c r="CS58" i="1" s="1"/>
  <c r="R58" i="1" s="1"/>
  <c r="GK58" i="1" s="1"/>
  <c r="AF58" i="1"/>
  <c r="AG58" i="1"/>
  <c r="CU58" i="1" s="1"/>
  <c r="T58" i="1" s="1"/>
  <c r="AH58" i="1"/>
  <c r="AI58" i="1"/>
  <c r="CW58" i="1" s="1"/>
  <c r="V58" i="1" s="1"/>
  <c r="AJ58" i="1"/>
  <c r="CR58" i="1"/>
  <c r="CT58" i="1"/>
  <c r="S58" i="1" s="1"/>
  <c r="CV58" i="1"/>
  <c r="U58" i="1" s="1"/>
  <c r="CX58" i="1"/>
  <c r="FR58" i="1"/>
  <c r="GL58" i="1"/>
  <c r="GO58" i="1"/>
  <c r="GP58" i="1"/>
  <c r="GV58" i="1"/>
  <c r="GX58" i="1" s="1"/>
  <c r="Q59" i="1"/>
  <c r="S59" i="1"/>
  <c r="CY59" i="1" s="1"/>
  <c r="X59" i="1" s="1"/>
  <c r="AC59" i="1"/>
  <c r="AD59" i="1"/>
  <c r="AE59" i="1"/>
  <c r="CS59" i="1" s="1"/>
  <c r="R59" i="1" s="1"/>
  <c r="AF59" i="1"/>
  <c r="AG59" i="1"/>
  <c r="CU59" i="1" s="1"/>
  <c r="T59" i="1" s="1"/>
  <c r="AH59" i="1"/>
  <c r="AI59" i="1"/>
  <c r="CW59" i="1" s="1"/>
  <c r="V59" i="1" s="1"/>
  <c r="AJ59" i="1"/>
  <c r="CR59" i="1"/>
  <c r="CT59" i="1"/>
  <c r="CV59" i="1"/>
  <c r="U59" i="1" s="1"/>
  <c r="CX59" i="1"/>
  <c r="W59" i="1" s="1"/>
  <c r="FR59" i="1"/>
  <c r="GK59" i="1"/>
  <c r="GL59" i="1"/>
  <c r="GO59" i="1"/>
  <c r="GP59" i="1"/>
  <c r="GV59" i="1"/>
  <c r="GX59" i="1" s="1"/>
  <c r="C60" i="1"/>
  <c r="D60" i="1"/>
  <c r="Q60" i="1"/>
  <c r="W60" i="1"/>
  <c r="AC60" i="1"/>
  <c r="AD60" i="1"/>
  <c r="AE60" i="1"/>
  <c r="CS60" i="1" s="1"/>
  <c r="R60" i="1" s="1"/>
  <c r="GK60" i="1" s="1"/>
  <c r="AF60" i="1"/>
  <c r="AG60" i="1"/>
  <c r="CU60" i="1" s="1"/>
  <c r="T60" i="1" s="1"/>
  <c r="AH60" i="1"/>
  <c r="AI60" i="1"/>
  <c r="CW60" i="1" s="1"/>
  <c r="V60" i="1" s="1"/>
  <c r="AJ60" i="1"/>
  <c r="CR60" i="1"/>
  <c r="CT60" i="1"/>
  <c r="S60" i="1" s="1"/>
  <c r="CV60" i="1"/>
  <c r="U60" i="1" s="1"/>
  <c r="CX60" i="1"/>
  <c r="FR60" i="1"/>
  <c r="GL60" i="1"/>
  <c r="GO60" i="1"/>
  <c r="GP60" i="1"/>
  <c r="GV60" i="1"/>
  <c r="GX60" i="1" s="1"/>
  <c r="C61" i="1"/>
  <c r="D61" i="1"/>
  <c r="U61" i="1"/>
  <c r="W61" i="1"/>
  <c r="AC61" i="1"/>
  <c r="AD61" i="1"/>
  <c r="AE61" i="1"/>
  <c r="CS61" i="1" s="1"/>
  <c r="R61" i="1" s="1"/>
  <c r="GK61" i="1" s="1"/>
  <c r="AF61" i="1"/>
  <c r="AG61" i="1"/>
  <c r="CU61" i="1" s="1"/>
  <c r="T61" i="1" s="1"/>
  <c r="AH61" i="1"/>
  <c r="AI61" i="1"/>
  <c r="CW61" i="1" s="1"/>
  <c r="V61" i="1" s="1"/>
  <c r="AJ61" i="1"/>
  <c r="CR61" i="1"/>
  <c r="Q61" i="1" s="1"/>
  <c r="CT61" i="1"/>
  <c r="S61" i="1" s="1"/>
  <c r="CY61" i="1" s="1"/>
  <c r="X61" i="1" s="1"/>
  <c r="CV61" i="1"/>
  <c r="CX61" i="1"/>
  <c r="CZ61" i="1"/>
  <c r="Y61" i="1" s="1"/>
  <c r="FR61" i="1"/>
  <c r="GL61" i="1"/>
  <c r="GO61" i="1"/>
  <c r="GP61" i="1"/>
  <c r="GV61" i="1"/>
  <c r="GX61" i="1" s="1"/>
  <c r="Q62" i="1"/>
  <c r="W62" i="1"/>
  <c r="AC62" i="1"/>
  <c r="AD62" i="1"/>
  <c r="AE62" i="1"/>
  <c r="CS62" i="1" s="1"/>
  <c r="R62" i="1" s="1"/>
  <c r="GK62" i="1" s="1"/>
  <c r="AF62" i="1"/>
  <c r="AG62" i="1"/>
  <c r="CU62" i="1" s="1"/>
  <c r="T62" i="1" s="1"/>
  <c r="AH62" i="1"/>
  <c r="AI62" i="1"/>
  <c r="CW62" i="1" s="1"/>
  <c r="V62" i="1" s="1"/>
  <c r="AJ62" i="1"/>
  <c r="CR62" i="1"/>
  <c r="CT62" i="1"/>
  <c r="S62" i="1" s="1"/>
  <c r="CV62" i="1"/>
  <c r="U62" i="1" s="1"/>
  <c r="CX62" i="1"/>
  <c r="FR62" i="1"/>
  <c r="GL62" i="1"/>
  <c r="GO62" i="1"/>
  <c r="GP62" i="1"/>
  <c r="GV62" i="1"/>
  <c r="GX62" i="1" s="1"/>
  <c r="Q63" i="1"/>
  <c r="S63" i="1"/>
  <c r="CY63" i="1" s="1"/>
  <c r="X63" i="1" s="1"/>
  <c r="AC63" i="1"/>
  <c r="AD63" i="1"/>
  <c r="AE63" i="1"/>
  <c r="CS63" i="1" s="1"/>
  <c r="R63" i="1" s="1"/>
  <c r="AF63" i="1"/>
  <c r="AG63" i="1"/>
  <c r="CU63" i="1" s="1"/>
  <c r="T63" i="1" s="1"/>
  <c r="AH63" i="1"/>
  <c r="AI63" i="1"/>
  <c r="CW63" i="1" s="1"/>
  <c r="V63" i="1" s="1"/>
  <c r="AJ63" i="1"/>
  <c r="CR63" i="1"/>
  <c r="CT63" i="1"/>
  <c r="CV63" i="1"/>
  <c r="U63" i="1" s="1"/>
  <c r="CX63" i="1"/>
  <c r="W63" i="1" s="1"/>
  <c r="FR63" i="1"/>
  <c r="GK63" i="1"/>
  <c r="GL63" i="1"/>
  <c r="GO63" i="1"/>
  <c r="GP63" i="1"/>
  <c r="GV63" i="1"/>
  <c r="GX63" i="1" s="1"/>
  <c r="R64" i="1"/>
  <c r="GK64" i="1" s="1"/>
  <c r="AC64" i="1"/>
  <c r="CQ64" i="1" s="1"/>
  <c r="P64" i="1" s="1"/>
  <c r="AD64" i="1"/>
  <c r="CR64" i="1" s="1"/>
  <c r="Q64" i="1" s="1"/>
  <c r="AE64" i="1"/>
  <c r="AF64" i="1"/>
  <c r="CT64" i="1" s="1"/>
  <c r="S64" i="1" s="1"/>
  <c r="AG64" i="1"/>
  <c r="CU64" i="1" s="1"/>
  <c r="T64" i="1" s="1"/>
  <c r="AH64" i="1"/>
  <c r="CV64" i="1" s="1"/>
  <c r="U64" i="1" s="1"/>
  <c r="AI64" i="1"/>
  <c r="AJ64" i="1"/>
  <c r="CX64" i="1" s="1"/>
  <c r="W64" i="1" s="1"/>
  <c r="CS64" i="1"/>
  <c r="CW64" i="1"/>
  <c r="V64" i="1" s="1"/>
  <c r="FR64" i="1"/>
  <c r="GL64" i="1"/>
  <c r="GO64" i="1"/>
  <c r="GP64" i="1"/>
  <c r="GV64" i="1"/>
  <c r="GX64" i="1"/>
  <c r="R65" i="1"/>
  <c r="GK65" i="1" s="1"/>
  <c r="AC65" i="1"/>
  <c r="CQ65" i="1" s="1"/>
  <c r="P65" i="1" s="1"/>
  <c r="AD65" i="1"/>
  <c r="CR65" i="1" s="1"/>
  <c r="Q65" i="1" s="1"/>
  <c r="AE65" i="1"/>
  <c r="AF65" i="1"/>
  <c r="CT65" i="1" s="1"/>
  <c r="S65" i="1" s="1"/>
  <c r="AG65" i="1"/>
  <c r="CU65" i="1" s="1"/>
  <c r="T65" i="1" s="1"/>
  <c r="AH65" i="1"/>
  <c r="CV65" i="1" s="1"/>
  <c r="U65" i="1" s="1"/>
  <c r="AI65" i="1"/>
  <c r="AJ65" i="1"/>
  <c r="CX65" i="1" s="1"/>
  <c r="W65" i="1" s="1"/>
  <c r="CS65" i="1"/>
  <c r="CW65" i="1"/>
  <c r="V65" i="1" s="1"/>
  <c r="FR65" i="1"/>
  <c r="GL65" i="1"/>
  <c r="GO65" i="1"/>
  <c r="GP65" i="1"/>
  <c r="GV65" i="1"/>
  <c r="GX65" i="1"/>
  <c r="R66" i="1"/>
  <c r="GK66" i="1" s="1"/>
  <c r="AC66" i="1"/>
  <c r="CQ66" i="1" s="1"/>
  <c r="P66" i="1" s="1"/>
  <c r="AD66" i="1"/>
  <c r="CR66" i="1" s="1"/>
  <c r="Q66" i="1" s="1"/>
  <c r="AE66" i="1"/>
  <c r="AF66" i="1"/>
  <c r="CT66" i="1" s="1"/>
  <c r="S66" i="1" s="1"/>
  <c r="AG66" i="1"/>
  <c r="CU66" i="1" s="1"/>
  <c r="T66" i="1" s="1"/>
  <c r="AH66" i="1"/>
  <c r="CV66" i="1" s="1"/>
  <c r="U66" i="1" s="1"/>
  <c r="AI66" i="1"/>
  <c r="AJ66" i="1"/>
  <c r="CX66" i="1" s="1"/>
  <c r="W66" i="1" s="1"/>
  <c r="CS66" i="1"/>
  <c r="CW66" i="1"/>
  <c r="V66" i="1" s="1"/>
  <c r="FR66" i="1"/>
  <c r="GL66" i="1"/>
  <c r="GO66" i="1"/>
  <c r="GP66" i="1"/>
  <c r="GV66" i="1"/>
  <c r="GX66" i="1"/>
  <c r="R67" i="1"/>
  <c r="GK67" i="1" s="1"/>
  <c r="AC67" i="1"/>
  <c r="CQ67" i="1" s="1"/>
  <c r="P67" i="1" s="1"/>
  <c r="AD67" i="1"/>
  <c r="CR67" i="1" s="1"/>
  <c r="Q67" i="1" s="1"/>
  <c r="AE67" i="1"/>
  <c r="AF67" i="1"/>
  <c r="CT67" i="1" s="1"/>
  <c r="S67" i="1" s="1"/>
  <c r="AG67" i="1"/>
  <c r="CU67" i="1" s="1"/>
  <c r="T67" i="1" s="1"/>
  <c r="AH67" i="1"/>
  <c r="CV67" i="1" s="1"/>
  <c r="U67" i="1" s="1"/>
  <c r="AI67" i="1"/>
  <c r="AJ67" i="1"/>
  <c r="CX67" i="1" s="1"/>
  <c r="W67" i="1" s="1"/>
  <c r="CS67" i="1"/>
  <c r="CW67" i="1"/>
  <c r="V67" i="1" s="1"/>
  <c r="FR67" i="1"/>
  <c r="GL67" i="1"/>
  <c r="GO67" i="1"/>
  <c r="GP67" i="1"/>
  <c r="GV67" i="1"/>
  <c r="GX67" i="1"/>
  <c r="C68" i="1"/>
  <c r="D68" i="1"/>
  <c r="P68" i="1"/>
  <c r="AC68" i="1"/>
  <c r="AD68" i="1"/>
  <c r="AE68" i="1"/>
  <c r="CS68" i="1" s="1"/>
  <c r="R68" i="1" s="1"/>
  <c r="GK68" i="1" s="1"/>
  <c r="AF68" i="1"/>
  <c r="CT68" i="1" s="1"/>
  <c r="S68" i="1" s="1"/>
  <c r="CZ68" i="1" s="1"/>
  <c r="Y68" i="1" s="1"/>
  <c r="AG68" i="1"/>
  <c r="AH68" i="1"/>
  <c r="CV68" i="1" s="1"/>
  <c r="U68" i="1" s="1"/>
  <c r="AI68" i="1"/>
  <c r="CW68" i="1" s="1"/>
  <c r="V68" i="1" s="1"/>
  <c r="AJ68" i="1"/>
  <c r="CX68" i="1" s="1"/>
  <c r="W68" i="1" s="1"/>
  <c r="CQ68" i="1"/>
  <c r="CU68" i="1"/>
  <c r="T68" i="1" s="1"/>
  <c r="FR68" i="1"/>
  <c r="GL68" i="1"/>
  <c r="GO68" i="1"/>
  <c r="GP68" i="1"/>
  <c r="GV68" i="1"/>
  <c r="GX68" i="1" s="1"/>
  <c r="C69" i="1"/>
  <c r="D69" i="1"/>
  <c r="V69" i="1"/>
  <c r="AC69" i="1"/>
  <c r="CQ69" i="1" s="1"/>
  <c r="P69" i="1" s="1"/>
  <c r="CP69" i="1" s="1"/>
  <c r="O69" i="1" s="1"/>
  <c r="AD69" i="1"/>
  <c r="CR69" i="1" s="1"/>
  <c r="Q69" i="1" s="1"/>
  <c r="AE69" i="1"/>
  <c r="AF69" i="1"/>
  <c r="CT69" i="1" s="1"/>
  <c r="S69" i="1" s="1"/>
  <c r="AG69" i="1"/>
  <c r="CU69" i="1" s="1"/>
  <c r="T69" i="1" s="1"/>
  <c r="AH69" i="1"/>
  <c r="CV69" i="1" s="1"/>
  <c r="U69" i="1" s="1"/>
  <c r="AI69" i="1"/>
  <c r="AJ69" i="1"/>
  <c r="CX69" i="1" s="1"/>
  <c r="W69" i="1" s="1"/>
  <c r="CS69" i="1"/>
  <c r="R69" i="1" s="1"/>
  <c r="GK69" i="1" s="1"/>
  <c r="CW69" i="1"/>
  <c r="FR69" i="1"/>
  <c r="GL69" i="1"/>
  <c r="GO69" i="1"/>
  <c r="GP69" i="1"/>
  <c r="GV69" i="1"/>
  <c r="GX69" i="1"/>
  <c r="V70" i="1"/>
  <c r="AC70" i="1"/>
  <c r="CQ70" i="1" s="1"/>
  <c r="P70" i="1" s="1"/>
  <c r="CP70" i="1" s="1"/>
  <c r="O70" i="1" s="1"/>
  <c r="AD70" i="1"/>
  <c r="CR70" i="1" s="1"/>
  <c r="Q70" i="1" s="1"/>
  <c r="AE70" i="1"/>
  <c r="AF70" i="1"/>
  <c r="CT70" i="1" s="1"/>
  <c r="S70" i="1" s="1"/>
  <c r="AG70" i="1"/>
  <c r="CU70" i="1" s="1"/>
  <c r="T70" i="1" s="1"/>
  <c r="AH70" i="1"/>
  <c r="CV70" i="1" s="1"/>
  <c r="U70" i="1" s="1"/>
  <c r="AI70" i="1"/>
  <c r="AJ70" i="1"/>
  <c r="CX70" i="1" s="1"/>
  <c r="W70" i="1" s="1"/>
  <c r="CS70" i="1"/>
  <c r="R70" i="1" s="1"/>
  <c r="GK70" i="1" s="1"/>
  <c r="CW70" i="1"/>
  <c r="FR70" i="1"/>
  <c r="GL70" i="1"/>
  <c r="GO70" i="1"/>
  <c r="GP70" i="1"/>
  <c r="GV70" i="1"/>
  <c r="GX70" i="1"/>
  <c r="V71" i="1"/>
  <c r="AC71" i="1"/>
  <c r="CQ71" i="1" s="1"/>
  <c r="P71" i="1" s="1"/>
  <c r="CP71" i="1" s="1"/>
  <c r="O71" i="1" s="1"/>
  <c r="AD71" i="1"/>
  <c r="CR71" i="1" s="1"/>
  <c r="Q71" i="1" s="1"/>
  <c r="AE71" i="1"/>
  <c r="AF71" i="1"/>
  <c r="CT71" i="1" s="1"/>
  <c r="S71" i="1" s="1"/>
  <c r="AG71" i="1"/>
  <c r="CU71" i="1" s="1"/>
  <c r="T71" i="1" s="1"/>
  <c r="AH71" i="1"/>
  <c r="CV71" i="1" s="1"/>
  <c r="U71" i="1" s="1"/>
  <c r="AI71" i="1"/>
  <c r="AJ71" i="1"/>
  <c r="CX71" i="1" s="1"/>
  <c r="W71" i="1" s="1"/>
  <c r="CS71" i="1"/>
  <c r="R71" i="1" s="1"/>
  <c r="GK71" i="1" s="1"/>
  <c r="CW71" i="1"/>
  <c r="FR71" i="1"/>
  <c r="GL71" i="1"/>
  <c r="GO71" i="1"/>
  <c r="GP71" i="1"/>
  <c r="GV71" i="1"/>
  <c r="GX71" i="1"/>
  <c r="V72" i="1"/>
  <c r="AC72" i="1"/>
  <c r="CQ72" i="1" s="1"/>
  <c r="P72" i="1" s="1"/>
  <c r="CP72" i="1" s="1"/>
  <c r="O72" i="1" s="1"/>
  <c r="AD72" i="1"/>
  <c r="CR72" i="1" s="1"/>
  <c r="Q72" i="1" s="1"/>
  <c r="AE72" i="1"/>
  <c r="AF72" i="1"/>
  <c r="CT72" i="1" s="1"/>
  <c r="S72" i="1" s="1"/>
  <c r="AG72" i="1"/>
  <c r="CU72" i="1" s="1"/>
  <c r="T72" i="1" s="1"/>
  <c r="AH72" i="1"/>
  <c r="CV72" i="1" s="1"/>
  <c r="U72" i="1" s="1"/>
  <c r="AI72" i="1"/>
  <c r="AJ72" i="1"/>
  <c r="CX72" i="1" s="1"/>
  <c r="W72" i="1" s="1"/>
  <c r="CS72" i="1"/>
  <c r="R72" i="1" s="1"/>
  <c r="GK72" i="1" s="1"/>
  <c r="CW72" i="1"/>
  <c r="FR72" i="1"/>
  <c r="GL72" i="1"/>
  <c r="GO72" i="1"/>
  <c r="GP72" i="1"/>
  <c r="GV72" i="1"/>
  <c r="GX72" i="1"/>
  <c r="V73" i="1"/>
  <c r="AC73" i="1"/>
  <c r="CQ73" i="1" s="1"/>
  <c r="P73" i="1" s="1"/>
  <c r="CP73" i="1" s="1"/>
  <c r="O73" i="1" s="1"/>
  <c r="AD73" i="1"/>
  <c r="CR73" i="1" s="1"/>
  <c r="Q73" i="1" s="1"/>
  <c r="AE73" i="1"/>
  <c r="AF73" i="1"/>
  <c r="CT73" i="1" s="1"/>
  <c r="S73" i="1" s="1"/>
  <c r="AG73" i="1"/>
  <c r="CU73" i="1" s="1"/>
  <c r="T73" i="1" s="1"/>
  <c r="AH73" i="1"/>
  <c r="CV73" i="1" s="1"/>
  <c r="U73" i="1" s="1"/>
  <c r="AI73" i="1"/>
  <c r="AJ73" i="1"/>
  <c r="CX73" i="1" s="1"/>
  <c r="W73" i="1" s="1"/>
  <c r="CS73" i="1"/>
  <c r="R73" i="1" s="1"/>
  <c r="GK73" i="1" s="1"/>
  <c r="CW73" i="1"/>
  <c r="FR73" i="1"/>
  <c r="GL73" i="1"/>
  <c r="GO73" i="1"/>
  <c r="GP73" i="1"/>
  <c r="GV73" i="1"/>
  <c r="GX73" i="1"/>
  <c r="V74" i="1"/>
  <c r="AC74" i="1"/>
  <c r="CQ74" i="1" s="1"/>
  <c r="P74" i="1" s="1"/>
  <c r="CP74" i="1" s="1"/>
  <c r="O74" i="1" s="1"/>
  <c r="AD74" i="1"/>
  <c r="CR74" i="1" s="1"/>
  <c r="Q74" i="1" s="1"/>
  <c r="AE74" i="1"/>
  <c r="AF74" i="1"/>
  <c r="CT74" i="1" s="1"/>
  <c r="S74" i="1" s="1"/>
  <c r="AG74" i="1"/>
  <c r="CU74" i="1" s="1"/>
  <c r="T74" i="1" s="1"/>
  <c r="AH74" i="1"/>
  <c r="CV74" i="1" s="1"/>
  <c r="U74" i="1" s="1"/>
  <c r="AI74" i="1"/>
  <c r="AJ74" i="1"/>
  <c r="CX74" i="1" s="1"/>
  <c r="W74" i="1" s="1"/>
  <c r="CS74" i="1"/>
  <c r="R74" i="1" s="1"/>
  <c r="GK74" i="1" s="1"/>
  <c r="CW74" i="1"/>
  <c r="FR74" i="1"/>
  <c r="GL74" i="1"/>
  <c r="GO74" i="1"/>
  <c r="GP74" i="1"/>
  <c r="GV74" i="1"/>
  <c r="GX74" i="1"/>
  <c r="V75" i="1"/>
  <c r="AC75" i="1"/>
  <c r="CQ75" i="1" s="1"/>
  <c r="P75" i="1" s="1"/>
  <c r="CP75" i="1" s="1"/>
  <c r="O75" i="1" s="1"/>
  <c r="AD75" i="1"/>
  <c r="CR75" i="1" s="1"/>
  <c r="Q75" i="1" s="1"/>
  <c r="AE75" i="1"/>
  <c r="AF75" i="1"/>
  <c r="CT75" i="1" s="1"/>
  <c r="S75" i="1" s="1"/>
  <c r="AG75" i="1"/>
  <c r="CU75" i="1" s="1"/>
  <c r="T75" i="1" s="1"/>
  <c r="AH75" i="1"/>
  <c r="CV75" i="1" s="1"/>
  <c r="U75" i="1" s="1"/>
  <c r="AI75" i="1"/>
  <c r="AJ75" i="1"/>
  <c r="CX75" i="1" s="1"/>
  <c r="W75" i="1" s="1"/>
  <c r="CS75" i="1"/>
  <c r="R75" i="1" s="1"/>
  <c r="GK75" i="1" s="1"/>
  <c r="CW75" i="1"/>
  <c r="FR75" i="1"/>
  <c r="GL75" i="1"/>
  <c r="GO75" i="1"/>
  <c r="GP75" i="1"/>
  <c r="GV75" i="1"/>
  <c r="GX75" i="1"/>
  <c r="V76" i="1"/>
  <c r="AC76" i="1"/>
  <c r="CQ76" i="1" s="1"/>
  <c r="P76" i="1" s="1"/>
  <c r="AD76" i="1"/>
  <c r="CR76" i="1" s="1"/>
  <c r="Q76" i="1" s="1"/>
  <c r="AE76" i="1"/>
  <c r="AF76" i="1"/>
  <c r="AB76" i="1" s="1"/>
  <c r="AG76" i="1"/>
  <c r="CU76" i="1" s="1"/>
  <c r="T76" i="1" s="1"/>
  <c r="AH76" i="1"/>
  <c r="CV76" i="1" s="1"/>
  <c r="U76" i="1" s="1"/>
  <c r="AI76" i="1"/>
  <c r="AJ76" i="1"/>
  <c r="CS76" i="1"/>
  <c r="R76" i="1" s="1"/>
  <c r="GK76" i="1" s="1"/>
  <c r="CT76" i="1"/>
  <c r="S76" i="1" s="1"/>
  <c r="CW76" i="1"/>
  <c r="CX76" i="1"/>
  <c r="W76" i="1" s="1"/>
  <c r="FR76" i="1"/>
  <c r="GL76" i="1"/>
  <c r="GO76" i="1"/>
  <c r="GP76" i="1"/>
  <c r="GV76" i="1"/>
  <c r="GX76" i="1"/>
  <c r="R77" i="1"/>
  <c r="GK77" i="1" s="1"/>
  <c r="AC77" i="1"/>
  <c r="CQ77" i="1" s="1"/>
  <c r="P77" i="1" s="1"/>
  <c r="AD77" i="1"/>
  <c r="CR77" i="1" s="1"/>
  <c r="Q77" i="1" s="1"/>
  <c r="CP77" i="1" s="1"/>
  <c r="O77" i="1" s="1"/>
  <c r="AE77" i="1"/>
  <c r="AF77" i="1"/>
  <c r="CT77" i="1" s="1"/>
  <c r="S77" i="1" s="1"/>
  <c r="AG77" i="1"/>
  <c r="CU77" i="1" s="1"/>
  <c r="T77" i="1" s="1"/>
  <c r="AH77" i="1"/>
  <c r="CV77" i="1" s="1"/>
  <c r="U77" i="1" s="1"/>
  <c r="AI77" i="1"/>
  <c r="AJ77" i="1"/>
  <c r="CX77" i="1" s="1"/>
  <c r="W77" i="1" s="1"/>
  <c r="CS77" i="1"/>
  <c r="CW77" i="1"/>
  <c r="V77" i="1" s="1"/>
  <c r="FR77" i="1"/>
  <c r="GL77" i="1"/>
  <c r="GO77" i="1"/>
  <c r="GP77" i="1"/>
  <c r="GV77" i="1"/>
  <c r="GX77" i="1"/>
  <c r="C78" i="1"/>
  <c r="D78" i="1"/>
  <c r="P78" i="1"/>
  <c r="X78" i="1"/>
  <c r="AC78" i="1"/>
  <c r="AD78" i="1"/>
  <c r="AB78" i="1" s="1"/>
  <c r="AE78" i="1"/>
  <c r="CS78" i="1" s="1"/>
  <c r="R78" i="1" s="1"/>
  <c r="GK78" i="1" s="1"/>
  <c r="AF78" i="1"/>
  <c r="CT78" i="1" s="1"/>
  <c r="S78" i="1" s="1"/>
  <c r="AG78" i="1"/>
  <c r="AH78" i="1"/>
  <c r="CV78" i="1" s="1"/>
  <c r="U78" i="1" s="1"/>
  <c r="AI78" i="1"/>
  <c r="CW78" i="1" s="1"/>
  <c r="V78" i="1" s="1"/>
  <c r="AJ78" i="1"/>
  <c r="CX78" i="1" s="1"/>
  <c r="W78" i="1" s="1"/>
  <c r="CQ78" i="1"/>
  <c r="CR78" i="1"/>
  <c r="Q78" i="1" s="1"/>
  <c r="CU78" i="1"/>
  <c r="T78" i="1" s="1"/>
  <c r="CY78" i="1"/>
  <c r="CZ78" i="1"/>
  <c r="Y78" i="1" s="1"/>
  <c r="FR78" i="1"/>
  <c r="GL78" i="1"/>
  <c r="GO78" i="1"/>
  <c r="GP78" i="1"/>
  <c r="GV78" i="1"/>
  <c r="GX78" i="1" s="1"/>
  <c r="C79" i="1"/>
  <c r="D79" i="1"/>
  <c r="V79" i="1"/>
  <c r="W79" i="1"/>
  <c r="AC79" i="1"/>
  <c r="CQ79" i="1" s="1"/>
  <c r="P79" i="1" s="1"/>
  <c r="AD79" i="1"/>
  <c r="CR79" i="1" s="1"/>
  <c r="Q79" i="1" s="1"/>
  <c r="AE79" i="1"/>
  <c r="AF79" i="1"/>
  <c r="AG79" i="1"/>
  <c r="CU79" i="1" s="1"/>
  <c r="T79" i="1" s="1"/>
  <c r="AH79" i="1"/>
  <c r="CV79" i="1" s="1"/>
  <c r="U79" i="1" s="1"/>
  <c r="AI79" i="1"/>
  <c r="AJ79" i="1"/>
  <c r="CS79" i="1"/>
  <c r="R79" i="1" s="1"/>
  <c r="GK79" i="1" s="1"/>
  <c r="CT79" i="1"/>
  <c r="S79" i="1" s="1"/>
  <c r="CW79" i="1"/>
  <c r="CX79" i="1"/>
  <c r="FR79" i="1"/>
  <c r="GL79" i="1"/>
  <c r="GO79" i="1"/>
  <c r="GP79" i="1"/>
  <c r="GV79" i="1"/>
  <c r="GX79" i="1"/>
  <c r="R80" i="1"/>
  <c r="GK80" i="1" s="1"/>
  <c r="AC80" i="1"/>
  <c r="CQ80" i="1" s="1"/>
  <c r="P80" i="1" s="1"/>
  <c r="AD80" i="1"/>
  <c r="CR80" i="1" s="1"/>
  <c r="Q80" i="1" s="1"/>
  <c r="CP80" i="1" s="1"/>
  <c r="O80" i="1" s="1"/>
  <c r="AE80" i="1"/>
  <c r="AF80" i="1"/>
  <c r="CT80" i="1" s="1"/>
  <c r="S80" i="1" s="1"/>
  <c r="AG80" i="1"/>
  <c r="CU80" i="1" s="1"/>
  <c r="T80" i="1" s="1"/>
  <c r="AH80" i="1"/>
  <c r="CV80" i="1" s="1"/>
  <c r="U80" i="1" s="1"/>
  <c r="AI80" i="1"/>
  <c r="AJ80" i="1"/>
  <c r="CX80" i="1" s="1"/>
  <c r="W80" i="1" s="1"/>
  <c r="CS80" i="1"/>
  <c r="CW80" i="1"/>
  <c r="V80" i="1" s="1"/>
  <c r="FR80" i="1"/>
  <c r="GL80" i="1"/>
  <c r="GO80" i="1"/>
  <c r="GP80" i="1"/>
  <c r="GV80" i="1"/>
  <c r="GX80" i="1"/>
  <c r="S81" i="1"/>
  <c r="CZ81" i="1" s="1"/>
  <c r="Y81" i="1" s="1"/>
  <c r="V81" i="1"/>
  <c r="AC81" i="1"/>
  <c r="AB81" i="1" s="1"/>
  <c r="AD81" i="1"/>
  <c r="CR81" i="1" s="1"/>
  <c r="Q81" i="1" s="1"/>
  <c r="AE81" i="1"/>
  <c r="AF81" i="1"/>
  <c r="AG81" i="1"/>
  <c r="AH81" i="1"/>
  <c r="CV81" i="1" s="1"/>
  <c r="U81" i="1" s="1"/>
  <c r="AI81" i="1"/>
  <c r="AJ81" i="1"/>
  <c r="CS81" i="1"/>
  <c r="R81" i="1" s="1"/>
  <c r="GK81" i="1" s="1"/>
  <c r="CT81" i="1"/>
  <c r="CU81" i="1"/>
  <c r="T81" i="1" s="1"/>
  <c r="CW81" i="1"/>
  <c r="CX81" i="1"/>
  <c r="W81" i="1" s="1"/>
  <c r="FR81" i="1"/>
  <c r="GL81" i="1"/>
  <c r="GO81" i="1"/>
  <c r="GP81" i="1"/>
  <c r="GV81" i="1"/>
  <c r="GX81" i="1"/>
  <c r="R82" i="1"/>
  <c r="T82" i="1"/>
  <c r="AC82" i="1"/>
  <c r="AD82" i="1"/>
  <c r="CR82" i="1" s="1"/>
  <c r="Q82" i="1" s="1"/>
  <c r="AE82" i="1"/>
  <c r="AF82" i="1"/>
  <c r="AG82" i="1"/>
  <c r="AH82" i="1"/>
  <c r="CV82" i="1" s="1"/>
  <c r="U82" i="1" s="1"/>
  <c r="AI82" i="1"/>
  <c r="AJ82" i="1"/>
  <c r="CX82" i="1" s="1"/>
  <c r="W82" i="1" s="1"/>
  <c r="CQ82" i="1"/>
  <c r="P82" i="1" s="1"/>
  <c r="CS82" i="1"/>
  <c r="CT82" i="1"/>
  <c r="S82" i="1" s="1"/>
  <c r="CU82" i="1"/>
  <c r="CW82" i="1"/>
  <c r="V82" i="1" s="1"/>
  <c r="FR82" i="1"/>
  <c r="GK82" i="1"/>
  <c r="GL82" i="1"/>
  <c r="GO82" i="1"/>
  <c r="GP82" i="1"/>
  <c r="GV82" i="1"/>
  <c r="GX82" i="1"/>
  <c r="S83" i="1"/>
  <c r="CZ83" i="1" s="1"/>
  <c r="Y83" i="1" s="1"/>
  <c r="V83" i="1"/>
  <c r="AC83" i="1"/>
  <c r="CQ83" i="1" s="1"/>
  <c r="P83" i="1" s="1"/>
  <c r="CP83" i="1" s="1"/>
  <c r="O83" i="1" s="1"/>
  <c r="AD83" i="1"/>
  <c r="CR83" i="1" s="1"/>
  <c r="Q83" i="1" s="1"/>
  <c r="AE83" i="1"/>
  <c r="AF83" i="1"/>
  <c r="AG83" i="1"/>
  <c r="AH83" i="1"/>
  <c r="CV83" i="1" s="1"/>
  <c r="U83" i="1" s="1"/>
  <c r="AI83" i="1"/>
  <c r="AJ83" i="1"/>
  <c r="CS83" i="1"/>
  <c r="R83" i="1" s="1"/>
  <c r="GK83" i="1" s="1"/>
  <c r="CT83" i="1"/>
  <c r="CU83" i="1"/>
  <c r="T83" i="1" s="1"/>
  <c r="CW83" i="1"/>
  <c r="CX83" i="1"/>
  <c r="W83" i="1" s="1"/>
  <c r="FR83" i="1"/>
  <c r="GL83" i="1"/>
  <c r="GO83" i="1"/>
  <c r="GP83" i="1"/>
  <c r="GV83" i="1"/>
  <c r="GX83" i="1"/>
  <c r="R84" i="1"/>
  <c r="T84" i="1"/>
  <c r="AC84" i="1"/>
  <c r="AD84" i="1"/>
  <c r="CR84" i="1" s="1"/>
  <c r="Q84" i="1" s="1"/>
  <c r="AE84" i="1"/>
  <c r="AF84" i="1"/>
  <c r="AB84" i="1" s="1"/>
  <c r="AG84" i="1"/>
  <c r="AH84" i="1"/>
  <c r="AI84" i="1"/>
  <c r="AJ84" i="1"/>
  <c r="CQ84" i="1"/>
  <c r="P84" i="1" s="1"/>
  <c r="CS84" i="1"/>
  <c r="CT84" i="1"/>
  <c r="S84" i="1" s="1"/>
  <c r="CU84" i="1"/>
  <c r="CV84" i="1"/>
  <c r="U84" i="1" s="1"/>
  <c r="CW84" i="1"/>
  <c r="V84" i="1" s="1"/>
  <c r="CX84" i="1"/>
  <c r="W84" i="1" s="1"/>
  <c r="FR84" i="1"/>
  <c r="GK84" i="1"/>
  <c r="GL84" i="1"/>
  <c r="GO84" i="1"/>
  <c r="GP84" i="1"/>
  <c r="GV84" i="1"/>
  <c r="GX84" i="1" s="1"/>
  <c r="AC85" i="1"/>
  <c r="CQ85" i="1" s="1"/>
  <c r="P85" i="1" s="1"/>
  <c r="AD85" i="1"/>
  <c r="AE85" i="1"/>
  <c r="CS85" i="1" s="1"/>
  <c r="R85" i="1" s="1"/>
  <c r="GK85" i="1" s="1"/>
  <c r="AF85" i="1"/>
  <c r="AG85" i="1"/>
  <c r="CU85" i="1" s="1"/>
  <c r="T85" i="1" s="1"/>
  <c r="AH85" i="1"/>
  <c r="AI85" i="1"/>
  <c r="CW85" i="1" s="1"/>
  <c r="V85" i="1" s="1"/>
  <c r="AJ85" i="1"/>
  <c r="CR85" i="1"/>
  <c r="Q85" i="1" s="1"/>
  <c r="CT85" i="1"/>
  <c r="S85" i="1" s="1"/>
  <c r="CV85" i="1"/>
  <c r="U85" i="1" s="1"/>
  <c r="CX85" i="1"/>
  <c r="W85" i="1" s="1"/>
  <c r="FR85" i="1"/>
  <c r="GL85" i="1"/>
  <c r="GO85" i="1"/>
  <c r="GP85" i="1"/>
  <c r="GV85" i="1"/>
  <c r="GX85" i="1" s="1"/>
  <c r="C86" i="1"/>
  <c r="D86" i="1"/>
  <c r="AC86" i="1"/>
  <c r="AB86" i="1" s="1"/>
  <c r="AD86" i="1"/>
  <c r="AE86" i="1"/>
  <c r="CS86" i="1" s="1"/>
  <c r="R86" i="1" s="1"/>
  <c r="GK86" i="1" s="1"/>
  <c r="AF86" i="1"/>
  <c r="AG86" i="1"/>
  <c r="CU86" i="1" s="1"/>
  <c r="T86" i="1" s="1"/>
  <c r="AH86" i="1"/>
  <c r="AI86" i="1"/>
  <c r="CW86" i="1" s="1"/>
  <c r="V86" i="1" s="1"/>
  <c r="AJ86" i="1"/>
  <c r="CR86" i="1"/>
  <c r="Q86" i="1" s="1"/>
  <c r="CT86" i="1"/>
  <c r="S86" i="1" s="1"/>
  <c r="CV86" i="1"/>
  <c r="U86" i="1" s="1"/>
  <c r="CX86" i="1"/>
  <c r="W86" i="1" s="1"/>
  <c r="FR86" i="1"/>
  <c r="GL86" i="1"/>
  <c r="GO86" i="1"/>
  <c r="GP86" i="1"/>
  <c r="GV86" i="1"/>
  <c r="GX86" i="1" s="1"/>
  <c r="C87" i="1"/>
  <c r="D87" i="1"/>
  <c r="AC87" i="1"/>
  <c r="CQ87" i="1" s="1"/>
  <c r="P87" i="1" s="1"/>
  <c r="AD87" i="1"/>
  <c r="AE87" i="1"/>
  <c r="CS87" i="1" s="1"/>
  <c r="R87" i="1" s="1"/>
  <c r="GK87" i="1" s="1"/>
  <c r="AF87" i="1"/>
  <c r="AG87" i="1"/>
  <c r="CU87" i="1" s="1"/>
  <c r="T87" i="1" s="1"/>
  <c r="AH87" i="1"/>
  <c r="AI87" i="1"/>
  <c r="CW87" i="1" s="1"/>
  <c r="V87" i="1" s="1"/>
  <c r="AJ87" i="1"/>
  <c r="CR87" i="1"/>
  <c r="Q87" i="1" s="1"/>
  <c r="CT87" i="1"/>
  <c r="S87" i="1" s="1"/>
  <c r="CV87" i="1"/>
  <c r="U87" i="1" s="1"/>
  <c r="CX87" i="1"/>
  <c r="W87" i="1" s="1"/>
  <c r="FR87" i="1"/>
  <c r="GL87" i="1"/>
  <c r="GO87" i="1"/>
  <c r="GP87" i="1"/>
  <c r="GV87" i="1"/>
  <c r="GX87" i="1" s="1"/>
  <c r="AC88" i="1"/>
  <c r="CQ88" i="1" s="1"/>
  <c r="P88" i="1" s="1"/>
  <c r="AD88" i="1"/>
  <c r="AE88" i="1"/>
  <c r="CS88" i="1" s="1"/>
  <c r="R88" i="1" s="1"/>
  <c r="GK88" i="1" s="1"/>
  <c r="AF88" i="1"/>
  <c r="AG88" i="1"/>
  <c r="CU88" i="1" s="1"/>
  <c r="T88" i="1" s="1"/>
  <c r="AH88" i="1"/>
  <c r="AI88" i="1"/>
  <c r="CW88" i="1" s="1"/>
  <c r="V88" i="1" s="1"/>
  <c r="AJ88" i="1"/>
  <c r="CR88" i="1"/>
  <c r="Q88" i="1" s="1"/>
  <c r="CT88" i="1"/>
  <c r="S88" i="1" s="1"/>
  <c r="CV88" i="1"/>
  <c r="U88" i="1" s="1"/>
  <c r="CX88" i="1"/>
  <c r="W88" i="1" s="1"/>
  <c r="FR88" i="1"/>
  <c r="GL88" i="1"/>
  <c r="GO88" i="1"/>
  <c r="GP88" i="1"/>
  <c r="GV88" i="1"/>
  <c r="GX88" i="1" s="1"/>
  <c r="AC89" i="1"/>
  <c r="CQ89" i="1" s="1"/>
  <c r="P89" i="1" s="1"/>
  <c r="AD89" i="1"/>
  <c r="AE89" i="1"/>
  <c r="CS89" i="1" s="1"/>
  <c r="R89" i="1" s="1"/>
  <c r="GK89" i="1" s="1"/>
  <c r="AF89" i="1"/>
  <c r="AG89" i="1"/>
  <c r="CU89" i="1" s="1"/>
  <c r="T89" i="1" s="1"/>
  <c r="AH89" i="1"/>
  <c r="AI89" i="1"/>
  <c r="CW89" i="1" s="1"/>
  <c r="V89" i="1" s="1"/>
  <c r="AJ89" i="1"/>
  <c r="CR89" i="1"/>
  <c r="Q89" i="1" s="1"/>
  <c r="CT89" i="1"/>
  <c r="S89" i="1" s="1"/>
  <c r="CV89" i="1"/>
  <c r="U89" i="1" s="1"/>
  <c r="CX89" i="1"/>
  <c r="W89" i="1" s="1"/>
  <c r="FR89" i="1"/>
  <c r="GL89" i="1"/>
  <c r="GO89" i="1"/>
  <c r="GP89" i="1"/>
  <c r="GV89" i="1"/>
  <c r="GX89" i="1" s="1"/>
  <c r="AC90" i="1"/>
  <c r="CQ90" i="1" s="1"/>
  <c r="P90" i="1" s="1"/>
  <c r="AD90" i="1"/>
  <c r="AE90" i="1"/>
  <c r="CS90" i="1" s="1"/>
  <c r="R90" i="1" s="1"/>
  <c r="GK90" i="1" s="1"/>
  <c r="AF90" i="1"/>
  <c r="AG90" i="1"/>
  <c r="CU90" i="1" s="1"/>
  <c r="T90" i="1" s="1"/>
  <c r="AH90" i="1"/>
  <c r="AI90" i="1"/>
  <c r="CW90" i="1" s="1"/>
  <c r="V90" i="1" s="1"/>
  <c r="AJ90" i="1"/>
  <c r="CR90" i="1"/>
  <c r="Q90" i="1" s="1"/>
  <c r="CT90" i="1"/>
  <c r="S90" i="1" s="1"/>
  <c r="CV90" i="1"/>
  <c r="U90" i="1" s="1"/>
  <c r="CX90" i="1"/>
  <c r="W90" i="1" s="1"/>
  <c r="FR90" i="1"/>
  <c r="GL90" i="1"/>
  <c r="GO90" i="1"/>
  <c r="GP90" i="1"/>
  <c r="GV90" i="1"/>
  <c r="GX90" i="1" s="1"/>
  <c r="W91" i="1"/>
  <c r="AC91" i="1"/>
  <c r="AD91" i="1"/>
  <c r="AE91" i="1"/>
  <c r="CS91" i="1" s="1"/>
  <c r="R91" i="1" s="1"/>
  <c r="AF91" i="1"/>
  <c r="AG91" i="1"/>
  <c r="CU91" i="1" s="1"/>
  <c r="T91" i="1" s="1"/>
  <c r="AH91" i="1"/>
  <c r="AI91" i="1"/>
  <c r="CW91" i="1" s="1"/>
  <c r="V91" i="1" s="1"/>
  <c r="AJ91" i="1"/>
  <c r="CR91" i="1"/>
  <c r="Q91" i="1" s="1"/>
  <c r="CT91" i="1"/>
  <c r="S91" i="1" s="1"/>
  <c r="CV91" i="1"/>
  <c r="U91" i="1" s="1"/>
  <c r="CX91" i="1"/>
  <c r="FR91" i="1"/>
  <c r="GK91" i="1"/>
  <c r="GL91" i="1"/>
  <c r="GO91" i="1"/>
  <c r="GP91" i="1"/>
  <c r="GV91" i="1"/>
  <c r="GX91" i="1" s="1"/>
  <c r="C92" i="1"/>
  <c r="D92" i="1"/>
  <c r="Q92" i="1"/>
  <c r="AC92" i="1"/>
  <c r="AB92" i="1" s="1"/>
  <c r="AD92" i="1"/>
  <c r="AE92" i="1"/>
  <c r="CS92" i="1" s="1"/>
  <c r="R92" i="1" s="1"/>
  <c r="GK92" i="1" s="1"/>
  <c r="AF92" i="1"/>
  <c r="AG92" i="1"/>
  <c r="CU92" i="1" s="1"/>
  <c r="T92" i="1" s="1"/>
  <c r="AH92" i="1"/>
  <c r="AI92" i="1"/>
  <c r="CW92" i="1" s="1"/>
  <c r="V92" i="1" s="1"/>
  <c r="AJ92" i="1"/>
  <c r="CR92" i="1"/>
  <c r="CT92" i="1"/>
  <c r="S92" i="1" s="1"/>
  <c r="CY92" i="1" s="1"/>
  <c r="X92" i="1" s="1"/>
  <c r="CV92" i="1"/>
  <c r="U92" i="1" s="1"/>
  <c r="CX92" i="1"/>
  <c r="W92" i="1" s="1"/>
  <c r="FR92" i="1"/>
  <c r="GL92" i="1"/>
  <c r="GO92" i="1"/>
  <c r="GP92" i="1"/>
  <c r="GV92" i="1"/>
  <c r="GX92" i="1" s="1"/>
  <c r="C93" i="1"/>
  <c r="D93" i="1"/>
  <c r="W93" i="1"/>
  <c r="AC93" i="1"/>
  <c r="AD93" i="1"/>
  <c r="AE93" i="1"/>
  <c r="CS93" i="1" s="1"/>
  <c r="R93" i="1" s="1"/>
  <c r="AF93" i="1"/>
  <c r="AG93" i="1"/>
  <c r="CU93" i="1" s="1"/>
  <c r="T93" i="1" s="1"/>
  <c r="AH93" i="1"/>
  <c r="AI93" i="1"/>
  <c r="CW93" i="1" s="1"/>
  <c r="V93" i="1" s="1"/>
  <c r="AJ93" i="1"/>
  <c r="CR93" i="1"/>
  <c r="Q93" i="1" s="1"/>
  <c r="CT93" i="1"/>
  <c r="S93" i="1" s="1"/>
  <c r="CV93" i="1"/>
  <c r="U93" i="1" s="1"/>
  <c r="CX93" i="1"/>
  <c r="FR93" i="1"/>
  <c r="GK93" i="1"/>
  <c r="GL93" i="1"/>
  <c r="GO93" i="1"/>
  <c r="GP93" i="1"/>
  <c r="GV93" i="1"/>
  <c r="GX93" i="1" s="1"/>
  <c r="W94" i="1"/>
  <c r="AC94" i="1"/>
  <c r="AD94" i="1"/>
  <c r="AE94" i="1"/>
  <c r="CS94" i="1" s="1"/>
  <c r="R94" i="1" s="1"/>
  <c r="AF94" i="1"/>
  <c r="AG94" i="1"/>
  <c r="CU94" i="1" s="1"/>
  <c r="T94" i="1" s="1"/>
  <c r="AH94" i="1"/>
  <c r="AI94" i="1"/>
  <c r="CW94" i="1" s="1"/>
  <c r="V94" i="1" s="1"/>
  <c r="AJ94" i="1"/>
  <c r="CR94" i="1"/>
  <c r="Q94" i="1" s="1"/>
  <c r="CT94" i="1"/>
  <c r="S94" i="1" s="1"/>
  <c r="CV94" i="1"/>
  <c r="U94" i="1" s="1"/>
  <c r="CX94" i="1"/>
  <c r="FR94" i="1"/>
  <c r="GK94" i="1"/>
  <c r="GL94" i="1"/>
  <c r="GO94" i="1"/>
  <c r="GP94" i="1"/>
  <c r="GV94" i="1"/>
  <c r="GX94" i="1" s="1"/>
  <c r="W95" i="1"/>
  <c r="AC95" i="1"/>
  <c r="AD95" i="1"/>
  <c r="AE95" i="1"/>
  <c r="CS95" i="1" s="1"/>
  <c r="R95" i="1" s="1"/>
  <c r="AF95" i="1"/>
  <c r="AG95" i="1"/>
  <c r="CU95" i="1" s="1"/>
  <c r="T95" i="1" s="1"/>
  <c r="AH95" i="1"/>
  <c r="AI95" i="1"/>
  <c r="CW95" i="1" s="1"/>
  <c r="V95" i="1" s="1"/>
  <c r="AJ95" i="1"/>
  <c r="CR95" i="1"/>
  <c r="Q95" i="1" s="1"/>
  <c r="CT95" i="1"/>
  <c r="S95" i="1" s="1"/>
  <c r="CV95" i="1"/>
  <c r="U95" i="1" s="1"/>
  <c r="CX95" i="1"/>
  <c r="FR95" i="1"/>
  <c r="GK95" i="1"/>
  <c r="GL95" i="1"/>
  <c r="GO95" i="1"/>
  <c r="GP95" i="1"/>
  <c r="GV95" i="1"/>
  <c r="GX95" i="1" s="1"/>
  <c r="W96" i="1"/>
  <c r="AC96" i="1"/>
  <c r="AD96" i="1"/>
  <c r="AE96" i="1"/>
  <c r="CS96" i="1" s="1"/>
  <c r="R96" i="1" s="1"/>
  <c r="AF96" i="1"/>
  <c r="AG96" i="1"/>
  <c r="CU96" i="1" s="1"/>
  <c r="T96" i="1" s="1"/>
  <c r="AH96" i="1"/>
  <c r="AI96" i="1"/>
  <c r="CW96" i="1" s="1"/>
  <c r="V96" i="1" s="1"/>
  <c r="AJ96" i="1"/>
  <c r="CR96" i="1"/>
  <c r="Q96" i="1" s="1"/>
  <c r="CT96" i="1"/>
  <c r="S96" i="1" s="1"/>
  <c r="CV96" i="1"/>
  <c r="U96" i="1" s="1"/>
  <c r="CX96" i="1"/>
  <c r="FR96" i="1"/>
  <c r="GK96" i="1"/>
  <c r="GL96" i="1"/>
  <c r="GO96" i="1"/>
  <c r="GP96" i="1"/>
  <c r="GV96" i="1"/>
  <c r="GX96" i="1" s="1"/>
  <c r="W97" i="1"/>
  <c r="AC97" i="1"/>
  <c r="AD97" i="1"/>
  <c r="AE97" i="1"/>
  <c r="CS97" i="1" s="1"/>
  <c r="R97" i="1" s="1"/>
  <c r="AF97" i="1"/>
  <c r="AG97" i="1"/>
  <c r="CU97" i="1" s="1"/>
  <c r="T97" i="1" s="1"/>
  <c r="AH97" i="1"/>
  <c r="AI97" i="1"/>
  <c r="CW97" i="1" s="1"/>
  <c r="V97" i="1" s="1"/>
  <c r="AJ97" i="1"/>
  <c r="CR97" i="1"/>
  <c r="Q97" i="1" s="1"/>
  <c r="CT97" i="1"/>
  <c r="S97" i="1" s="1"/>
  <c r="CV97" i="1"/>
  <c r="U97" i="1" s="1"/>
  <c r="CX97" i="1"/>
  <c r="FR97" i="1"/>
  <c r="GK97" i="1"/>
  <c r="GL97" i="1"/>
  <c r="GO97" i="1"/>
  <c r="GP97" i="1"/>
  <c r="GV97" i="1"/>
  <c r="GX97" i="1" s="1"/>
  <c r="C98" i="1"/>
  <c r="D98" i="1"/>
  <c r="Q98" i="1"/>
  <c r="AC98" i="1"/>
  <c r="AB98" i="1" s="1"/>
  <c r="AD98" i="1"/>
  <c r="AE98" i="1"/>
  <c r="CS98" i="1" s="1"/>
  <c r="R98" i="1" s="1"/>
  <c r="GK98" i="1" s="1"/>
  <c r="AF98" i="1"/>
  <c r="AG98" i="1"/>
  <c r="CU98" i="1" s="1"/>
  <c r="T98" i="1" s="1"/>
  <c r="AH98" i="1"/>
  <c r="AI98" i="1"/>
  <c r="CW98" i="1" s="1"/>
  <c r="V98" i="1" s="1"/>
  <c r="AJ98" i="1"/>
  <c r="CR98" i="1"/>
  <c r="CT98" i="1"/>
  <c r="S98" i="1" s="1"/>
  <c r="CY98" i="1" s="1"/>
  <c r="X98" i="1" s="1"/>
  <c r="CV98" i="1"/>
  <c r="U98" i="1" s="1"/>
  <c r="CX98" i="1"/>
  <c r="W98" i="1" s="1"/>
  <c r="FR98" i="1"/>
  <c r="GL98" i="1"/>
  <c r="GO98" i="1"/>
  <c r="GP98" i="1"/>
  <c r="GV98" i="1"/>
  <c r="GX98" i="1" s="1"/>
  <c r="C99" i="1"/>
  <c r="D99" i="1"/>
  <c r="Q99" i="1"/>
  <c r="W99" i="1"/>
  <c r="AC99" i="1"/>
  <c r="AD99" i="1"/>
  <c r="AE99" i="1"/>
  <c r="CS99" i="1" s="1"/>
  <c r="R99" i="1" s="1"/>
  <c r="AF99" i="1"/>
  <c r="AG99" i="1"/>
  <c r="CU99" i="1" s="1"/>
  <c r="T99" i="1" s="1"/>
  <c r="AH99" i="1"/>
  <c r="AI99" i="1"/>
  <c r="CW99" i="1" s="1"/>
  <c r="V99" i="1" s="1"/>
  <c r="AJ99" i="1"/>
  <c r="CR99" i="1"/>
  <c r="CT99" i="1"/>
  <c r="S99" i="1" s="1"/>
  <c r="CV99" i="1"/>
  <c r="U99" i="1" s="1"/>
  <c r="CX99" i="1"/>
  <c r="FR99" i="1"/>
  <c r="GK99" i="1"/>
  <c r="GL99" i="1"/>
  <c r="GO99" i="1"/>
  <c r="GP99" i="1"/>
  <c r="GV99" i="1"/>
  <c r="GX99" i="1" s="1"/>
  <c r="C100" i="1"/>
  <c r="D100" i="1"/>
  <c r="U100" i="1"/>
  <c r="W100" i="1"/>
  <c r="AC100" i="1"/>
  <c r="AD100" i="1"/>
  <c r="AE100" i="1"/>
  <c r="CS100" i="1" s="1"/>
  <c r="R100" i="1" s="1"/>
  <c r="GK100" i="1" s="1"/>
  <c r="AF100" i="1"/>
  <c r="AG100" i="1"/>
  <c r="CU100" i="1" s="1"/>
  <c r="T100" i="1" s="1"/>
  <c r="AH100" i="1"/>
  <c r="AI100" i="1"/>
  <c r="CW100" i="1" s="1"/>
  <c r="V100" i="1" s="1"/>
  <c r="AJ100" i="1"/>
  <c r="CR100" i="1"/>
  <c r="Q100" i="1" s="1"/>
  <c r="CT100" i="1"/>
  <c r="S100" i="1" s="1"/>
  <c r="CV100" i="1"/>
  <c r="CX100" i="1"/>
  <c r="FR100" i="1"/>
  <c r="GL100" i="1"/>
  <c r="GO100" i="1"/>
  <c r="GP100" i="1"/>
  <c r="GV100" i="1"/>
  <c r="GX100" i="1" s="1"/>
  <c r="C101" i="1"/>
  <c r="D101" i="1"/>
  <c r="S101" i="1"/>
  <c r="CY101" i="1" s="1"/>
  <c r="X101" i="1" s="1"/>
  <c r="U101" i="1"/>
  <c r="AC101" i="1"/>
  <c r="AD101" i="1"/>
  <c r="AE101" i="1"/>
  <c r="CS101" i="1" s="1"/>
  <c r="R101" i="1" s="1"/>
  <c r="GK101" i="1" s="1"/>
  <c r="AF101" i="1"/>
  <c r="AG101" i="1"/>
  <c r="CU101" i="1" s="1"/>
  <c r="T101" i="1" s="1"/>
  <c r="AH101" i="1"/>
  <c r="AI101" i="1"/>
  <c r="CW101" i="1" s="1"/>
  <c r="V101" i="1" s="1"/>
  <c r="AJ101" i="1"/>
  <c r="CR101" i="1"/>
  <c r="Q101" i="1" s="1"/>
  <c r="CT101" i="1"/>
  <c r="CV101" i="1"/>
  <c r="CX101" i="1"/>
  <c r="W101" i="1" s="1"/>
  <c r="CZ101" i="1"/>
  <c r="Y101" i="1" s="1"/>
  <c r="FR101" i="1"/>
  <c r="GL101" i="1"/>
  <c r="GO101" i="1"/>
  <c r="GP101" i="1"/>
  <c r="GV101" i="1"/>
  <c r="GX101" i="1" s="1"/>
  <c r="C102" i="1"/>
  <c r="D102" i="1"/>
  <c r="Q102" i="1"/>
  <c r="S102" i="1"/>
  <c r="CY102" i="1" s="1"/>
  <c r="X102" i="1" s="1"/>
  <c r="AC102" i="1"/>
  <c r="AD102" i="1"/>
  <c r="AE102" i="1"/>
  <c r="CS102" i="1" s="1"/>
  <c r="R102" i="1" s="1"/>
  <c r="AF102" i="1"/>
  <c r="AG102" i="1"/>
  <c r="CU102" i="1" s="1"/>
  <c r="T102" i="1" s="1"/>
  <c r="AH102" i="1"/>
  <c r="AI102" i="1"/>
  <c r="CW102" i="1" s="1"/>
  <c r="V102" i="1" s="1"/>
  <c r="AJ102" i="1"/>
  <c r="CR102" i="1"/>
  <c r="CT102" i="1"/>
  <c r="CV102" i="1"/>
  <c r="U102" i="1" s="1"/>
  <c r="CX102" i="1"/>
  <c r="W102" i="1" s="1"/>
  <c r="FR102" i="1"/>
  <c r="GK102" i="1"/>
  <c r="GL102" i="1"/>
  <c r="GO102" i="1"/>
  <c r="GP102" i="1"/>
  <c r="GV102" i="1"/>
  <c r="GX102" i="1" s="1"/>
  <c r="C103" i="1"/>
  <c r="D103" i="1"/>
  <c r="Q103" i="1"/>
  <c r="AC103" i="1"/>
  <c r="AD103" i="1"/>
  <c r="AE103" i="1"/>
  <c r="AF103" i="1"/>
  <c r="AG103" i="1"/>
  <c r="CU103" i="1" s="1"/>
  <c r="T103" i="1" s="1"/>
  <c r="AH103" i="1"/>
  <c r="AI103" i="1"/>
  <c r="CW103" i="1" s="1"/>
  <c r="V103" i="1" s="1"/>
  <c r="AJ103" i="1"/>
  <c r="CR103" i="1"/>
  <c r="CS103" i="1"/>
  <c r="R103" i="1" s="1"/>
  <c r="GK103" i="1" s="1"/>
  <c r="CT103" i="1"/>
  <c r="S103" i="1" s="1"/>
  <c r="CV103" i="1"/>
  <c r="U103" i="1" s="1"/>
  <c r="CX103" i="1"/>
  <c r="W103" i="1" s="1"/>
  <c r="FR103" i="1"/>
  <c r="GL103" i="1"/>
  <c r="GO103" i="1"/>
  <c r="GP103" i="1"/>
  <c r="GV103" i="1"/>
  <c r="GX103" i="1" s="1"/>
  <c r="C104" i="1"/>
  <c r="D104" i="1"/>
  <c r="T104" i="1"/>
  <c r="AC104" i="1"/>
  <c r="AB104" i="1" s="1"/>
  <c r="AD104" i="1"/>
  <c r="AE104" i="1"/>
  <c r="CS104" i="1" s="1"/>
  <c r="R104" i="1" s="1"/>
  <c r="AF104" i="1"/>
  <c r="AG104" i="1"/>
  <c r="AH104" i="1"/>
  <c r="AI104" i="1"/>
  <c r="CW104" i="1" s="1"/>
  <c r="V104" i="1" s="1"/>
  <c r="AJ104" i="1"/>
  <c r="CQ104" i="1"/>
  <c r="P104" i="1" s="1"/>
  <c r="CR104" i="1"/>
  <c r="Q104" i="1" s="1"/>
  <c r="CT104" i="1"/>
  <c r="S104" i="1" s="1"/>
  <c r="CU104" i="1"/>
  <c r="CV104" i="1"/>
  <c r="U104" i="1" s="1"/>
  <c r="CX104" i="1"/>
  <c r="W104" i="1" s="1"/>
  <c r="FR104" i="1"/>
  <c r="GK104" i="1"/>
  <c r="GL104" i="1"/>
  <c r="GO104" i="1"/>
  <c r="GP104" i="1"/>
  <c r="GV104" i="1"/>
  <c r="GX104" i="1"/>
  <c r="C105" i="1"/>
  <c r="D105" i="1"/>
  <c r="AC105" i="1"/>
  <c r="AD105" i="1"/>
  <c r="AE105" i="1"/>
  <c r="CS105" i="1" s="1"/>
  <c r="R105" i="1" s="1"/>
  <c r="GK105" i="1" s="1"/>
  <c r="AF105" i="1"/>
  <c r="AB105" i="1" s="1"/>
  <c r="AG105" i="1"/>
  <c r="CU105" i="1" s="1"/>
  <c r="T105" i="1" s="1"/>
  <c r="AH105" i="1"/>
  <c r="AI105" i="1"/>
  <c r="CW105" i="1" s="1"/>
  <c r="V105" i="1" s="1"/>
  <c r="AJ105" i="1"/>
  <c r="CQ105" i="1"/>
  <c r="P105" i="1" s="1"/>
  <c r="CP105" i="1" s="1"/>
  <c r="O105" i="1" s="1"/>
  <c r="CR105" i="1"/>
  <c r="Q105" i="1" s="1"/>
  <c r="CT105" i="1"/>
  <c r="S105" i="1" s="1"/>
  <c r="CV105" i="1"/>
  <c r="U105" i="1" s="1"/>
  <c r="CX105" i="1"/>
  <c r="W105" i="1" s="1"/>
  <c r="FR105" i="1"/>
  <c r="GL105" i="1"/>
  <c r="GO105" i="1"/>
  <c r="GP105" i="1"/>
  <c r="GV105" i="1"/>
  <c r="GX105" i="1" s="1"/>
  <c r="AC106" i="1"/>
  <c r="AB106" i="1" s="1"/>
  <c r="AD106" i="1"/>
  <c r="AE106" i="1"/>
  <c r="CS106" i="1" s="1"/>
  <c r="R106" i="1" s="1"/>
  <c r="GK106" i="1" s="1"/>
  <c r="AF106" i="1"/>
  <c r="AG106" i="1"/>
  <c r="CU106" i="1" s="1"/>
  <c r="T106" i="1" s="1"/>
  <c r="AH106" i="1"/>
  <c r="AI106" i="1"/>
  <c r="CW106" i="1" s="1"/>
  <c r="V106" i="1" s="1"/>
  <c r="AJ106" i="1"/>
  <c r="CR106" i="1"/>
  <c r="Q106" i="1" s="1"/>
  <c r="CT106" i="1"/>
  <c r="S106" i="1" s="1"/>
  <c r="CV106" i="1"/>
  <c r="U106" i="1" s="1"/>
  <c r="CX106" i="1"/>
  <c r="W106" i="1" s="1"/>
  <c r="FR106" i="1"/>
  <c r="GL106" i="1"/>
  <c r="GO106" i="1"/>
  <c r="GP106" i="1"/>
  <c r="GV106" i="1"/>
  <c r="GX106" i="1" s="1"/>
  <c r="AC107" i="1"/>
  <c r="AB107" i="1" s="1"/>
  <c r="AD107" i="1"/>
  <c r="CR107" i="1" s="1"/>
  <c r="Q107" i="1" s="1"/>
  <c r="AE107" i="1"/>
  <c r="CS107" i="1" s="1"/>
  <c r="R107" i="1" s="1"/>
  <c r="GK107" i="1" s="1"/>
  <c r="AF107" i="1"/>
  <c r="AG107" i="1"/>
  <c r="AH107" i="1"/>
  <c r="CV107" i="1" s="1"/>
  <c r="U107" i="1" s="1"/>
  <c r="AI107" i="1"/>
  <c r="CW107" i="1" s="1"/>
  <c r="V107" i="1" s="1"/>
  <c r="AJ107" i="1"/>
  <c r="CQ107" i="1"/>
  <c r="P107" i="1" s="1"/>
  <c r="CT107" i="1"/>
  <c r="S107" i="1" s="1"/>
  <c r="CU107" i="1"/>
  <c r="T107" i="1" s="1"/>
  <c r="CX107" i="1"/>
  <c r="W107" i="1" s="1"/>
  <c r="FR107" i="1"/>
  <c r="GL107" i="1"/>
  <c r="GO107" i="1"/>
  <c r="GP107" i="1"/>
  <c r="GV107" i="1"/>
  <c r="GX107" i="1" s="1"/>
  <c r="C108" i="1"/>
  <c r="D108" i="1"/>
  <c r="AC108" i="1"/>
  <c r="CQ108" i="1" s="1"/>
  <c r="P108" i="1" s="1"/>
  <c r="AD108" i="1"/>
  <c r="AE108" i="1"/>
  <c r="AF108" i="1"/>
  <c r="CT108" i="1" s="1"/>
  <c r="S108" i="1" s="1"/>
  <c r="AG108" i="1"/>
  <c r="CU108" i="1" s="1"/>
  <c r="T108" i="1" s="1"/>
  <c r="AH108" i="1"/>
  <c r="AI108" i="1"/>
  <c r="AJ108" i="1"/>
  <c r="CX108" i="1" s="1"/>
  <c r="W108" i="1" s="1"/>
  <c r="CR108" i="1"/>
  <c r="Q108" i="1" s="1"/>
  <c r="CS108" i="1"/>
  <c r="R108" i="1" s="1"/>
  <c r="GK108" i="1" s="1"/>
  <c r="CV108" i="1"/>
  <c r="U108" i="1" s="1"/>
  <c r="CW108" i="1"/>
  <c r="V108" i="1" s="1"/>
  <c r="FR108" i="1"/>
  <c r="GL108" i="1"/>
  <c r="GO108" i="1"/>
  <c r="GP108" i="1"/>
  <c r="GV108" i="1"/>
  <c r="GX108" i="1"/>
  <c r="C109" i="1"/>
  <c r="D109" i="1"/>
  <c r="AC109" i="1"/>
  <c r="AB109" i="1" s="1"/>
  <c r="AD109" i="1"/>
  <c r="CR109" i="1" s="1"/>
  <c r="Q109" i="1" s="1"/>
  <c r="AE109" i="1"/>
  <c r="CS109" i="1" s="1"/>
  <c r="R109" i="1" s="1"/>
  <c r="GK109" i="1" s="1"/>
  <c r="AF109" i="1"/>
  <c r="AG109" i="1"/>
  <c r="AH109" i="1"/>
  <c r="CV109" i="1" s="1"/>
  <c r="U109" i="1" s="1"/>
  <c r="AI109" i="1"/>
  <c r="CW109" i="1" s="1"/>
  <c r="V109" i="1" s="1"/>
  <c r="AJ109" i="1"/>
  <c r="CQ109" i="1"/>
  <c r="P109" i="1" s="1"/>
  <c r="CP109" i="1" s="1"/>
  <c r="O109" i="1" s="1"/>
  <c r="CT109" i="1"/>
  <c r="S109" i="1" s="1"/>
  <c r="CU109" i="1"/>
  <c r="T109" i="1" s="1"/>
  <c r="CX109" i="1"/>
  <c r="W109" i="1" s="1"/>
  <c r="FR109" i="1"/>
  <c r="GL109" i="1"/>
  <c r="GO109" i="1"/>
  <c r="GP109" i="1"/>
  <c r="GV109" i="1"/>
  <c r="GX109" i="1" s="1"/>
  <c r="AC110" i="1"/>
  <c r="AB110" i="1" s="1"/>
  <c r="AD110" i="1"/>
  <c r="CR110" i="1" s="1"/>
  <c r="Q110" i="1" s="1"/>
  <c r="AE110" i="1"/>
  <c r="CS110" i="1" s="1"/>
  <c r="R110" i="1" s="1"/>
  <c r="GK110" i="1" s="1"/>
  <c r="AF110" i="1"/>
  <c r="AG110" i="1"/>
  <c r="AH110" i="1"/>
  <c r="CV110" i="1" s="1"/>
  <c r="U110" i="1" s="1"/>
  <c r="AI110" i="1"/>
  <c r="CW110" i="1" s="1"/>
  <c r="V110" i="1" s="1"/>
  <c r="AJ110" i="1"/>
  <c r="CQ110" i="1"/>
  <c r="P110" i="1" s="1"/>
  <c r="CT110" i="1"/>
  <c r="S110" i="1" s="1"/>
  <c r="CU110" i="1"/>
  <c r="T110" i="1" s="1"/>
  <c r="CX110" i="1"/>
  <c r="W110" i="1" s="1"/>
  <c r="FR110" i="1"/>
  <c r="GL110" i="1"/>
  <c r="GO110" i="1"/>
  <c r="GP110" i="1"/>
  <c r="GV110" i="1"/>
  <c r="GX110" i="1" s="1"/>
  <c r="AC111" i="1"/>
  <c r="AB111" i="1" s="1"/>
  <c r="AD111" i="1"/>
  <c r="CR111" i="1" s="1"/>
  <c r="Q111" i="1" s="1"/>
  <c r="AE111" i="1"/>
  <c r="CS111" i="1" s="1"/>
  <c r="R111" i="1" s="1"/>
  <c r="GK111" i="1" s="1"/>
  <c r="AF111" i="1"/>
  <c r="AG111" i="1"/>
  <c r="AH111" i="1"/>
  <c r="CV111" i="1" s="1"/>
  <c r="U111" i="1" s="1"/>
  <c r="AI111" i="1"/>
  <c r="CW111" i="1" s="1"/>
  <c r="V111" i="1" s="1"/>
  <c r="AJ111" i="1"/>
  <c r="CQ111" i="1"/>
  <c r="P111" i="1" s="1"/>
  <c r="CP111" i="1" s="1"/>
  <c r="O111" i="1" s="1"/>
  <c r="CT111" i="1"/>
  <c r="S111" i="1" s="1"/>
  <c r="CU111" i="1"/>
  <c r="T111" i="1" s="1"/>
  <c r="CX111" i="1"/>
  <c r="W111" i="1" s="1"/>
  <c r="FR111" i="1"/>
  <c r="GL111" i="1"/>
  <c r="GO111" i="1"/>
  <c r="GP111" i="1"/>
  <c r="GV111" i="1"/>
  <c r="GX111" i="1" s="1"/>
  <c r="C112" i="1"/>
  <c r="D112" i="1"/>
  <c r="AC112" i="1"/>
  <c r="CQ112" i="1" s="1"/>
  <c r="P112" i="1" s="1"/>
  <c r="AD112" i="1"/>
  <c r="AE112" i="1"/>
  <c r="AF112" i="1"/>
  <c r="CT112" i="1" s="1"/>
  <c r="S112" i="1" s="1"/>
  <c r="AG112" i="1"/>
  <c r="CU112" i="1" s="1"/>
  <c r="T112" i="1" s="1"/>
  <c r="AH112" i="1"/>
  <c r="AI112" i="1"/>
  <c r="AJ112" i="1"/>
  <c r="CX112" i="1" s="1"/>
  <c r="W112" i="1" s="1"/>
  <c r="CR112" i="1"/>
  <c r="Q112" i="1" s="1"/>
  <c r="CS112" i="1"/>
  <c r="R112" i="1" s="1"/>
  <c r="GK112" i="1" s="1"/>
  <c r="CV112" i="1"/>
  <c r="U112" i="1" s="1"/>
  <c r="CW112" i="1"/>
  <c r="V112" i="1" s="1"/>
  <c r="FR112" i="1"/>
  <c r="GL112" i="1"/>
  <c r="GO112" i="1"/>
  <c r="GP112" i="1"/>
  <c r="GV112" i="1"/>
  <c r="GX112" i="1"/>
  <c r="C113" i="1"/>
  <c r="D113" i="1"/>
  <c r="AC113" i="1"/>
  <c r="AD113" i="1"/>
  <c r="CR113" i="1" s="1"/>
  <c r="Q113" i="1" s="1"/>
  <c r="AE113" i="1"/>
  <c r="CS113" i="1" s="1"/>
  <c r="R113" i="1" s="1"/>
  <c r="GK113" i="1" s="1"/>
  <c r="AF113" i="1"/>
  <c r="AG113" i="1"/>
  <c r="AH113" i="1"/>
  <c r="CV113" i="1" s="1"/>
  <c r="U113" i="1" s="1"/>
  <c r="AI113" i="1"/>
  <c r="CW113" i="1" s="1"/>
  <c r="V113" i="1" s="1"/>
  <c r="AJ113" i="1"/>
  <c r="CX113" i="1" s="1"/>
  <c r="W113" i="1" s="1"/>
  <c r="CQ113" i="1"/>
  <c r="P113" i="1" s="1"/>
  <c r="CT113" i="1"/>
  <c r="S113" i="1" s="1"/>
  <c r="CU113" i="1"/>
  <c r="T113" i="1" s="1"/>
  <c r="FR113" i="1"/>
  <c r="GL113" i="1"/>
  <c r="GO113" i="1"/>
  <c r="GP113" i="1"/>
  <c r="GV113" i="1"/>
  <c r="GX113" i="1" s="1"/>
  <c r="I114" i="1"/>
  <c r="AC114" i="1"/>
  <c r="CQ114" i="1" s="1"/>
  <c r="P114" i="1" s="1"/>
  <c r="CP114" i="1" s="1"/>
  <c r="O114" i="1" s="1"/>
  <c r="AD114" i="1"/>
  <c r="CR114" i="1" s="1"/>
  <c r="Q114" i="1" s="1"/>
  <c r="AE114" i="1"/>
  <c r="AF114" i="1"/>
  <c r="AG114" i="1"/>
  <c r="CU114" i="1" s="1"/>
  <c r="T114" i="1" s="1"/>
  <c r="AH114" i="1"/>
  <c r="CV114" i="1" s="1"/>
  <c r="U114" i="1" s="1"/>
  <c r="AI114" i="1"/>
  <c r="AJ114" i="1"/>
  <c r="CS114" i="1"/>
  <c r="R114" i="1" s="1"/>
  <c r="GK114" i="1" s="1"/>
  <c r="CT114" i="1"/>
  <c r="S114" i="1" s="1"/>
  <c r="CW114" i="1"/>
  <c r="V114" i="1" s="1"/>
  <c r="CX114" i="1"/>
  <c r="W114" i="1" s="1"/>
  <c r="FR114" i="1"/>
  <c r="GL114" i="1"/>
  <c r="GO114" i="1"/>
  <c r="GP114" i="1"/>
  <c r="GV114" i="1"/>
  <c r="GX114" i="1"/>
  <c r="I115" i="1"/>
  <c r="AC115" i="1"/>
  <c r="CQ115" i="1" s="1"/>
  <c r="P115" i="1" s="1"/>
  <c r="AD115" i="1"/>
  <c r="AE115" i="1"/>
  <c r="AF115" i="1"/>
  <c r="CT115" i="1" s="1"/>
  <c r="S115" i="1" s="1"/>
  <c r="AG115" i="1"/>
  <c r="CU115" i="1" s="1"/>
  <c r="T115" i="1" s="1"/>
  <c r="AH115" i="1"/>
  <c r="AI115" i="1"/>
  <c r="AJ115" i="1"/>
  <c r="CX115" i="1" s="1"/>
  <c r="W115" i="1" s="1"/>
  <c r="CR115" i="1"/>
  <c r="Q115" i="1" s="1"/>
  <c r="CS115" i="1"/>
  <c r="R115" i="1" s="1"/>
  <c r="GK115" i="1" s="1"/>
  <c r="CV115" i="1"/>
  <c r="U115" i="1" s="1"/>
  <c r="CW115" i="1"/>
  <c r="V115" i="1" s="1"/>
  <c r="FR115" i="1"/>
  <c r="GL115" i="1"/>
  <c r="GO115" i="1"/>
  <c r="GP115" i="1"/>
  <c r="GV115" i="1"/>
  <c r="GX115" i="1"/>
  <c r="C116" i="1"/>
  <c r="D116" i="1"/>
  <c r="AC116" i="1"/>
  <c r="AB116" i="1" s="1"/>
  <c r="AD116" i="1"/>
  <c r="CR116" i="1" s="1"/>
  <c r="Q116" i="1" s="1"/>
  <c r="AE116" i="1"/>
  <c r="CS116" i="1" s="1"/>
  <c r="R116" i="1" s="1"/>
  <c r="GK116" i="1" s="1"/>
  <c r="AF116" i="1"/>
  <c r="AG116" i="1"/>
  <c r="AH116" i="1"/>
  <c r="CV116" i="1" s="1"/>
  <c r="U116" i="1" s="1"/>
  <c r="AI116" i="1"/>
  <c r="CW116" i="1" s="1"/>
  <c r="V116" i="1" s="1"/>
  <c r="AJ116" i="1"/>
  <c r="CQ116" i="1"/>
  <c r="P116" i="1" s="1"/>
  <c r="CT116" i="1"/>
  <c r="S116" i="1" s="1"/>
  <c r="CU116" i="1"/>
  <c r="T116" i="1" s="1"/>
  <c r="CX116" i="1"/>
  <c r="W116" i="1" s="1"/>
  <c r="FR116" i="1"/>
  <c r="GL116" i="1"/>
  <c r="GO116" i="1"/>
  <c r="GP116" i="1"/>
  <c r="GV116" i="1"/>
  <c r="GX116" i="1" s="1"/>
  <c r="C117" i="1"/>
  <c r="D117" i="1"/>
  <c r="AC117" i="1"/>
  <c r="CQ117" i="1" s="1"/>
  <c r="P117" i="1" s="1"/>
  <c r="AD117" i="1"/>
  <c r="AE117" i="1"/>
  <c r="AF117" i="1"/>
  <c r="CT117" i="1" s="1"/>
  <c r="S117" i="1" s="1"/>
  <c r="AG117" i="1"/>
  <c r="CU117" i="1" s="1"/>
  <c r="T117" i="1" s="1"/>
  <c r="AH117" i="1"/>
  <c r="AI117" i="1"/>
  <c r="AJ117" i="1"/>
  <c r="CX117" i="1" s="1"/>
  <c r="W117" i="1" s="1"/>
  <c r="CR117" i="1"/>
  <c r="Q117" i="1" s="1"/>
  <c r="CS117" i="1"/>
  <c r="R117" i="1" s="1"/>
  <c r="GK117" i="1" s="1"/>
  <c r="CV117" i="1"/>
  <c r="U117" i="1" s="1"/>
  <c r="CW117" i="1"/>
  <c r="V117" i="1" s="1"/>
  <c r="FR117" i="1"/>
  <c r="GL117" i="1"/>
  <c r="GO117" i="1"/>
  <c r="GP117" i="1"/>
  <c r="GV117" i="1"/>
  <c r="GX117" i="1"/>
  <c r="AC118" i="1"/>
  <c r="AD118" i="1"/>
  <c r="AE118" i="1"/>
  <c r="AF118" i="1"/>
  <c r="CT118" i="1" s="1"/>
  <c r="S118" i="1" s="1"/>
  <c r="AG118" i="1"/>
  <c r="AH118" i="1"/>
  <c r="AI118" i="1"/>
  <c r="AJ118" i="1"/>
  <c r="CX118" i="1" s="1"/>
  <c r="W118" i="1" s="1"/>
  <c r="CQ118" i="1"/>
  <c r="P118" i="1" s="1"/>
  <c r="CP118" i="1" s="1"/>
  <c r="O118" i="1" s="1"/>
  <c r="CR118" i="1"/>
  <c r="Q118" i="1" s="1"/>
  <c r="CS118" i="1"/>
  <c r="R118" i="1" s="1"/>
  <c r="GK118" i="1" s="1"/>
  <c r="CU118" i="1"/>
  <c r="T118" i="1" s="1"/>
  <c r="CV118" i="1"/>
  <c r="U118" i="1" s="1"/>
  <c r="CW118" i="1"/>
  <c r="V118" i="1" s="1"/>
  <c r="FR118" i="1"/>
  <c r="GL118" i="1"/>
  <c r="GO118" i="1"/>
  <c r="GP118" i="1"/>
  <c r="GV118" i="1"/>
  <c r="GX118" i="1"/>
  <c r="AC119" i="1"/>
  <c r="AD119" i="1"/>
  <c r="AE119" i="1"/>
  <c r="AF119" i="1"/>
  <c r="CT119" i="1" s="1"/>
  <c r="S119" i="1" s="1"/>
  <c r="AG119" i="1"/>
  <c r="AH119" i="1"/>
  <c r="AI119" i="1"/>
  <c r="AJ119" i="1"/>
  <c r="CX119" i="1" s="1"/>
  <c r="W119" i="1" s="1"/>
  <c r="CQ119" i="1"/>
  <c r="P119" i="1" s="1"/>
  <c r="CP119" i="1" s="1"/>
  <c r="O119" i="1" s="1"/>
  <c r="CR119" i="1"/>
  <c r="Q119" i="1" s="1"/>
  <c r="CS119" i="1"/>
  <c r="R119" i="1" s="1"/>
  <c r="GK119" i="1" s="1"/>
  <c r="CU119" i="1"/>
  <c r="T119" i="1" s="1"/>
  <c r="CV119" i="1"/>
  <c r="U119" i="1" s="1"/>
  <c r="CW119" i="1"/>
  <c r="V119" i="1" s="1"/>
  <c r="FR119" i="1"/>
  <c r="GL119" i="1"/>
  <c r="GO119" i="1"/>
  <c r="GP119" i="1"/>
  <c r="GV119" i="1"/>
  <c r="GX119" i="1"/>
  <c r="AC120" i="1"/>
  <c r="AD120" i="1"/>
  <c r="AE120" i="1"/>
  <c r="AF120" i="1"/>
  <c r="CT120" i="1" s="1"/>
  <c r="S120" i="1" s="1"/>
  <c r="AG120" i="1"/>
  <c r="AH120" i="1"/>
  <c r="AI120" i="1"/>
  <c r="AJ120" i="1"/>
  <c r="CX120" i="1" s="1"/>
  <c r="W120" i="1" s="1"/>
  <c r="CQ120" i="1"/>
  <c r="P120" i="1" s="1"/>
  <c r="CP120" i="1" s="1"/>
  <c r="O120" i="1" s="1"/>
  <c r="CR120" i="1"/>
  <c r="Q120" i="1" s="1"/>
  <c r="CS120" i="1"/>
  <c r="R120" i="1" s="1"/>
  <c r="GK120" i="1" s="1"/>
  <c r="CU120" i="1"/>
  <c r="T120" i="1" s="1"/>
  <c r="CV120" i="1"/>
  <c r="U120" i="1" s="1"/>
  <c r="CW120" i="1"/>
  <c r="V120" i="1" s="1"/>
  <c r="FR120" i="1"/>
  <c r="GL120" i="1"/>
  <c r="GO120" i="1"/>
  <c r="GP120" i="1"/>
  <c r="GV120" i="1"/>
  <c r="GX120" i="1"/>
  <c r="AC121" i="1"/>
  <c r="AD121" i="1"/>
  <c r="CR121" i="1" s="1"/>
  <c r="Q121" i="1" s="1"/>
  <c r="AE121" i="1"/>
  <c r="AF121" i="1"/>
  <c r="CT121" i="1" s="1"/>
  <c r="S121" i="1" s="1"/>
  <c r="AG121" i="1"/>
  <c r="AH121" i="1"/>
  <c r="CV121" i="1" s="1"/>
  <c r="U121" i="1" s="1"/>
  <c r="AI121" i="1"/>
  <c r="AJ121" i="1"/>
  <c r="CX121" i="1" s="1"/>
  <c r="W121" i="1" s="1"/>
  <c r="CQ121" i="1"/>
  <c r="P121" i="1" s="1"/>
  <c r="CP121" i="1" s="1"/>
  <c r="O121" i="1" s="1"/>
  <c r="CS121" i="1"/>
  <c r="R121" i="1" s="1"/>
  <c r="GK121" i="1" s="1"/>
  <c r="CU121" i="1"/>
  <c r="T121" i="1" s="1"/>
  <c r="CW121" i="1"/>
  <c r="V121" i="1" s="1"/>
  <c r="FR121" i="1"/>
  <c r="GL121" i="1"/>
  <c r="GO121" i="1"/>
  <c r="GP121" i="1"/>
  <c r="GV121" i="1"/>
  <c r="GX121" i="1"/>
  <c r="AC122" i="1"/>
  <c r="AD122" i="1"/>
  <c r="CR122" i="1" s="1"/>
  <c r="Q122" i="1" s="1"/>
  <c r="AE122" i="1"/>
  <c r="AF122" i="1"/>
  <c r="CT122" i="1" s="1"/>
  <c r="S122" i="1" s="1"/>
  <c r="AG122" i="1"/>
  <c r="AH122" i="1"/>
  <c r="CV122" i="1" s="1"/>
  <c r="U122" i="1" s="1"/>
  <c r="AI122" i="1"/>
  <c r="AJ122" i="1"/>
  <c r="CX122" i="1" s="1"/>
  <c r="W122" i="1" s="1"/>
  <c r="CQ122" i="1"/>
  <c r="P122" i="1" s="1"/>
  <c r="CP122" i="1" s="1"/>
  <c r="O122" i="1" s="1"/>
  <c r="CS122" i="1"/>
  <c r="R122" i="1" s="1"/>
  <c r="GK122" i="1" s="1"/>
  <c r="CU122" i="1"/>
  <c r="T122" i="1" s="1"/>
  <c r="CW122" i="1"/>
  <c r="V122" i="1" s="1"/>
  <c r="FR122" i="1"/>
  <c r="GL122" i="1"/>
  <c r="GO122" i="1"/>
  <c r="GP122" i="1"/>
  <c r="GV122" i="1"/>
  <c r="GX122" i="1"/>
  <c r="AC123" i="1"/>
  <c r="AD123" i="1"/>
  <c r="CR123" i="1" s="1"/>
  <c r="Q123" i="1" s="1"/>
  <c r="AE123" i="1"/>
  <c r="AF123" i="1"/>
  <c r="CT123" i="1" s="1"/>
  <c r="S123" i="1" s="1"/>
  <c r="AG123" i="1"/>
  <c r="AH123" i="1"/>
  <c r="CV123" i="1" s="1"/>
  <c r="U123" i="1" s="1"/>
  <c r="AI123" i="1"/>
  <c r="AJ123" i="1"/>
  <c r="CX123" i="1" s="1"/>
  <c r="W123" i="1" s="1"/>
  <c r="CQ123" i="1"/>
  <c r="P123" i="1" s="1"/>
  <c r="CP123" i="1" s="1"/>
  <c r="O123" i="1" s="1"/>
  <c r="CS123" i="1"/>
  <c r="R123" i="1" s="1"/>
  <c r="GK123" i="1" s="1"/>
  <c r="CU123" i="1"/>
  <c r="T123" i="1" s="1"/>
  <c r="CW123" i="1"/>
  <c r="V123" i="1" s="1"/>
  <c r="FR123" i="1"/>
  <c r="GL123" i="1"/>
  <c r="GO123" i="1"/>
  <c r="GP123" i="1"/>
  <c r="GV123" i="1"/>
  <c r="GX123" i="1"/>
  <c r="AC124" i="1"/>
  <c r="CQ124" i="1" s="1"/>
  <c r="P124" i="1" s="1"/>
  <c r="CP124" i="1" s="1"/>
  <c r="O124" i="1" s="1"/>
  <c r="AD124" i="1"/>
  <c r="CR124" i="1" s="1"/>
  <c r="Q124" i="1" s="1"/>
  <c r="AE124" i="1"/>
  <c r="AF124" i="1"/>
  <c r="CT124" i="1" s="1"/>
  <c r="S124" i="1" s="1"/>
  <c r="AG124" i="1"/>
  <c r="CU124" i="1" s="1"/>
  <c r="T124" i="1" s="1"/>
  <c r="AH124" i="1"/>
  <c r="CV124" i="1" s="1"/>
  <c r="U124" i="1" s="1"/>
  <c r="AI124" i="1"/>
  <c r="AJ124" i="1"/>
  <c r="CX124" i="1" s="1"/>
  <c r="W124" i="1" s="1"/>
  <c r="CS124" i="1"/>
  <c r="R124" i="1" s="1"/>
  <c r="GK124" i="1" s="1"/>
  <c r="CW124" i="1"/>
  <c r="V124" i="1" s="1"/>
  <c r="FR124" i="1"/>
  <c r="GL124" i="1"/>
  <c r="GO124" i="1"/>
  <c r="GP124" i="1"/>
  <c r="GV124" i="1"/>
  <c r="GX124" i="1"/>
  <c r="AC125" i="1"/>
  <c r="AD125" i="1"/>
  <c r="CR125" i="1" s="1"/>
  <c r="Q125" i="1" s="1"/>
  <c r="AE125" i="1"/>
  <c r="AF125" i="1"/>
  <c r="CT125" i="1" s="1"/>
  <c r="S125" i="1" s="1"/>
  <c r="AG125" i="1"/>
  <c r="AH125" i="1"/>
  <c r="CV125" i="1" s="1"/>
  <c r="U125" i="1" s="1"/>
  <c r="AI125" i="1"/>
  <c r="AJ125" i="1"/>
  <c r="CX125" i="1" s="1"/>
  <c r="W125" i="1" s="1"/>
  <c r="CQ125" i="1"/>
  <c r="P125" i="1" s="1"/>
  <c r="CP125" i="1" s="1"/>
  <c r="O125" i="1" s="1"/>
  <c r="CS125" i="1"/>
  <c r="R125" i="1" s="1"/>
  <c r="GK125" i="1" s="1"/>
  <c r="CU125" i="1"/>
  <c r="T125" i="1" s="1"/>
  <c r="CW125" i="1"/>
  <c r="V125" i="1" s="1"/>
  <c r="FR125" i="1"/>
  <c r="GL125" i="1"/>
  <c r="GO125" i="1"/>
  <c r="GP125" i="1"/>
  <c r="GV125" i="1"/>
  <c r="GX125" i="1"/>
  <c r="AC126" i="1"/>
  <c r="AD126" i="1"/>
  <c r="CR126" i="1" s="1"/>
  <c r="Q126" i="1" s="1"/>
  <c r="AE126" i="1"/>
  <c r="AF126" i="1"/>
  <c r="AG126" i="1"/>
  <c r="AH126" i="1"/>
  <c r="CV126" i="1" s="1"/>
  <c r="U126" i="1" s="1"/>
  <c r="AI126" i="1"/>
  <c r="AJ126" i="1"/>
  <c r="CX126" i="1" s="1"/>
  <c r="W126" i="1" s="1"/>
  <c r="CQ126" i="1"/>
  <c r="P126" i="1" s="1"/>
  <c r="CS126" i="1"/>
  <c r="R126" i="1" s="1"/>
  <c r="GK126" i="1" s="1"/>
  <c r="CU126" i="1"/>
  <c r="T126" i="1" s="1"/>
  <c r="CW126" i="1"/>
  <c r="V126" i="1" s="1"/>
  <c r="FR126" i="1"/>
  <c r="GL126" i="1"/>
  <c r="GO126" i="1"/>
  <c r="GP126" i="1"/>
  <c r="GV126" i="1"/>
  <c r="GX126" i="1"/>
  <c r="V127" i="1"/>
  <c r="AC127" i="1"/>
  <c r="AD127" i="1"/>
  <c r="CR127" i="1" s="1"/>
  <c r="Q127" i="1" s="1"/>
  <c r="AE127" i="1"/>
  <c r="AF127" i="1"/>
  <c r="CT127" i="1" s="1"/>
  <c r="S127" i="1" s="1"/>
  <c r="AG127" i="1"/>
  <c r="AH127" i="1"/>
  <c r="CV127" i="1" s="1"/>
  <c r="U127" i="1" s="1"/>
  <c r="AI127" i="1"/>
  <c r="AJ127" i="1"/>
  <c r="CX127" i="1" s="1"/>
  <c r="W127" i="1" s="1"/>
  <c r="CQ127" i="1"/>
  <c r="P127" i="1" s="1"/>
  <c r="CP127" i="1" s="1"/>
  <c r="O127" i="1" s="1"/>
  <c r="CS127" i="1"/>
  <c r="R127" i="1" s="1"/>
  <c r="GK127" i="1" s="1"/>
  <c r="CU127" i="1"/>
  <c r="T127" i="1" s="1"/>
  <c r="CW127" i="1"/>
  <c r="FR127" i="1"/>
  <c r="GL127" i="1"/>
  <c r="GO127" i="1"/>
  <c r="GP127" i="1"/>
  <c r="GV127" i="1"/>
  <c r="GX127" i="1"/>
  <c r="V128" i="1"/>
  <c r="AC128" i="1"/>
  <c r="CQ128" i="1" s="1"/>
  <c r="P128" i="1" s="1"/>
  <c r="CP128" i="1" s="1"/>
  <c r="O128" i="1" s="1"/>
  <c r="AD128" i="1"/>
  <c r="CR128" i="1" s="1"/>
  <c r="Q128" i="1" s="1"/>
  <c r="AE128" i="1"/>
  <c r="AF128" i="1"/>
  <c r="CT128" i="1" s="1"/>
  <c r="S128" i="1" s="1"/>
  <c r="AG128" i="1"/>
  <c r="CU128" i="1" s="1"/>
  <c r="T128" i="1" s="1"/>
  <c r="AH128" i="1"/>
  <c r="CV128" i="1" s="1"/>
  <c r="U128" i="1" s="1"/>
  <c r="AI128" i="1"/>
  <c r="AJ128" i="1"/>
  <c r="CX128" i="1" s="1"/>
  <c r="W128" i="1" s="1"/>
  <c r="CS128" i="1"/>
  <c r="R128" i="1" s="1"/>
  <c r="GK128" i="1" s="1"/>
  <c r="CW128" i="1"/>
  <c r="FR128" i="1"/>
  <c r="GL128" i="1"/>
  <c r="GO128" i="1"/>
  <c r="GP128" i="1"/>
  <c r="GV128" i="1"/>
  <c r="GX128" i="1"/>
  <c r="V129" i="1"/>
  <c r="AC129" i="1"/>
  <c r="CQ129" i="1" s="1"/>
  <c r="P129" i="1" s="1"/>
  <c r="AD129" i="1"/>
  <c r="CR129" i="1" s="1"/>
  <c r="Q129" i="1" s="1"/>
  <c r="AE129" i="1"/>
  <c r="AF129" i="1"/>
  <c r="AB129" i="1" s="1"/>
  <c r="AG129" i="1"/>
  <c r="CU129" i="1" s="1"/>
  <c r="T129" i="1" s="1"/>
  <c r="AH129" i="1"/>
  <c r="CV129" i="1" s="1"/>
  <c r="U129" i="1" s="1"/>
  <c r="AI129" i="1"/>
  <c r="AJ129" i="1"/>
  <c r="CP129" i="1"/>
  <c r="O129" i="1" s="1"/>
  <c r="CS129" i="1"/>
  <c r="R129" i="1" s="1"/>
  <c r="GK129" i="1" s="1"/>
  <c r="CT129" i="1"/>
  <c r="S129" i="1" s="1"/>
  <c r="CW129" i="1"/>
  <c r="CX129" i="1"/>
  <c r="W129" i="1" s="1"/>
  <c r="FR129" i="1"/>
  <c r="GL129" i="1"/>
  <c r="GO129" i="1"/>
  <c r="GP129" i="1"/>
  <c r="GV129" i="1"/>
  <c r="GX129" i="1"/>
  <c r="R130" i="1"/>
  <c r="GK130" i="1" s="1"/>
  <c r="AC130" i="1"/>
  <c r="CQ130" i="1" s="1"/>
  <c r="P130" i="1" s="1"/>
  <c r="AD130" i="1"/>
  <c r="AE130" i="1"/>
  <c r="AF130" i="1"/>
  <c r="AB130" i="1" s="1"/>
  <c r="AG130" i="1"/>
  <c r="CU130" i="1" s="1"/>
  <c r="T130" i="1" s="1"/>
  <c r="AH130" i="1"/>
  <c r="AI130" i="1"/>
  <c r="AJ130" i="1"/>
  <c r="CX130" i="1" s="1"/>
  <c r="W130" i="1" s="1"/>
  <c r="CR130" i="1"/>
  <c r="Q130" i="1" s="1"/>
  <c r="CS130" i="1"/>
  <c r="CT130" i="1"/>
  <c r="S130" i="1" s="1"/>
  <c r="CV130" i="1"/>
  <c r="U130" i="1" s="1"/>
  <c r="CW130" i="1"/>
  <c r="V130" i="1" s="1"/>
  <c r="FR130" i="1"/>
  <c r="GL130" i="1"/>
  <c r="GO130" i="1"/>
  <c r="GP130" i="1"/>
  <c r="GV130" i="1"/>
  <c r="GX130" i="1"/>
  <c r="AC131" i="1"/>
  <c r="AD131" i="1"/>
  <c r="CR131" i="1" s="1"/>
  <c r="Q131" i="1" s="1"/>
  <c r="AE131" i="1"/>
  <c r="AF131" i="1"/>
  <c r="CT131" i="1" s="1"/>
  <c r="S131" i="1" s="1"/>
  <c r="AG131" i="1"/>
  <c r="AH131" i="1"/>
  <c r="CV131" i="1" s="1"/>
  <c r="U131" i="1" s="1"/>
  <c r="AI131" i="1"/>
  <c r="AJ131" i="1"/>
  <c r="CX131" i="1" s="1"/>
  <c r="W131" i="1" s="1"/>
  <c r="CQ131" i="1"/>
  <c r="P131" i="1" s="1"/>
  <c r="CS131" i="1"/>
  <c r="R131" i="1" s="1"/>
  <c r="GK131" i="1" s="1"/>
  <c r="CU131" i="1"/>
  <c r="T131" i="1" s="1"/>
  <c r="CW131" i="1"/>
  <c r="V131" i="1" s="1"/>
  <c r="FR131" i="1"/>
  <c r="GL131" i="1"/>
  <c r="GO131" i="1"/>
  <c r="GP131" i="1"/>
  <c r="GV131" i="1"/>
  <c r="GX131" i="1"/>
  <c r="V132" i="1"/>
  <c r="AC132" i="1"/>
  <c r="AD132" i="1"/>
  <c r="CR132" i="1" s="1"/>
  <c r="Q132" i="1" s="1"/>
  <c r="AE132" i="1"/>
  <c r="AF132" i="1"/>
  <c r="CT132" i="1" s="1"/>
  <c r="S132" i="1" s="1"/>
  <c r="AG132" i="1"/>
  <c r="AH132" i="1"/>
  <c r="CV132" i="1" s="1"/>
  <c r="U132" i="1" s="1"/>
  <c r="AI132" i="1"/>
  <c r="AJ132" i="1"/>
  <c r="CX132" i="1" s="1"/>
  <c r="W132" i="1" s="1"/>
  <c r="CQ132" i="1"/>
  <c r="P132" i="1" s="1"/>
  <c r="CS132" i="1"/>
  <c r="R132" i="1" s="1"/>
  <c r="GK132" i="1" s="1"/>
  <c r="CU132" i="1"/>
  <c r="T132" i="1" s="1"/>
  <c r="CW132" i="1"/>
  <c r="FR132" i="1"/>
  <c r="GL132" i="1"/>
  <c r="GO132" i="1"/>
  <c r="GP132" i="1"/>
  <c r="GV132" i="1"/>
  <c r="GX132" i="1"/>
  <c r="AC133" i="1"/>
  <c r="AD133" i="1"/>
  <c r="CR133" i="1" s="1"/>
  <c r="Q133" i="1" s="1"/>
  <c r="AE133" i="1"/>
  <c r="AF133" i="1"/>
  <c r="CT133" i="1" s="1"/>
  <c r="S133" i="1" s="1"/>
  <c r="AG133" i="1"/>
  <c r="AH133" i="1"/>
  <c r="CV133" i="1" s="1"/>
  <c r="U133" i="1" s="1"/>
  <c r="AI133" i="1"/>
  <c r="AJ133" i="1"/>
  <c r="CX133" i="1" s="1"/>
  <c r="W133" i="1" s="1"/>
  <c r="CQ133" i="1"/>
  <c r="P133" i="1" s="1"/>
  <c r="CP133" i="1" s="1"/>
  <c r="O133" i="1" s="1"/>
  <c r="CS133" i="1"/>
  <c r="R133" i="1" s="1"/>
  <c r="GK133" i="1" s="1"/>
  <c r="CU133" i="1"/>
  <c r="T133" i="1" s="1"/>
  <c r="CW133" i="1"/>
  <c r="V133" i="1" s="1"/>
  <c r="FR133" i="1"/>
  <c r="GL133" i="1"/>
  <c r="GO133" i="1"/>
  <c r="GP133" i="1"/>
  <c r="GV133" i="1"/>
  <c r="GX133" i="1"/>
  <c r="V134" i="1"/>
  <c r="AC134" i="1"/>
  <c r="AD134" i="1"/>
  <c r="CR134" i="1" s="1"/>
  <c r="Q134" i="1" s="1"/>
  <c r="AE134" i="1"/>
  <c r="AF134" i="1"/>
  <c r="CT134" i="1" s="1"/>
  <c r="S134" i="1" s="1"/>
  <c r="AG134" i="1"/>
  <c r="AH134" i="1"/>
  <c r="CV134" i="1" s="1"/>
  <c r="U134" i="1" s="1"/>
  <c r="AI134" i="1"/>
  <c r="AJ134" i="1"/>
  <c r="CX134" i="1" s="1"/>
  <c r="W134" i="1" s="1"/>
  <c r="CQ134" i="1"/>
  <c r="P134" i="1" s="1"/>
  <c r="CS134" i="1"/>
  <c r="R134" i="1" s="1"/>
  <c r="GK134" i="1" s="1"/>
  <c r="CU134" i="1"/>
  <c r="T134" i="1" s="1"/>
  <c r="CW134" i="1"/>
  <c r="FR134" i="1"/>
  <c r="GL134" i="1"/>
  <c r="GO134" i="1"/>
  <c r="GP134" i="1"/>
  <c r="GV134" i="1"/>
  <c r="GX134" i="1"/>
  <c r="AC135" i="1"/>
  <c r="AD135" i="1"/>
  <c r="CR135" i="1" s="1"/>
  <c r="Q135" i="1" s="1"/>
  <c r="AE135" i="1"/>
  <c r="AF135" i="1"/>
  <c r="CT135" i="1" s="1"/>
  <c r="S135" i="1" s="1"/>
  <c r="AG135" i="1"/>
  <c r="AH135" i="1"/>
  <c r="CV135" i="1" s="1"/>
  <c r="U135" i="1" s="1"/>
  <c r="AI135" i="1"/>
  <c r="AJ135" i="1"/>
  <c r="CX135" i="1" s="1"/>
  <c r="W135" i="1" s="1"/>
  <c r="CQ135" i="1"/>
  <c r="P135" i="1" s="1"/>
  <c r="CP135" i="1" s="1"/>
  <c r="O135" i="1" s="1"/>
  <c r="CS135" i="1"/>
  <c r="R135" i="1" s="1"/>
  <c r="GK135" i="1" s="1"/>
  <c r="CU135" i="1"/>
  <c r="T135" i="1" s="1"/>
  <c r="CW135" i="1"/>
  <c r="V135" i="1" s="1"/>
  <c r="FR135" i="1"/>
  <c r="GL135" i="1"/>
  <c r="GO135" i="1"/>
  <c r="GP135" i="1"/>
  <c r="GV135" i="1"/>
  <c r="GX135" i="1"/>
  <c r="V136" i="1"/>
  <c r="AC136" i="1"/>
  <c r="AD136" i="1"/>
  <c r="CR136" i="1" s="1"/>
  <c r="Q136" i="1" s="1"/>
  <c r="AE136" i="1"/>
  <c r="AF136" i="1"/>
  <c r="CT136" i="1" s="1"/>
  <c r="S136" i="1" s="1"/>
  <c r="AG136" i="1"/>
  <c r="AH136" i="1"/>
  <c r="CV136" i="1" s="1"/>
  <c r="U136" i="1" s="1"/>
  <c r="AI136" i="1"/>
  <c r="AJ136" i="1"/>
  <c r="CX136" i="1" s="1"/>
  <c r="W136" i="1" s="1"/>
  <c r="CQ136" i="1"/>
  <c r="P136" i="1" s="1"/>
  <c r="CS136" i="1"/>
  <c r="R136" i="1" s="1"/>
  <c r="GK136" i="1" s="1"/>
  <c r="CU136" i="1"/>
  <c r="T136" i="1" s="1"/>
  <c r="CW136" i="1"/>
  <c r="FR136" i="1"/>
  <c r="GL136" i="1"/>
  <c r="GO136" i="1"/>
  <c r="GP136" i="1"/>
  <c r="GV136" i="1"/>
  <c r="GX136" i="1"/>
  <c r="AC137" i="1"/>
  <c r="AD137" i="1"/>
  <c r="CR137" i="1" s="1"/>
  <c r="Q137" i="1" s="1"/>
  <c r="AE137" i="1"/>
  <c r="AF137" i="1"/>
  <c r="CT137" i="1" s="1"/>
  <c r="S137" i="1" s="1"/>
  <c r="AG137" i="1"/>
  <c r="AH137" i="1"/>
  <c r="CV137" i="1" s="1"/>
  <c r="U137" i="1" s="1"/>
  <c r="AI137" i="1"/>
  <c r="AJ137" i="1"/>
  <c r="CX137" i="1" s="1"/>
  <c r="W137" i="1" s="1"/>
  <c r="CQ137" i="1"/>
  <c r="P137" i="1" s="1"/>
  <c r="CP137" i="1" s="1"/>
  <c r="O137" i="1" s="1"/>
  <c r="CS137" i="1"/>
  <c r="R137" i="1" s="1"/>
  <c r="GK137" i="1" s="1"/>
  <c r="CU137" i="1"/>
  <c r="T137" i="1" s="1"/>
  <c r="CW137" i="1"/>
  <c r="V137" i="1" s="1"/>
  <c r="FR137" i="1"/>
  <c r="GL137" i="1"/>
  <c r="GO137" i="1"/>
  <c r="GP137" i="1"/>
  <c r="GV137" i="1"/>
  <c r="GX137" i="1"/>
  <c r="V138" i="1"/>
  <c r="AC138" i="1"/>
  <c r="AD138" i="1"/>
  <c r="CR138" i="1" s="1"/>
  <c r="Q138" i="1" s="1"/>
  <c r="AE138" i="1"/>
  <c r="AF138" i="1"/>
  <c r="CT138" i="1" s="1"/>
  <c r="S138" i="1" s="1"/>
  <c r="AG138" i="1"/>
  <c r="AH138" i="1"/>
  <c r="CV138" i="1" s="1"/>
  <c r="U138" i="1" s="1"/>
  <c r="AI138" i="1"/>
  <c r="AJ138" i="1"/>
  <c r="CX138" i="1" s="1"/>
  <c r="W138" i="1" s="1"/>
  <c r="CQ138" i="1"/>
  <c r="P138" i="1" s="1"/>
  <c r="CS138" i="1"/>
  <c r="R138" i="1" s="1"/>
  <c r="GK138" i="1" s="1"/>
  <c r="CU138" i="1"/>
  <c r="T138" i="1" s="1"/>
  <c r="CW138" i="1"/>
  <c r="FR138" i="1"/>
  <c r="GL138" i="1"/>
  <c r="GO138" i="1"/>
  <c r="GP138" i="1"/>
  <c r="GV138" i="1"/>
  <c r="GX138" i="1"/>
  <c r="AC139" i="1"/>
  <c r="AD139" i="1"/>
  <c r="CR139" i="1" s="1"/>
  <c r="Q139" i="1" s="1"/>
  <c r="AE139" i="1"/>
  <c r="AF139" i="1"/>
  <c r="CT139" i="1" s="1"/>
  <c r="S139" i="1" s="1"/>
  <c r="AG139" i="1"/>
  <c r="AH139" i="1"/>
  <c r="CV139" i="1" s="1"/>
  <c r="U139" i="1" s="1"/>
  <c r="AI139" i="1"/>
  <c r="AJ139" i="1"/>
  <c r="CX139" i="1" s="1"/>
  <c r="W139" i="1" s="1"/>
  <c r="CQ139" i="1"/>
  <c r="P139" i="1" s="1"/>
  <c r="CP139" i="1" s="1"/>
  <c r="O139" i="1" s="1"/>
  <c r="CS139" i="1"/>
  <c r="R139" i="1" s="1"/>
  <c r="GK139" i="1" s="1"/>
  <c r="CU139" i="1"/>
  <c r="T139" i="1" s="1"/>
  <c r="CW139" i="1"/>
  <c r="V139" i="1" s="1"/>
  <c r="FR139" i="1"/>
  <c r="GL139" i="1"/>
  <c r="GO139" i="1"/>
  <c r="GP139" i="1"/>
  <c r="GV139" i="1"/>
  <c r="GX139" i="1"/>
  <c r="C140" i="1"/>
  <c r="D140" i="1"/>
  <c r="AC140" i="1"/>
  <c r="AD140" i="1"/>
  <c r="AE140" i="1"/>
  <c r="AF140" i="1"/>
  <c r="CT140" i="1" s="1"/>
  <c r="S140" i="1" s="1"/>
  <c r="CZ140" i="1" s="1"/>
  <c r="Y140" i="1" s="1"/>
  <c r="AG140" i="1"/>
  <c r="AH140" i="1"/>
  <c r="CV140" i="1" s="1"/>
  <c r="U140" i="1" s="1"/>
  <c r="AI140" i="1"/>
  <c r="AJ140" i="1"/>
  <c r="CX140" i="1" s="1"/>
  <c r="W140" i="1" s="1"/>
  <c r="CQ140" i="1"/>
  <c r="P140" i="1" s="1"/>
  <c r="CS140" i="1"/>
  <c r="R140" i="1" s="1"/>
  <c r="GK140" i="1" s="1"/>
  <c r="CU140" i="1"/>
  <c r="T140" i="1" s="1"/>
  <c r="CW140" i="1"/>
  <c r="V140" i="1" s="1"/>
  <c r="CY140" i="1"/>
  <c r="X140" i="1" s="1"/>
  <c r="FR140" i="1"/>
  <c r="GL140" i="1"/>
  <c r="GO140" i="1"/>
  <c r="GP140" i="1"/>
  <c r="GV140" i="1"/>
  <c r="GX140" i="1"/>
  <c r="C141" i="1"/>
  <c r="D141" i="1"/>
  <c r="AC141" i="1"/>
  <c r="AD141" i="1"/>
  <c r="CR141" i="1" s="1"/>
  <c r="Q141" i="1" s="1"/>
  <c r="AE141" i="1"/>
  <c r="AF141" i="1"/>
  <c r="CT141" i="1" s="1"/>
  <c r="S141" i="1" s="1"/>
  <c r="AG141" i="1"/>
  <c r="AH141" i="1"/>
  <c r="CV141" i="1" s="1"/>
  <c r="U141" i="1" s="1"/>
  <c r="AI141" i="1"/>
  <c r="AJ141" i="1"/>
  <c r="CX141" i="1" s="1"/>
  <c r="W141" i="1" s="1"/>
  <c r="CQ141" i="1"/>
  <c r="P141" i="1" s="1"/>
  <c r="CP141" i="1" s="1"/>
  <c r="O141" i="1" s="1"/>
  <c r="CS141" i="1"/>
  <c r="R141" i="1" s="1"/>
  <c r="GK141" i="1" s="1"/>
  <c r="CU141" i="1"/>
  <c r="T141" i="1" s="1"/>
  <c r="CW141" i="1"/>
  <c r="V141" i="1" s="1"/>
  <c r="FR141" i="1"/>
  <c r="GL141" i="1"/>
  <c r="GO141" i="1"/>
  <c r="GP141" i="1"/>
  <c r="GV141" i="1"/>
  <c r="GX141" i="1"/>
  <c r="V142" i="1"/>
  <c r="AC142" i="1"/>
  <c r="AD142" i="1"/>
  <c r="CR142" i="1" s="1"/>
  <c r="Q142" i="1" s="1"/>
  <c r="AE142" i="1"/>
  <c r="AF142" i="1"/>
  <c r="CT142" i="1" s="1"/>
  <c r="S142" i="1" s="1"/>
  <c r="AG142" i="1"/>
  <c r="AH142" i="1"/>
  <c r="CV142" i="1" s="1"/>
  <c r="U142" i="1" s="1"/>
  <c r="AI142" i="1"/>
  <c r="AJ142" i="1"/>
  <c r="CX142" i="1" s="1"/>
  <c r="W142" i="1" s="1"/>
  <c r="CQ142" i="1"/>
  <c r="P142" i="1" s="1"/>
  <c r="CS142" i="1"/>
  <c r="R142" i="1" s="1"/>
  <c r="GK142" i="1" s="1"/>
  <c r="CU142" i="1"/>
  <c r="T142" i="1" s="1"/>
  <c r="CW142" i="1"/>
  <c r="FR142" i="1"/>
  <c r="GL142" i="1"/>
  <c r="GO142" i="1"/>
  <c r="GP142" i="1"/>
  <c r="GV142" i="1"/>
  <c r="GX142" i="1"/>
  <c r="AC143" i="1"/>
  <c r="AD143" i="1"/>
  <c r="CR143" i="1" s="1"/>
  <c r="Q143" i="1" s="1"/>
  <c r="AE143" i="1"/>
  <c r="AF143" i="1"/>
  <c r="CT143" i="1" s="1"/>
  <c r="S143" i="1" s="1"/>
  <c r="AG143" i="1"/>
  <c r="AH143" i="1"/>
  <c r="CV143" i="1" s="1"/>
  <c r="U143" i="1" s="1"/>
  <c r="AI143" i="1"/>
  <c r="AJ143" i="1"/>
  <c r="CX143" i="1" s="1"/>
  <c r="W143" i="1" s="1"/>
  <c r="CQ143" i="1"/>
  <c r="P143" i="1" s="1"/>
  <c r="CP143" i="1" s="1"/>
  <c r="O143" i="1" s="1"/>
  <c r="CS143" i="1"/>
  <c r="R143" i="1" s="1"/>
  <c r="GK143" i="1" s="1"/>
  <c r="CU143" i="1"/>
  <c r="T143" i="1" s="1"/>
  <c r="CW143" i="1"/>
  <c r="V143" i="1" s="1"/>
  <c r="FR143" i="1"/>
  <c r="GL143" i="1"/>
  <c r="GO143" i="1"/>
  <c r="GP143" i="1"/>
  <c r="GV143" i="1"/>
  <c r="GX143" i="1"/>
  <c r="C144" i="1"/>
  <c r="D144" i="1"/>
  <c r="AC144" i="1"/>
  <c r="AD144" i="1"/>
  <c r="AE144" i="1"/>
  <c r="AF144" i="1"/>
  <c r="CT144" i="1" s="1"/>
  <c r="S144" i="1" s="1"/>
  <c r="CZ144" i="1" s="1"/>
  <c r="Y144" i="1" s="1"/>
  <c r="AG144" i="1"/>
  <c r="AH144" i="1"/>
  <c r="CV144" i="1" s="1"/>
  <c r="U144" i="1" s="1"/>
  <c r="AI144" i="1"/>
  <c r="AJ144" i="1"/>
  <c r="CX144" i="1" s="1"/>
  <c r="W144" i="1" s="1"/>
  <c r="CQ144" i="1"/>
  <c r="P144" i="1" s="1"/>
  <c r="CS144" i="1"/>
  <c r="R144" i="1" s="1"/>
  <c r="GK144" i="1" s="1"/>
  <c r="CU144" i="1"/>
  <c r="T144" i="1" s="1"/>
  <c r="CW144" i="1"/>
  <c r="V144" i="1" s="1"/>
  <c r="CY144" i="1"/>
  <c r="X144" i="1" s="1"/>
  <c r="FR144" i="1"/>
  <c r="GL144" i="1"/>
  <c r="GO144" i="1"/>
  <c r="GP144" i="1"/>
  <c r="GV144" i="1"/>
  <c r="GX144" i="1"/>
  <c r="C145" i="1"/>
  <c r="D145" i="1"/>
  <c r="AC145" i="1"/>
  <c r="AD145" i="1"/>
  <c r="CR145" i="1" s="1"/>
  <c r="Q145" i="1" s="1"/>
  <c r="AE145" i="1"/>
  <c r="AF145" i="1"/>
  <c r="CT145" i="1" s="1"/>
  <c r="S145" i="1" s="1"/>
  <c r="AG145" i="1"/>
  <c r="AH145" i="1"/>
  <c r="CV145" i="1" s="1"/>
  <c r="U145" i="1" s="1"/>
  <c r="AI145" i="1"/>
  <c r="AJ145" i="1"/>
  <c r="CX145" i="1" s="1"/>
  <c r="W145" i="1" s="1"/>
  <c r="CQ145" i="1"/>
  <c r="P145" i="1" s="1"/>
  <c r="CP145" i="1" s="1"/>
  <c r="O145" i="1" s="1"/>
  <c r="CS145" i="1"/>
  <c r="R145" i="1" s="1"/>
  <c r="GK145" i="1" s="1"/>
  <c r="CU145" i="1"/>
  <c r="T145" i="1" s="1"/>
  <c r="CW145" i="1"/>
  <c r="V145" i="1" s="1"/>
  <c r="FR145" i="1"/>
  <c r="GL145" i="1"/>
  <c r="GO145" i="1"/>
  <c r="GP145" i="1"/>
  <c r="GV145" i="1"/>
  <c r="GX145" i="1"/>
  <c r="V146" i="1"/>
  <c r="AC146" i="1"/>
  <c r="AD146" i="1"/>
  <c r="CR146" i="1" s="1"/>
  <c r="Q146" i="1" s="1"/>
  <c r="AE146" i="1"/>
  <c r="AF146" i="1"/>
  <c r="CT146" i="1" s="1"/>
  <c r="S146" i="1" s="1"/>
  <c r="AG146" i="1"/>
  <c r="AH146" i="1"/>
  <c r="CV146" i="1" s="1"/>
  <c r="U146" i="1" s="1"/>
  <c r="AI146" i="1"/>
  <c r="AJ146" i="1"/>
  <c r="CX146" i="1" s="1"/>
  <c r="W146" i="1" s="1"/>
  <c r="CQ146" i="1"/>
  <c r="P146" i="1" s="1"/>
  <c r="CS146" i="1"/>
  <c r="R146" i="1" s="1"/>
  <c r="GK146" i="1" s="1"/>
  <c r="CU146" i="1"/>
  <c r="T146" i="1" s="1"/>
  <c r="CW146" i="1"/>
  <c r="FR146" i="1"/>
  <c r="GL146" i="1"/>
  <c r="GN146" i="1"/>
  <c r="GO146" i="1"/>
  <c r="GV146" i="1"/>
  <c r="GX146" i="1"/>
  <c r="R147" i="1"/>
  <c r="GK147" i="1" s="1"/>
  <c r="V147" i="1"/>
  <c r="AC147" i="1"/>
  <c r="AD147" i="1"/>
  <c r="CR147" i="1" s="1"/>
  <c r="Q147" i="1" s="1"/>
  <c r="AE147" i="1"/>
  <c r="AF147" i="1"/>
  <c r="CT147" i="1" s="1"/>
  <c r="S147" i="1" s="1"/>
  <c r="AG147" i="1"/>
  <c r="AH147" i="1"/>
  <c r="CV147" i="1" s="1"/>
  <c r="U147" i="1" s="1"/>
  <c r="AI147" i="1"/>
  <c r="AJ147" i="1"/>
  <c r="CX147" i="1" s="1"/>
  <c r="W147" i="1" s="1"/>
  <c r="CQ147" i="1"/>
  <c r="P147" i="1" s="1"/>
  <c r="CS147" i="1"/>
  <c r="CU147" i="1"/>
  <c r="T147" i="1" s="1"/>
  <c r="CW147" i="1"/>
  <c r="FR147" i="1"/>
  <c r="GL147" i="1"/>
  <c r="GN147" i="1"/>
  <c r="GO147" i="1"/>
  <c r="GV147" i="1"/>
  <c r="GX147" i="1"/>
  <c r="AC148" i="1"/>
  <c r="AD148" i="1"/>
  <c r="CR148" i="1" s="1"/>
  <c r="Q148" i="1" s="1"/>
  <c r="AE148" i="1"/>
  <c r="AF148" i="1"/>
  <c r="CT148" i="1" s="1"/>
  <c r="S148" i="1" s="1"/>
  <c r="AG148" i="1"/>
  <c r="AH148" i="1"/>
  <c r="CV148" i="1" s="1"/>
  <c r="U148" i="1" s="1"/>
  <c r="AI148" i="1"/>
  <c r="AJ148" i="1"/>
  <c r="CX148" i="1" s="1"/>
  <c r="W148" i="1" s="1"/>
  <c r="CQ148" i="1"/>
  <c r="P148" i="1" s="1"/>
  <c r="CP148" i="1" s="1"/>
  <c r="O148" i="1" s="1"/>
  <c r="CS148" i="1"/>
  <c r="R148" i="1" s="1"/>
  <c r="GK148" i="1" s="1"/>
  <c r="CU148" i="1"/>
  <c r="T148" i="1" s="1"/>
  <c r="CW148" i="1"/>
  <c r="V148" i="1" s="1"/>
  <c r="FR148" i="1"/>
  <c r="GL148" i="1"/>
  <c r="GN148" i="1"/>
  <c r="GO148" i="1"/>
  <c r="GV148" i="1"/>
  <c r="GX148" i="1"/>
  <c r="AC149" i="1"/>
  <c r="AD149" i="1"/>
  <c r="CR149" i="1" s="1"/>
  <c r="Q149" i="1" s="1"/>
  <c r="AE149" i="1"/>
  <c r="AF149" i="1"/>
  <c r="CT149" i="1" s="1"/>
  <c r="S149" i="1" s="1"/>
  <c r="AG149" i="1"/>
  <c r="AH149" i="1"/>
  <c r="CV149" i="1" s="1"/>
  <c r="U149" i="1" s="1"/>
  <c r="AI149" i="1"/>
  <c r="AJ149" i="1"/>
  <c r="CX149" i="1" s="1"/>
  <c r="W149" i="1" s="1"/>
  <c r="CQ149" i="1"/>
  <c r="P149" i="1" s="1"/>
  <c r="CS149" i="1"/>
  <c r="R149" i="1" s="1"/>
  <c r="GK149" i="1" s="1"/>
  <c r="CU149" i="1"/>
  <c r="T149" i="1" s="1"/>
  <c r="CW149" i="1"/>
  <c r="V149" i="1" s="1"/>
  <c r="FR149" i="1"/>
  <c r="GL149" i="1"/>
  <c r="GN149" i="1"/>
  <c r="GO149" i="1"/>
  <c r="GV149" i="1"/>
  <c r="GX149" i="1"/>
  <c r="V150" i="1"/>
  <c r="AC150" i="1"/>
  <c r="AD150" i="1"/>
  <c r="CR150" i="1" s="1"/>
  <c r="Q150" i="1" s="1"/>
  <c r="AE150" i="1"/>
  <c r="AF150" i="1"/>
  <c r="CT150" i="1" s="1"/>
  <c r="S150" i="1" s="1"/>
  <c r="AG150" i="1"/>
  <c r="AH150" i="1"/>
  <c r="CV150" i="1" s="1"/>
  <c r="U150" i="1" s="1"/>
  <c r="AI150" i="1"/>
  <c r="AJ150" i="1"/>
  <c r="CX150" i="1" s="1"/>
  <c r="W150" i="1" s="1"/>
  <c r="CQ150" i="1"/>
  <c r="P150" i="1" s="1"/>
  <c r="CS150" i="1"/>
  <c r="R150" i="1" s="1"/>
  <c r="GK150" i="1" s="1"/>
  <c r="CU150" i="1"/>
  <c r="T150" i="1" s="1"/>
  <c r="CW150" i="1"/>
  <c r="FR150" i="1"/>
  <c r="GL150" i="1"/>
  <c r="GN150" i="1"/>
  <c r="GO150" i="1"/>
  <c r="GV150" i="1"/>
  <c r="GX150" i="1"/>
  <c r="R151" i="1"/>
  <c r="GK151" i="1" s="1"/>
  <c r="V151" i="1"/>
  <c r="AC151" i="1"/>
  <c r="AD151" i="1"/>
  <c r="CR151" i="1" s="1"/>
  <c r="Q151" i="1" s="1"/>
  <c r="AE151" i="1"/>
  <c r="AF151" i="1"/>
  <c r="CT151" i="1" s="1"/>
  <c r="S151" i="1" s="1"/>
  <c r="AG151" i="1"/>
  <c r="AH151" i="1"/>
  <c r="CV151" i="1" s="1"/>
  <c r="U151" i="1" s="1"/>
  <c r="AI151" i="1"/>
  <c r="AJ151" i="1"/>
  <c r="CX151" i="1" s="1"/>
  <c r="W151" i="1" s="1"/>
  <c r="CQ151" i="1"/>
  <c r="P151" i="1" s="1"/>
  <c r="CS151" i="1"/>
  <c r="CU151" i="1"/>
  <c r="T151" i="1" s="1"/>
  <c r="CW151" i="1"/>
  <c r="FR151" i="1"/>
  <c r="GL151" i="1"/>
  <c r="GN151" i="1"/>
  <c r="GO151" i="1"/>
  <c r="GV151" i="1"/>
  <c r="GX151" i="1"/>
  <c r="AC152" i="1"/>
  <c r="CQ152" i="1" s="1"/>
  <c r="P152" i="1" s="1"/>
  <c r="CP152" i="1" s="1"/>
  <c r="O152" i="1" s="1"/>
  <c r="AD152" i="1"/>
  <c r="CR152" i="1" s="1"/>
  <c r="Q152" i="1" s="1"/>
  <c r="AE152" i="1"/>
  <c r="AF152" i="1"/>
  <c r="CT152" i="1" s="1"/>
  <c r="S152" i="1" s="1"/>
  <c r="AG152" i="1"/>
  <c r="CU152" i="1" s="1"/>
  <c r="T152" i="1" s="1"/>
  <c r="AH152" i="1"/>
  <c r="CV152" i="1" s="1"/>
  <c r="U152" i="1" s="1"/>
  <c r="AI152" i="1"/>
  <c r="AJ152" i="1"/>
  <c r="CX152" i="1" s="1"/>
  <c r="W152" i="1" s="1"/>
  <c r="CS152" i="1"/>
  <c r="R152" i="1" s="1"/>
  <c r="GK152" i="1" s="1"/>
  <c r="CW152" i="1"/>
  <c r="V152" i="1" s="1"/>
  <c r="FR152" i="1"/>
  <c r="GL152" i="1"/>
  <c r="GN152" i="1"/>
  <c r="GO152" i="1"/>
  <c r="GV152" i="1"/>
  <c r="GX152" i="1"/>
  <c r="R153" i="1"/>
  <c r="GK153" i="1" s="1"/>
  <c r="V153" i="1"/>
  <c r="AC153" i="1"/>
  <c r="AD153" i="1"/>
  <c r="CR153" i="1" s="1"/>
  <c r="Q153" i="1" s="1"/>
  <c r="AE153" i="1"/>
  <c r="AF153" i="1"/>
  <c r="CT153" i="1" s="1"/>
  <c r="S153" i="1" s="1"/>
  <c r="AG153" i="1"/>
  <c r="AH153" i="1"/>
  <c r="CV153" i="1" s="1"/>
  <c r="U153" i="1" s="1"/>
  <c r="AI153" i="1"/>
  <c r="AJ153" i="1"/>
  <c r="CX153" i="1" s="1"/>
  <c r="W153" i="1" s="1"/>
  <c r="CQ153" i="1"/>
  <c r="P153" i="1" s="1"/>
  <c r="CS153" i="1"/>
  <c r="CU153" i="1"/>
  <c r="T153" i="1" s="1"/>
  <c r="CW153" i="1"/>
  <c r="FR153" i="1"/>
  <c r="GL153" i="1"/>
  <c r="GN153" i="1"/>
  <c r="GO153" i="1"/>
  <c r="GV153" i="1"/>
  <c r="GX153" i="1"/>
  <c r="AC154" i="1"/>
  <c r="CQ154" i="1" s="1"/>
  <c r="P154" i="1" s="1"/>
  <c r="CP154" i="1" s="1"/>
  <c r="O154" i="1" s="1"/>
  <c r="AD154" i="1"/>
  <c r="CR154" i="1" s="1"/>
  <c r="Q154" i="1" s="1"/>
  <c r="AE154" i="1"/>
  <c r="AF154" i="1"/>
  <c r="CT154" i="1" s="1"/>
  <c r="S154" i="1" s="1"/>
  <c r="AG154" i="1"/>
  <c r="CU154" i="1" s="1"/>
  <c r="T154" i="1" s="1"/>
  <c r="AH154" i="1"/>
  <c r="CV154" i="1" s="1"/>
  <c r="U154" i="1" s="1"/>
  <c r="AI154" i="1"/>
  <c r="AJ154" i="1"/>
  <c r="CX154" i="1" s="1"/>
  <c r="W154" i="1" s="1"/>
  <c r="CS154" i="1"/>
  <c r="R154" i="1" s="1"/>
  <c r="GK154" i="1" s="1"/>
  <c r="CW154" i="1"/>
  <c r="V154" i="1" s="1"/>
  <c r="FR154" i="1"/>
  <c r="GL154" i="1"/>
  <c r="GN154" i="1"/>
  <c r="GO154" i="1"/>
  <c r="GV154" i="1"/>
  <c r="GX154" i="1"/>
  <c r="R155" i="1"/>
  <c r="GK155" i="1" s="1"/>
  <c r="V155" i="1"/>
  <c r="AC155" i="1"/>
  <c r="AD155" i="1"/>
  <c r="CR155" i="1" s="1"/>
  <c r="Q155" i="1" s="1"/>
  <c r="AE155" i="1"/>
  <c r="AF155" i="1"/>
  <c r="CT155" i="1" s="1"/>
  <c r="S155" i="1" s="1"/>
  <c r="AG155" i="1"/>
  <c r="AH155" i="1"/>
  <c r="CV155" i="1" s="1"/>
  <c r="U155" i="1" s="1"/>
  <c r="AI155" i="1"/>
  <c r="AJ155" i="1"/>
  <c r="CX155" i="1" s="1"/>
  <c r="W155" i="1" s="1"/>
  <c r="CQ155" i="1"/>
  <c r="P155" i="1" s="1"/>
  <c r="CS155" i="1"/>
  <c r="CU155" i="1"/>
  <c r="T155" i="1" s="1"/>
  <c r="CW155" i="1"/>
  <c r="FR155" i="1"/>
  <c r="GL155" i="1"/>
  <c r="GN155" i="1"/>
  <c r="GO155" i="1"/>
  <c r="GV155" i="1"/>
  <c r="GX155" i="1"/>
  <c r="AC156" i="1"/>
  <c r="CQ156" i="1" s="1"/>
  <c r="P156" i="1" s="1"/>
  <c r="CP156" i="1" s="1"/>
  <c r="O156" i="1" s="1"/>
  <c r="AD156" i="1"/>
  <c r="CR156" i="1" s="1"/>
  <c r="Q156" i="1" s="1"/>
  <c r="AE156" i="1"/>
  <c r="AF156" i="1"/>
  <c r="CT156" i="1" s="1"/>
  <c r="S156" i="1" s="1"/>
  <c r="AG156" i="1"/>
  <c r="CU156" i="1" s="1"/>
  <c r="T156" i="1" s="1"/>
  <c r="AH156" i="1"/>
  <c r="CV156" i="1" s="1"/>
  <c r="U156" i="1" s="1"/>
  <c r="AI156" i="1"/>
  <c r="AJ156" i="1"/>
  <c r="CX156" i="1" s="1"/>
  <c r="W156" i="1" s="1"/>
  <c r="CS156" i="1"/>
  <c r="R156" i="1" s="1"/>
  <c r="GK156" i="1" s="1"/>
  <c r="CW156" i="1"/>
  <c r="V156" i="1" s="1"/>
  <c r="FR156" i="1"/>
  <c r="GL156" i="1"/>
  <c r="GN156" i="1"/>
  <c r="GO156" i="1"/>
  <c r="GV156" i="1"/>
  <c r="GX156" i="1"/>
  <c r="R157" i="1"/>
  <c r="GK157" i="1" s="1"/>
  <c r="AC157" i="1"/>
  <c r="CQ157" i="1" s="1"/>
  <c r="P157" i="1" s="1"/>
  <c r="AD157" i="1"/>
  <c r="CR157" i="1" s="1"/>
  <c r="Q157" i="1" s="1"/>
  <c r="AE157" i="1"/>
  <c r="AF157" i="1"/>
  <c r="CT157" i="1" s="1"/>
  <c r="S157" i="1" s="1"/>
  <c r="AG157" i="1"/>
  <c r="CU157" i="1" s="1"/>
  <c r="T157" i="1" s="1"/>
  <c r="AH157" i="1"/>
  <c r="CV157" i="1" s="1"/>
  <c r="U157" i="1" s="1"/>
  <c r="AI157" i="1"/>
  <c r="AJ157" i="1"/>
  <c r="CX157" i="1" s="1"/>
  <c r="W157" i="1" s="1"/>
  <c r="CS157" i="1"/>
  <c r="CW157" i="1"/>
  <c r="V157" i="1" s="1"/>
  <c r="FR157" i="1"/>
  <c r="GL157" i="1"/>
  <c r="GN157" i="1"/>
  <c r="GO157" i="1"/>
  <c r="GV157" i="1"/>
  <c r="GX157" i="1"/>
  <c r="R158" i="1"/>
  <c r="GK158" i="1" s="1"/>
  <c r="V158" i="1"/>
  <c r="AC158" i="1"/>
  <c r="CQ158" i="1" s="1"/>
  <c r="P158" i="1" s="1"/>
  <c r="AD158" i="1"/>
  <c r="CR158" i="1" s="1"/>
  <c r="Q158" i="1" s="1"/>
  <c r="AE158" i="1"/>
  <c r="AF158" i="1"/>
  <c r="CT158" i="1" s="1"/>
  <c r="S158" i="1" s="1"/>
  <c r="AG158" i="1"/>
  <c r="CU158" i="1" s="1"/>
  <c r="T158" i="1" s="1"/>
  <c r="AH158" i="1"/>
  <c r="CV158" i="1" s="1"/>
  <c r="U158" i="1" s="1"/>
  <c r="AI158" i="1"/>
  <c r="AJ158" i="1"/>
  <c r="CX158" i="1" s="1"/>
  <c r="W158" i="1" s="1"/>
  <c r="CS158" i="1"/>
  <c r="CW158" i="1"/>
  <c r="FR158" i="1"/>
  <c r="GL158" i="1"/>
  <c r="GN158" i="1"/>
  <c r="GO158" i="1"/>
  <c r="GV158" i="1"/>
  <c r="GX158" i="1"/>
  <c r="AC159" i="1"/>
  <c r="AD159" i="1"/>
  <c r="CR159" i="1" s="1"/>
  <c r="Q159" i="1" s="1"/>
  <c r="AE159" i="1"/>
  <c r="AF159" i="1"/>
  <c r="CT159" i="1" s="1"/>
  <c r="S159" i="1" s="1"/>
  <c r="AG159" i="1"/>
  <c r="AH159" i="1"/>
  <c r="CV159" i="1" s="1"/>
  <c r="U159" i="1" s="1"/>
  <c r="AI159" i="1"/>
  <c r="AJ159" i="1"/>
  <c r="CX159" i="1" s="1"/>
  <c r="W159" i="1" s="1"/>
  <c r="CQ159" i="1"/>
  <c r="P159" i="1" s="1"/>
  <c r="CS159" i="1"/>
  <c r="R159" i="1" s="1"/>
  <c r="GK159" i="1" s="1"/>
  <c r="CU159" i="1"/>
  <c r="T159" i="1" s="1"/>
  <c r="CW159" i="1"/>
  <c r="V159" i="1" s="1"/>
  <c r="FR159" i="1"/>
  <c r="GL159" i="1"/>
  <c r="GN159" i="1"/>
  <c r="GO159" i="1"/>
  <c r="GV159" i="1"/>
  <c r="GX159" i="1"/>
  <c r="R160" i="1"/>
  <c r="GK160" i="1" s="1"/>
  <c r="V160" i="1"/>
  <c r="AC160" i="1"/>
  <c r="CQ160" i="1" s="1"/>
  <c r="P160" i="1" s="1"/>
  <c r="AD160" i="1"/>
  <c r="CR160" i="1" s="1"/>
  <c r="Q160" i="1" s="1"/>
  <c r="AE160" i="1"/>
  <c r="AF160" i="1"/>
  <c r="CT160" i="1" s="1"/>
  <c r="S160" i="1" s="1"/>
  <c r="AG160" i="1"/>
  <c r="CU160" i="1" s="1"/>
  <c r="T160" i="1" s="1"/>
  <c r="AH160" i="1"/>
  <c r="CV160" i="1" s="1"/>
  <c r="U160" i="1" s="1"/>
  <c r="AI160" i="1"/>
  <c r="AJ160" i="1"/>
  <c r="CX160" i="1" s="1"/>
  <c r="W160" i="1" s="1"/>
  <c r="CS160" i="1"/>
  <c r="CW160" i="1"/>
  <c r="FR160" i="1"/>
  <c r="GL160" i="1"/>
  <c r="GN160" i="1"/>
  <c r="GO160" i="1"/>
  <c r="GV160" i="1"/>
  <c r="GX160" i="1"/>
  <c r="AC161" i="1"/>
  <c r="AD161" i="1"/>
  <c r="CR161" i="1" s="1"/>
  <c r="Q161" i="1" s="1"/>
  <c r="AE161" i="1"/>
  <c r="AF161" i="1"/>
  <c r="CT161" i="1" s="1"/>
  <c r="S161" i="1" s="1"/>
  <c r="AG161" i="1"/>
  <c r="CU161" i="1" s="1"/>
  <c r="T161" i="1" s="1"/>
  <c r="AH161" i="1"/>
  <c r="CV161" i="1" s="1"/>
  <c r="U161" i="1" s="1"/>
  <c r="AI161" i="1"/>
  <c r="AJ161" i="1"/>
  <c r="CX161" i="1" s="1"/>
  <c r="W161" i="1" s="1"/>
  <c r="CQ161" i="1"/>
  <c r="P161" i="1" s="1"/>
  <c r="CS161" i="1"/>
  <c r="R161" i="1" s="1"/>
  <c r="GK161" i="1" s="1"/>
  <c r="CW161" i="1"/>
  <c r="V161" i="1" s="1"/>
  <c r="FR161" i="1"/>
  <c r="GL161" i="1"/>
  <c r="GN161" i="1"/>
  <c r="GO161" i="1"/>
  <c r="GV161" i="1"/>
  <c r="GX161" i="1"/>
  <c r="AC162" i="1"/>
  <c r="AD162" i="1"/>
  <c r="CR162" i="1" s="1"/>
  <c r="Q162" i="1" s="1"/>
  <c r="AE162" i="1"/>
  <c r="AF162" i="1"/>
  <c r="CT162" i="1" s="1"/>
  <c r="S162" i="1" s="1"/>
  <c r="AG162" i="1"/>
  <c r="CU162" i="1" s="1"/>
  <c r="T162" i="1" s="1"/>
  <c r="AH162" i="1"/>
  <c r="CV162" i="1" s="1"/>
  <c r="U162" i="1" s="1"/>
  <c r="AI162" i="1"/>
  <c r="AJ162" i="1"/>
  <c r="CX162" i="1" s="1"/>
  <c r="W162" i="1" s="1"/>
  <c r="CQ162" i="1"/>
  <c r="P162" i="1" s="1"/>
  <c r="CS162" i="1"/>
  <c r="R162" i="1" s="1"/>
  <c r="GK162" i="1" s="1"/>
  <c r="CW162" i="1"/>
  <c r="V162" i="1" s="1"/>
  <c r="FR162" i="1"/>
  <c r="GL162" i="1"/>
  <c r="GN162" i="1"/>
  <c r="GO162" i="1"/>
  <c r="GV162" i="1"/>
  <c r="GX162" i="1"/>
  <c r="AC163" i="1"/>
  <c r="AD163" i="1"/>
  <c r="CR163" i="1" s="1"/>
  <c r="Q163" i="1" s="1"/>
  <c r="AE163" i="1"/>
  <c r="AF163" i="1"/>
  <c r="CT163" i="1" s="1"/>
  <c r="S163" i="1" s="1"/>
  <c r="AG163" i="1"/>
  <c r="AH163" i="1"/>
  <c r="CV163" i="1" s="1"/>
  <c r="U163" i="1" s="1"/>
  <c r="AI163" i="1"/>
  <c r="AJ163" i="1"/>
  <c r="CX163" i="1" s="1"/>
  <c r="W163" i="1" s="1"/>
  <c r="CQ163" i="1"/>
  <c r="P163" i="1" s="1"/>
  <c r="CS163" i="1"/>
  <c r="R163" i="1" s="1"/>
  <c r="GK163" i="1" s="1"/>
  <c r="CU163" i="1"/>
  <c r="T163" i="1" s="1"/>
  <c r="CW163" i="1"/>
  <c r="V163" i="1" s="1"/>
  <c r="FR163" i="1"/>
  <c r="GL163" i="1"/>
  <c r="GN163" i="1"/>
  <c r="GO163" i="1"/>
  <c r="GV163" i="1"/>
  <c r="GX163" i="1"/>
  <c r="V164" i="1"/>
  <c r="AC164" i="1"/>
  <c r="AD164" i="1"/>
  <c r="CR164" i="1" s="1"/>
  <c r="Q164" i="1" s="1"/>
  <c r="AE164" i="1"/>
  <c r="AF164" i="1"/>
  <c r="CT164" i="1" s="1"/>
  <c r="S164" i="1" s="1"/>
  <c r="AG164" i="1"/>
  <c r="AH164" i="1"/>
  <c r="CV164" i="1" s="1"/>
  <c r="U164" i="1" s="1"/>
  <c r="AI164" i="1"/>
  <c r="AJ164" i="1"/>
  <c r="CX164" i="1" s="1"/>
  <c r="W164" i="1" s="1"/>
  <c r="CQ164" i="1"/>
  <c r="P164" i="1" s="1"/>
  <c r="CS164" i="1"/>
  <c r="R164" i="1" s="1"/>
  <c r="GK164" i="1" s="1"/>
  <c r="CU164" i="1"/>
  <c r="T164" i="1" s="1"/>
  <c r="CW164" i="1"/>
  <c r="FR164" i="1"/>
  <c r="GL164" i="1"/>
  <c r="GN164" i="1"/>
  <c r="GO164" i="1"/>
  <c r="GV164" i="1"/>
  <c r="GX164" i="1"/>
  <c r="R165" i="1"/>
  <c r="GK165" i="1" s="1"/>
  <c r="V165" i="1"/>
  <c r="AC165" i="1"/>
  <c r="AD165" i="1"/>
  <c r="CR165" i="1" s="1"/>
  <c r="Q165" i="1" s="1"/>
  <c r="AE165" i="1"/>
  <c r="AF165" i="1"/>
  <c r="CT165" i="1" s="1"/>
  <c r="S165" i="1" s="1"/>
  <c r="AG165" i="1"/>
  <c r="AH165" i="1"/>
  <c r="CV165" i="1" s="1"/>
  <c r="U165" i="1" s="1"/>
  <c r="AI165" i="1"/>
  <c r="AJ165" i="1"/>
  <c r="CX165" i="1" s="1"/>
  <c r="W165" i="1" s="1"/>
  <c r="CQ165" i="1"/>
  <c r="P165" i="1" s="1"/>
  <c r="CS165" i="1"/>
  <c r="CU165" i="1"/>
  <c r="T165" i="1" s="1"/>
  <c r="CW165" i="1"/>
  <c r="FR165" i="1"/>
  <c r="GL165" i="1"/>
  <c r="GN165" i="1"/>
  <c r="GO165" i="1"/>
  <c r="GV165" i="1"/>
  <c r="GX165" i="1"/>
  <c r="AC166" i="1"/>
  <c r="AD166" i="1"/>
  <c r="CR166" i="1" s="1"/>
  <c r="Q166" i="1" s="1"/>
  <c r="AE166" i="1"/>
  <c r="AF166" i="1"/>
  <c r="CT166" i="1" s="1"/>
  <c r="S166" i="1" s="1"/>
  <c r="AG166" i="1"/>
  <c r="AH166" i="1"/>
  <c r="CV166" i="1" s="1"/>
  <c r="U166" i="1" s="1"/>
  <c r="AI166" i="1"/>
  <c r="AJ166" i="1"/>
  <c r="CX166" i="1" s="1"/>
  <c r="W166" i="1" s="1"/>
  <c r="CQ166" i="1"/>
  <c r="P166" i="1" s="1"/>
  <c r="CP166" i="1" s="1"/>
  <c r="O166" i="1" s="1"/>
  <c r="CS166" i="1"/>
  <c r="R166" i="1" s="1"/>
  <c r="GK166" i="1" s="1"/>
  <c r="CU166" i="1"/>
  <c r="T166" i="1" s="1"/>
  <c r="CW166" i="1"/>
  <c r="V166" i="1" s="1"/>
  <c r="FR166" i="1"/>
  <c r="GL166" i="1"/>
  <c r="GN166" i="1"/>
  <c r="GO166" i="1"/>
  <c r="GV166" i="1"/>
  <c r="GX166" i="1"/>
  <c r="AC167" i="1"/>
  <c r="AD167" i="1"/>
  <c r="CR167" i="1" s="1"/>
  <c r="Q167" i="1" s="1"/>
  <c r="AE167" i="1"/>
  <c r="AF167" i="1"/>
  <c r="CT167" i="1" s="1"/>
  <c r="S167" i="1" s="1"/>
  <c r="AG167" i="1"/>
  <c r="AH167" i="1"/>
  <c r="CV167" i="1" s="1"/>
  <c r="U167" i="1" s="1"/>
  <c r="AI167" i="1"/>
  <c r="AJ167" i="1"/>
  <c r="CX167" i="1" s="1"/>
  <c r="W167" i="1" s="1"/>
  <c r="CQ167" i="1"/>
  <c r="P167" i="1" s="1"/>
  <c r="CS167" i="1"/>
  <c r="R167" i="1" s="1"/>
  <c r="GK167" i="1" s="1"/>
  <c r="CU167" i="1"/>
  <c r="T167" i="1" s="1"/>
  <c r="CW167" i="1"/>
  <c r="V167" i="1" s="1"/>
  <c r="FR167" i="1"/>
  <c r="GL167" i="1"/>
  <c r="GN167" i="1"/>
  <c r="GO167" i="1"/>
  <c r="GV167" i="1"/>
  <c r="GX167" i="1"/>
  <c r="C168" i="1"/>
  <c r="D168" i="1"/>
  <c r="AC168" i="1"/>
  <c r="AD168" i="1"/>
  <c r="AE168" i="1"/>
  <c r="AF168" i="1"/>
  <c r="CT168" i="1" s="1"/>
  <c r="S168" i="1" s="1"/>
  <c r="CZ168" i="1" s="1"/>
  <c r="Y168" i="1" s="1"/>
  <c r="AG168" i="1"/>
  <c r="AH168" i="1"/>
  <c r="CV168" i="1" s="1"/>
  <c r="U168" i="1" s="1"/>
  <c r="AI168" i="1"/>
  <c r="AJ168" i="1"/>
  <c r="CX168" i="1" s="1"/>
  <c r="W168" i="1" s="1"/>
  <c r="CQ168" i="1"/>
  <c r="P168" i="1" s="1"/>
  <c r="CS168" i="1"/>
  <c r="R168" i="1" s="1"/>
  <c r="GK168" i="1" s="1"/>
  <c r="CU168" i="1"/>
  <c r="T168" i="1" s="1"/>
  <c r="CW168" i="1"/>
  <c r="V168" i="1" s="1"/>
  <c r="CY168" i="1"/>
  <c r="X168" i="1" s="1"/>
  <c r="FR168" i="1"/>
  <c r="GL168" i="1"/>
  <c r="GO168" i="1"/>
  <c r="GP168" i="1"/>
  <c r="GV168" i="1"/>
  <c r="GX168" i="1"/>
  <c r="C169" i="1"/>
  <c r="D169" i="1"/>
  <c r="AC169" i="1"/>
  <c r="AD169" i="1"/>
  <c r="CR169" i="1" s="1"/>
  <c r="Q169" i="1" s="1"/>
  <c r="AE169" i="1"/>
  <c r="AF169" i="1"/>
  <c r="CT169" i="1" s="1"/>
  <c r="S169" i="1" s="1"/>
  <c r="AG169" i="1"/>
  <c r="AH169" i="1"/>
  <c r="CV169" i="1" s="1"/>
  <c r="U169" i="1" s="1"/>
  <c r="AI169" i="1"/>
  <c r="AJ169" i="1"/>
  <c r="CX169" i="1" s="1"/>
  <c r="W169" i="1" s="1"/>
  <c r="CQ169" i="1"/>
  <c r="P169" i="1" s="1"/>
  <c r="CP169" i="1" s="1"/>
  <c r="O169" i="1" s="1"/>
  <c r="CS169" i="1"/>
  <c r="R169" i="1" s="1"/>
  <c r="GK169" i="1" s="1"/>
  <c r="CU169" i="1"/>
  <c r="T169" i="1" s="1"/>
  <c r="CW169" i="1"/>
  <c r="V169" i="1" s="1"/>
  <c r="FR169" i="1"/>
  <c r="GL169" i="1"/>
  <c r="GO169" i="1"/>
  <c r="GP169" i="1"/>
  <c r="GV169" i="1"/>
  <c r="GX169" i="1"/>
  <c r="I170" i="1"/>
  <c r="Q170" i="1"/>
  <c r="AC170" i="1"/>
  <c r="AB170" i="1" s="1"/>
  <c r="AD170" i="1"/>
  <c r="AE170" i="1"/>
  <c r="CS170" i="1" s="1"/>
  <c r="R170" i="1" s="1"/>
  <c r="GK170" i="1" s="1"/>
  <c r="AF170" i="1"/>
  <c r="AG170" i="1"/>
  <c r="CU170" i="1" s="1"/>
  <c r="T170" i="1" s="1"/>
  <c r="AH170" i="1"/>
  <c r="AI170" i="1"/>
  <c r="CW170" i="1" s="1"/>
  <c r="V170" i="1" s="1"/>
  <c r="AJ170" i="1"/>
  <c r="CR170" i="1"/>
  <c r="CT170" i="1"/>
  <c r="S170" i="1" s="1"/>
  <c r="CV170" i="1"/>
  <c r="U170" i="1" s="1"/>
  <c r="CX170" i="1"/>
  <c r="W170" i="1" s="1"/>
  <c r="FR170" i="1"/>
  <c r="GL170" i="1"/>
  <c r="GO170" i="1"/>
  <c r="GP170" i="1"/>
  <c r="GV170" i="1"/>
  <c r="GX170" i="1" s="1"/>
  <c r="I171" i="1"/>
  <c r="P171" i="1"/>
  <c r="AC171" i="1"/>
  <c r="AD171" i="1"/>
  <c r="AE171" i="1"/>
  <c r="AF171" i="1"/>
  <c r="CT171" i="1" s="1"/>
  <c r="S171" i="1" s="1"/>
  <c r="CZ171" i="1" s="1"/>
  <c r="Y171" i="1" s="1"/>
  <c r="AG171" i="1"/>
  <c r="AH171" i="1"/>
  <c r="CV171" i="1" s="1"/>
  <c r="U171" i="1" s="1"/>
  <c r="AI171" i="1"/>
  <c r="AJ171" i="1"/>
  <c r="CX171" i="1" s="1"/>
  <c r="W171" i="1" s="1"/>
  <c r="CQ171" i="1"/>
  <c r="CS171" i="1"/>
  <c r="R171" i="1" s="1"/>
  <c r="GK171" i="1" s="1"/>
  <c r="CU171" i="1"/>
  <c r="T171" i="1" s="1"/>
  <c r="CW171" i="1"/>
  <c r="V171" i="1" s="1"/>
  <c r="FR171" i="1"/>
  <c r="GL171" i="1"/>
  <c r="GO171" i="1"/>
  <c r="GP171" i="1"/>
  <c r="GV171" i="1"/>
  <c r="GX171" i="1"/>
  <c r="C172" i="1"/>
  <c r="D172" i="1"/>
  <c r="V172" i="1"/>
  <c r="AC172" i="1"/>
  <c r="AD172" i="1"/>
  <c r="CR172" i="1" s="1"/>
  <c r="Q172" i="1" s="1"/>
  <c r="AE172" i="1"/>
  <c r="AF172" i="1"/>
  <c r="CT172" i="1" s="1"/>
  <c r="S172" i="1" s="1"/>
  <c r="AG172" i="1"/>
  <c r="AH172" i="1"/>
  <c r="CV172" i="1" s="1"/>
  <c r="U172" i="1" s="1"/>
  <c r="AI172" i="1"/>
  <c r="AJ172" i="1"/>
  <c r="CX172" i="1" s="1"/>
  <c r="W172" i="1" s="1"/>
  <c r="CQ172" i="1"/>
  <c r="P172" i="1" s="1"/>
  <c r="CS172" i="1"/>
  <c r="R172" i="1" s="1"/>
  <c r="GK172" i="1" s="1"/>
  <c r="CU172" i="1"/>
  <c r="T172" i="1" s="1"/>
  <c r="CW172" i="1"/>
  <c r="FR172" i="1"/>
  <c r="GL172" i="1"/>
  <c r="GO172" i="1"/>
  <c r="GP172" i="1"/>
  <c r="GV172" i="1"/>
  <c r="GX172" i="1"/>
  <c r="C173" i="1"/>
  <c r="D173" i="1"/>
  <c r="P173" i="1"/>
  <c r="AC173" i="1"/>
  <c r="AD173" i="1"/>
  <c r="AE173" i="1"/>
  <c r="AF173" i="1"/>
  <c r="CT173" i="1" s="1"/>
  <c r="S173" i="1" s="1"/>
  <c r="CZ173" i="1" s="1"/>
  <c r="Y173" i="1" s="1"/>
  <c r="AG173" i="1"/>
  <c r="AH173" i="1"/>
  <c r="CV173" i="1" s="1"/>
  <c r="U173" i="1" s="1"/>
  <c r="AI173" i="1"/>
  <c r="AJ173" i="1"/>
  <c r="CX173" i="1" s="1"/>
  <c r="W173" i="1" s="1"/>
  <c r="CQ173" i="1"/>
  <c r="CS173" i="1"/>
  <c r="R173" i="1" s="1"/>
  <c r="GK173" i="1" s="1"/>
  <c r="CU173" i="1"/>
  <c r="T173" i="1" s="1"/>
  <c r="CW173" i="1"/>
  <c r="V173" i="1" s="1"/>
  <c r="FR173" i="1"/>
  <c r="GL173" i="1"/>
  <c r="GO173" i="1"/>
  <c r="GP173" i="1"/>
  <c r="GV173" i="1"/>
  <c r="GX173" i="1"/>
  <c r="X174" i="1"/>
  <c r="AC174" i="1"/>
  <c r="AB174" i="1" s="1"/>
  <c r="AD174" i="1"/>
  <c r="CR174" i="1" s="1"/>
  <c r="Q174" i="1" s="1"/>
  <c r="AE174" i="1"/>
  <c r="AF174" i="1"/>
  <c r="AG174" i="1"/>
  <c r="AH174" i="1"/>
  <c r="CV174" i="1" s="1"/>
  <c r="U174" i="1" s="1"/>
  <c r="AI174" i="1"/>
  <c r="AJ174" i="1"/>
  <c r="CQ174" i="1"/>
  <c r="P174" i="1" s="1"/>
  <c r="CP174" i="1" s="1"/>
  <c r="O174" i="1" s="1"/>
  <c r="CS174" i="1"/>
  <c r="R174" i="1" s="1"/>
  <c r="GK174" i="1" s="1"/>
  <c r="CT174" i="1"/>
  <c r="S174" i="1" s="1"/>
  <c r="CZ174" i="1" s="1"/>
  <c r="Y174" i="1" s="1"/>
  <c r="CU174" i="1"/>
  <c r="T174" i="1" s="1"/>
  <c r="CW174" i="1"/>
  <c r="V174" i="1" s="1"/>
  <c r="CX174" i="1"/>
  <c r="W174" i="1" s="1"/>
  <c r="CY174" i="1"/>
  <c r="FR174" i="1"/>
  <c r="GL174" i="1"/>
  <c r="GN174" i="1"/>
  <c r="GO174" i="1"/>
  <c r="GV174" i="1"/>
  <c r="GX174" i="1"/>
  <c r="X175" i="1"/>
  <c r="AC175" i="1"/>
  <c r="AB175" i="1" s="1"/>
  <c r="AD175" i="1"/>
  <c r="CR175" i="1" s="1"/>
  <c r="Q175" i="1" s="1"/>
  <c r="AE175" i="1"/>
  <c r="AF175" i="1"/>
  <c r="AG175" i="1"/>
  <c r="AH175" i="1"/>
  <c r="CV175" i="1" s="1"/>
  <c r="U175" i="1" s="1"/>
  <c r="AI175" i="1"/>
  <c r="AJ175" i="1"/>
  <c r="CQ175" i="1"/>
  <c r="P175" i="1" s="1"/>
  <c r="CP175" i="1" s="1"/>
  <c r="O175" i="1" s="1"/>
  <c r="CS175" i="1"/>
  <c r="R175" i="1" s="1"/>
  <c r="GK175" i="1" s="1"/>
  <c r="CT175" i="1"/>
  <c r="S175" i="1" s="1"/>
  <c r="CZ175" i="1" s="1"/>
  <c r="Y175" i="1" s="1"/>
  <c r="CU175" i="1"/>
  <c r="T175" i="1" s="1"/>
  <c r="CW175" i="1"/>
  <c r="V175" i="1" s="1"/>
  <c r="CX175" i="1"/>
  <c r="W175" i="1" s="1"/>
  <c r="CY175" i="1"/>
  <c r="FR175" i="1"/>
  <c r="GL175" i="1"/>
  <c r="GN175" i="1"/>
  <c r="GO175" i="1"/>
  <c r="GP175" i="1"/>
  <c r="GV175" i="1"/>
  <c r="GX175" i="1"/>
  <c r="C176" i="1"/>
  <c r="D176" i="1"/>
  <c r="R176" i="1"/>
  <c r="GK176" i="1" s="1"/>
  <c r="AC176" i="1"/>
  <c r="AD176" i="1"/>
  <c r="AE176" i="1"/>
  <c r="AF176" i="1"/>
  <c r="CT176" i="1" s="1"/>
  <c r="S176" i="1" s="1"/>
  <c r="AG176" i="1"/>
  <c r="AH176" i="1"/>
  <c r="AI176" i="1"/>
  <c r="AJ176" i="1"/>
  <c r="CX176" i="1" s="1"/>
  <c r="W176" i="1" s="1"/>
  <c r="CQ176" i="1"/>
  <c r="P176" i="1" s="1"/>
  <c r="CP176" i="1" s="1"/>
  <c r="O176" i="1" s="1"/>
  <c r="CR176" i="1"/>
  <c r="Q176" i="1" s="1"/>
  <c r="CS176" i="1"/>
  <c r="CU176" i="1"/>
  <c r="T176" i="1" s="1"/>
  <c r="CV176" i="1"/>
  <c r="U176" i="1" s="1"/>
  <c r="CW176" i="1"/>
  <c r="V176" i="1" s="1"/>
  <c r="FR176" i="1"/>
  <c r="GL176" i="1"/>
  <c r="GO176" i="1"/>
  <c r="GP176" i="1"/>
  <c r="GV176" i="1"/>
  <c r="GX176" i="1"/>
  <c r="C177" i="1"/>
  <c r="D177" i="1"/>
  <c r="P177" i="1"/>
  <c r="T177" i="1"/>
  <c r="AC177" i="1"/>
  <c r="AD177" i="1"/>
  <c r="CR177" i="1" s="1"/>
  <c r="Q177" i="1" s="1"/>
  <c r="AE177" i="1"/>
  <c r="AF177" i="1"/>
  <c r="AG177" i="1"/>
  <c r="AH177" i="1"/>
  <c r="CV177" i="1" s="1"/>
  <c r="U177" i="1" s="1"/>
  <c r="AI177" i="1"/>
  <c r="AJ177" i="1"/>
  <c r="CQ177" i="1"/>
  <c r="CS177" i="1"/>
  <c r="R177" i="1" s="1"/>
  <c r="GK177" i="1" s="1"/>
  <c r="CT177" i="1"/>
  <c r="S177" i="1" s="1"/>
  <c r="CZ177" i="1" s="1"/>
  <c r="Y177" i="1" s="1"/>
  <c r="CU177" i="1"/>
  <c r="CW177" i="1"/>
  <c r="V177" i="1" s="1"/>
  <c r="CX177" i="1"/>
  <c r="W177" i="1" s="1"/>
  <c r="CY177" i="1"/>
  <c r="X177" i="1" s="1"/>
  <c r="FR177" i="1"/>
  <c r="GL177" i="1"/>
  <c r="GO177" i="1"/>
  <c r="GP177" i="1"/>
  <c r="GV177" i="1"/>
  <c r="GX177" i="1"/>
  <c r="X178" i="1"/>
  <c r="AC178" i="1"/>
  <c r="AD178" i="1"/>
  <c r="AB178" i="1" s="1"/>
  <c r="AE178" i="1"/>
  <c r="CS178" i="1" s="1"/>
  <c r="R178" i="1" s="1"/>
  <c r="GK178" i="1" s="1"/>
  <c r="AF178" i="1"/>
  <c r="CT178" i="1" s="1"/>
  <c r="S178" i="1" s="1"/>
  <c r="AG178" i="1"/>
  <c r="AH178" i="1"/>
  <c r="CV178" i="1" s="1"/>
  <c r="U178" i="1" s="1"/>
  <c r="AI178" i="1"/>
  <c r="CW178" i="1" s="1"/>
  <c r="V178" i="1" s="1"/>
  <c r="AJ178" i="1"/>
  <c r="CX178" i="1" s="1"/>
  <c r="W178" i="1" s="1"/>
  <c r="CQ178" i="1"/>
  <c r="P178" i="1" s="1"/>
  <c r="CP178" i="1" s="1"/>
  <c r="O178" i="1" s="1"/>
  <c r="CR178" i="1"/>
  <c r="Q178" i="1" s="1"/>
  <c r="CU178" i="1"/>
  <c r="T178" i="1" s="1"/>
  <c r="CY178" i="1"/>
  <c r="CZ178" i="1"/>
  <c r="Y178" i="1" s="1"/>
  <c r="FR178" i="1"/>
  <c r="GL178" i="1"/>
  <c r="GN178" i="1"/>
  <c r="GO178" i="1"/>
  <c r="GV178" i="1"/>
  <c r="GX178" i="1" s="1"/>
  <c r="P179" i="1"/>
  <c r="Q179" i="1"/>
  <c r="AC179" i="1"/>
  <c r="AD179" i="1"/>
  <c r="AB179" i="1" s="1"/>
  <c r="AE179" i="1"/>
  <c r="CS179" i="1" s="1"/>
  <c r="R179" i="1" s="1"/>
  <c r="GK179" i="1" s="1"/>
  <c r="AF179" i="1"/>
  <c r="CT179" i="1" s="1"/>
  <c r="S179" i="1" s="1"/>
  <c r="CY179" i="1" s="1"/>
  <c r="X179" i="1" s="1"/>
  <c r="AG179" i="1"/>
  <c r="AH179" i="1"/>
  <c r="AI179" i="1"/>
  <c r="CW179" i="1" s="1"/>
  <c r="V179" i="1" s="1"/>
  <c r="AJ179" i="1"/>
  <c r="CX179" i="1" s="1"/>
  <c r="W179" i="1" s="1"/>
  <c r="CQ179" i="1"/>
  <c r="CR179" i="1"/>
  <c r="CU179" i="1"/>
  <c r="T179" i="1" s="1"/>
  <c r="CV179" i="1"/>
  <c r="U179" i="1" s="1"/>
  <c r="FR179" i="1"/>
  <c r="GL179" i="1"/>
  <c r="GN179" i="1"/>
  <c r="GO179" i="1"/>
  <c r="GV179" i="1"/>
  <c r="GX179" i="1" s="1"/>
  <c r="Q180" i="1"/>
  <c r="T180" i="1"/>
  <c r="AC180" i="1"/>
  <c r="AD180" i="1"/>
  <c r="AB180" i="1" s="1"/>
  <c r="AE180" i="1"/>
  <c r="CS180" i="1" s="1"/>
  <c r="R180" i="1" s="1"/>
  <c r="GK180" i="1" s="1"/>
  <c r="AF180" i="1"/>
  <c r="CT180" i="1" s="1"/>
  <c r="S180" i="1" s="1"/>
  <c r="CZ180" i="1" s="1"/>
  <c r="Y180" i="1" s="1"/>
  <c r="AG180" i="1"/>
  <c r="AH180" i="1"/>
  <c r="AI180" i="1"/>
  <c r="CW180" i="1" s="1"/>
  <c r="V180" i="1" s="1"/>
  <c r="AJ180" i="1"/>
  <c r="CX180" i="1" s="1"/>
  <c r="W180" i="1" s="1"/>
  <c r="CQ180" i="1"/>
  <c r="P180" i="1" s="1"/>
  <c r="CP180" i="1" s="1"/>
  <c r="O180" i="1" s="1"/>
  <c r="CR180" i="1"/>
  <c r="CU180" i="1"/>
  <c r="CV180" i="1"/>
  <c r="U180" i="1" s="1"/>
  <c r="CY180" i="1"/>
  <c r="X180" i="1" s="1"/>
  <c r="FR180" i="1"/>
  <c r="GL180" i="1"/>
  <c r="GN180" i="1"/>
  <c r="GO180" i="1"/>
  <c r="GV180" i="1"/>
  <c r="GX180" i="1" s="1"/>
  <c r="P181" i="1"/>
  <c r="R181" i="1"/>
  <c r="GK181" i="1" s="1"/>
  <c r="AC181" i="1"/>
  <c r="AD181" i="1"/>
  <c r="AB181" i="1" s="1"/>
  <c r="AE181" i="1"/>
  <c r="AF181" i="1"/>
  <c r="CT181" i="1" s="1"/>
  <c r="S181" i="1" s="1"/>
  <c r="CY181" i="1" s="1"/>
  <c r="X181" i="1" s="1"/>
  <c r="AG181" i="1"/>
  <c r="AH181" i="1"/>
  <c r="CV181" i="1" s="1"/>
  <c r="U181" i="1" s="1"/>
  <c r="AI181" i="1"/>
  <c r="AJ181" i="1"/>
  <c r="CX181" i="1" s="1"/>
  <c r="W181" i="1" s="1"/>
  <c r="CQ181" i="1"/>
  <c r="CR181" i="1"/>
  <c r="Q181" i="1" s="1"/>
  <c r="CS181" i="1"/>
  <c r="CU181" i="1"/>
  <c r="T181" i="1" s="1"/>
  <c r="CW181" i="1"/>
  <c r="V181" i="1" s="1"/>
  <c r="CZ181" i="1"/>
  <c r="Y181" i="1" s="1"/>
  <c r="FR181" i="1"/>
  <c r="GL181" i="1"/>
  <c r="GN181" i="1"/>
  <c r="GO181" i="1"/>
  <c r="GV181" i="1"/>
  <c r="GX181" i="1"/>
  <c r="C182" i="1"/>
  <c r="D182" i="1"/>
  <c r="S182" i="1"/>
  <c r="CZ182" i="1" s="1"/>
  <c r="Y182" i="1" s="1"/>
  <c r="V182" i="1"/>
  <c r="AC182" i="1"/>
  <c r="AB182" i="1" s="1"/>
  <c r="AD182" i="1"/>
  <c r="CR182" i="1" s="1"/>
  <c r="Q182" i="1" s="1"/>
  <c r="AE182" i="1"/>
  <c r="AF182" i="1"/>
  <c r="AG182" i="1"/>
  <c r="AH182" i="1"/>
  <c r="CV182" i="1" s="1"/>
  <c r="U182" i="1" s="1"/>
  <c r="AI182" i="1"/>
  <c r="AJ182" i="1"/>
  <c r="CS182" i="1"/>
  <c r="R182" i="1" s="1"/>
  <c r="GK182" i="1" s="1"/>
  <c r="CT182" i="1"/>
  <c r="CU182" i="1"/>
  <c r="T182" i="1" s="1"/>
  <c r="CW182" i="1"/>
  <c r="CX182" i="1"/>
  <c r="W182" i="1" s="1"/>
  <c r="FR182" i="1"/>
  <c r="GL182" i="1"/>
  <c r="GO182" i="1"/>
  <c r="GP182" i="1"/>
  <c r="GV182" i="1"/>
  <c r="GX182" i="1"/>
  <c r="C183" i="1"/>
  <c r="D183" i="1"/>
  <c r="P183" i="1"/>
  <c r="R183" i="1"/>
  <c r="GK183" i="1" s="1"/>
  <c r="AC183" i="1"/>
  <c r="AD183" i="1"/>
  <c r="AE183" i="1"/>
  <c r="AF183" i="1"/>
  <c r="CT183" i="1" s="1"/>
  <c r="S183" i="1" s="1"/>
  <c r="CY183" i="1" s="1"/>
  <c r="X183" i="1" s="1"/>
  <c r="AG183" i="1"/>
  <c r="AH183" i="1"/>
  <c r="CV183" i="1" s="1"/>
  <c r="U183" i="1" s="1"/>
  <c r="AI183" i="1"/>
  <c r="AJ183" i="1"/>
  <c r="CX183" i="1" s="1"/>
  <c r="W183" i="1" s="1"/>
  <c r="CQ183" i="1"/>
  <c r="CR183" i="1"/>
  <c r="Q183" i="1" s="1"/>
  <c r="CS183" i="1"/>
  <c r="CU183" i="1"/>
  <c r="T183" i="1" s="1"/>
  <c r="CW183" i="1"/>
  <c r="V183" i="1" s="1"/>
  <c r="CZ183" i="1"/>
  <c r="Y183" i="1" s="1"/>
  <c r="FR183" i="1"/>
  <c r="GL183" i="1"/>
  <c r="GO183" i="1"/>
  <c r="GP183" i="1"/>
  <c r="GV183" i="1"/>
  <c r="GX183" i="1"/>
  <c r="Q184" i="1"/>
  <c r="T184" i="1"/>
  <c r="Y184" i="1"/>
  <c r="AC184" i="1"/>
  <c r="AD184" i="1"/>
  <c r="AB184" i="1" s="1"/>
  <c r="AE184" i="1"/>
  <c r="AF184" i="1"/>
  <c r="CT184" i="1" s="1"/>
  <c r="S184" i="1" s="1"/>
  <c r="AG184" i="1"/>
  <c r="AH184" i="1"/>
  <c r="AI184" i="1"/>
  <c r="CW184" i="1" s="1"/>
  <c r="V184" i="1" s="1"/>
  <c r="AJ184" i="1"/>
  <c r="CX184" i="1" s="1"/>
  <c r="W184" i="1" s="1"/>
  <c r="CQ184" i="1"/>
  <c r="P184" i="1" s="1"/>
  <c r="CP184" i="1" s="1"/>
  <c r="O184" i="1" s="1"/>
  <c r="CR184" i="1"/>
  <c r="CS184" i="1"/>
  <c r="R184" i="1" s="1"/>
  <c r="GK184" i="1" s="1"/>
  <c r="CU184" i="1"/>
  <c r="CV184" i="1"/>
  <c r="U184" i="1" s="1"/>
  <c r="CY184" i="1"/>
  <c r="X184" i="1" s="1"/>
  <c r="CZ184" i="1"/>
  <c r="FR184" i="1"/>
  <c r="GL184" i="1"/>
  <c r="GN184" i="1"/>
  <c r="GO184" i="1"/>
  <c r="GV184" i="1"/>
  <c r="GX184" i="1" s="1"/>
  <c r="P185" i="1"/>
  <c r="R185" i="1"/>
  <c r="GK185" i="1" s="1"/>
  <c r="AC185" i="1"/>
  <c r="AD185" i="1"/>
  <c r="AB185" i="1" s="1"/>
  <c r="AE185" i="1"/>
  <c r="AF185" i="1"/>
  <c r="CT185" i="1" s="1"/>
  <c r="S185" i="1" s="1"/>
  <c r="CY185" i="1" s="1"/>
  <c r="X185" i="1" s="1"/>
  <c r="AG185" i="1"/>
  <c r="AH185" i="1"/>
  <c r="CV185" i="1" s="1"/>
  <c r="U185" i="1" s="1"/>
  <c r="AI185" i="1"/>
  <c r="AJ185" i="1"/>
  <c r="CX185" i="1" s="1"/>
  <c r="W185" i="1" s="1"/>
  <c r="CQ185" i="1"/>
  <c r="CR185" i="1"/>
  <c r="Q185" i="1" s="1"/>
  <c r="CS185" i="1"/>
  <c r="CU185" i="1"/>
  <c r="T185" i="1" s="1"/>
  <c r="CW185" i="1"/>
  <c r="V185" i="1" s="1"/>
  <c r="CZ185" i="1"/>
  <c r="Y185" i="1" s="1"/>
  <c r="FR185" i="1"/>
  <c r="GL185" i="1"/>
  <c r="GN185" i="1"/>
  <c r="GO185" i="1"/>
  <c r="GV185" i="1"/>
  <c r="GX185" i="1"/>
  <c r="Q186" i="1"/>
  <c r="T186" i="1"/>
  <c r="Y186" i="1"/>
  <c r="AC186" i="1"/>
  <c r="AD186" i="1"/>
  <c r="AE186" i="1"/>
  <c r="AF186" i="1"/>
  <c r="CT186" i="1" s="1"/>
  <c r="S186" i="1" s="1"/>
  <c r="AG186" i="1"/>
  <c r="AH186" i="1"/>
  <c r="AI186" i="1"/>
  <c r="CW186" i="1" s="1"/>
  <c r="V186" i="1" s="1"/>
  <c r="AJ186" i="1"/>
  <c r="CX186" i="1" s="1"/>
  <c r="W186" i="1" s="1"/>
  <c r="CQ186" i="1"/>
  <c r="P186" i="1" s="1"/>
  <c r="CP186" i="1" s="1"/>
  <c r="O186" i="1" s="1"/>
  <c r="CR186" i="1"/>
  <c r="CS186" i="1"/>
  <c r="R186" i="1" s="1"/>
  <c r="GK186" i="1" s="1"/>
  <c r="CU186" i="1"/>
  <c r="CV186" i="1"/>
  <c r="U186" i="1" s="1"/>
  <c r="CY186" i="1"/>
  <c r="X186" i="1" s="1"/>
  <c r="CZ186" i="1"/>
  <c r="FR186" i="1"/>
  <c r="GL186" i="1"/>
  <c r="GN186" i="1"/>
  <c r="GO186" i="1"/>
  <c r="GV186" i="1"/>
  <c r="GX186" i="1" s="1"/>
  <c r="P187" i="1"/>
  <c r="R187" i="1"/>
  <c r="GK187" i="1" s="1"/>
  <c r="AC187" i="1"/>
  <c r="AD187" i="1"/>
  <c r="AE187" i="1"/>
  <c r="AF187" i="1"/>
  <c r="CT187" i="1" s="1"/>
  <c r="S187" i="1" s="1"/>
  <c r="CY187" i="1" s="1"/>
  <c r="X187" i="1" s="1"/>
  <c r="AG187" i="1"/>
  <c r="AH187" i="1"/>
  <c r="CV187" i="1" s="1"/>
  <c r="U187" i="1" s="1"/>
  <c r="AI187" i="1"/>
  <c r="AJ187" i="1"/>
  <c r="CX187" i="1" s="1"/>
  <c r="W187" i="1" s="1"/>
  <c r="CQ187" i="1"/>
  <c r="CR187" i="1"/>
  <c r="Q187" i="1" s="1"/>
  <c r="CS187" i="1"/>
  <c r="CU187" i="1"/>
  <c r="T187" i="1" s="1"/>
  <c r="CW187" i="1"/>
  <c r="V187" i="1" s="1"/>
  <c r="CZ187" i="1"/>
  <c r="Y187" i="1" s="1"/>
  <c r="FR187" i="1"/>
  <c r="GL187" i="1"/>
  <c r="GN187" i="1"/>
  <c r="GO187" i="1"/>
  <c r="GV187" i="1"/>
  <c r="GX187" i="1"/>
  <c r="Q188" i="1"/>
  <c r="T188" i="1"/>
  <c r="Y188" i="1"/>
  <c r="AC188" i="1"/>
  <c r="AD188" i="1"/>
  <c r="AB188" i="1" s="1"/>
  <c r="AE188" i="1"/>
  <c r="AF188" i="1"/>
  <c r="CT188" i="1" s="1"/>
  <c r="S188" i="1" s="1"/>
  <c r="AG188" i="1"/>
  <c r="AH188" i="1"/>
  <c r="AI188" i="1"/>
  <c r="CW188" i="1" s="1"/>
  <c r="V188" i="1" s="1"/>
  <c r="AJ188" i="1"/>
  <c r="CX188" i="1" s="1"/>
  <c r="W188" i="1" s="1"/>
  <c r="CQ188" i="1"/>
  <c r="P188" i="1" s="1"/>
  <c r="CP188" i="1" s="1"/>
  <c r="O188" i="1" s="1"/>
  <c r="CR188" i="1"/>
  <c r="CS188" i="1"/>
  <c r="R188" i="1" s="1"/>
  <c r="GK188" i="1" s="1"/>
  <c r="CU188" i="1"/>
  <c r="CV188" i="1"/>
  <c r="U188" i="1" s="1"/>
  <c r="CY188" i="1"/>
  <c r="X188" i="1" s="1"/>
  <c r="CZ188" i="1"/>
  <c r="FR188" i="1"/>
  <c r="GL188" i="1"/>
  <c r="GN188" i="1"/>
  <c r="GO188" i="1"/>
  <c r="GV188" i="1"/>
  <c r="GX188" i="1" s="1"/>
  <c r="P189" i="1"/>
  <c r="R189" i="1"/>
  <c r="GK189" i="1" s="1"/>
  <c r="AC189" i="1"/>
  <c r="AD189" i="1"/>
  <c r="AB189" i="1" s="1"/>
  <c r="AE189" i="1"/>
  <c r="AF189" i="1"/>
  <c r="CT189" i="1" s="1"/>
  <c r="S189" i="1" s="1"/>
  <c r="CY189" i="1" s="1"/>
  <c r="X189" i="1" s="1"/>
  <c r="AG189" i="1"/>
  <c r="AH189" i="1"/>
  <c r="CV189" i="1" s="1"/>
  <c r="U189" i="1" s="1"/>
  <c r="AI189" i="1"/>
  <c r="AJ189" i="1"/>
  <c r="CX189" i="1" s="1"/>
  <c r="W189" i="1" s="1"/>
  <c r="CQ189" i="1"/>
  <c r="CR189" i="1"/>
  <c r="Q189" i="1" s="1"/>
  <c r="CS189" i="1"/>
  <c r="CU189" i="1"/>
  <c r="T189" i="1" s="1"/>
  <c r="CW189" i="1"/>
  <c r="V189" i="1" s="1"/>
  <c r="CZ189" i="1"/>
  <c r="Y189" i="1" s="1"/>
  <c r="FR189" i="1"/>
  <c r="GL189" i="1"/>
  <c r="GN189" i="1"/>
  <c r="GO189" i="1"/>
  <c r="GV189" i="1"/>
  <c r="GX189" i="1"/>
  <c r="Q190" i="1"/>
  <c r="T190" i="1"/>
  <c r="Y190" i="1"/>
  <c r="AC190" i="1"/>
  <c r="AD190" i="1"/>
  <c r="AE190" i="1"/>
  <c r="AF190" i="1"/>
  <c r="CT190" i="1" s="1"/>
  <c r="S190" i="1" s="1"/>
  <c r="AG190" i="1"/>
  <c r="AH190" i="1"/>
  <c r="AI190" i="1"/>
  <c r="CW190" i="1" s="1"/>
  <c r="V190" i="1" s="1"/>
  <c r="AJ190" i="1"/>
  <c r="CX190" i="1" s="1"/>
  <c r="W190" i="1" s="1"/>
  <c r="CQ190" i="1"/>
  <c r="P190" i="1" s="1"/>
  <c r="CP190" i="1" s="1"/>
  <c r="O190" i="1" s="1"/>
  <c r="CR190" i="1"/>
  <c r="CS190" i="1"/>
  <c r="R190" i="1" s="1"/>
  <c r="GK190" i="1" s="1"/>
  <c r="CU190" i="1"/>
  <c r="CV190" i="1"/>
  <c r="U190" i="1" s="1"/>
  <c r="CY190" i="1"/>
  <c r="X190" i="1" s="1"/>
  <c r="CZ190" i="1"/>
  <c r="FR190" i="1"/>
  <c r="GL190" i="1"/>
  <c r="GN190" i="1"/>
  <c r="GO190" i="1"/>
  <c r="GV190" i="1"/>
  <c r="GX190" i="1" s="1"/>
  <c r="P191" i="1"/>
  <c r="R191" i="1"/>
  <c r="GK191" i="1" s="1"/>
  <c r="AC191" i="1"/>
  <c r="AD191" i="1"/>
  <c r="AE191" i="1"/>
  <c r="AF191" i="1"/>
  <c r="CT191" i="1" s="1"/>
  <c r="S191" i="1" s="1"/>
  <c r="CY191" i="1" s="1"/>
  <c r="X191" i="1" s="1"/>
  <c r="AG191" i="1"/>
  <c r="AH191" i="1"/>
  <c r="CV191" i="1" s="1"/>
  <c r="U191" i="1" s="1"/>
  <c r="AI191" i="1"/>
  <c r="AJ191" i="1"/>
  <c r="CX191" i="1" s="1"/>
  <c r="W191" i="1" s="1"/>
  <c r="CQ191" i="1"/>
  <c r="CR191" i="1"/>
  <c r="Q191" i="1" s="1"/>
  <c r="CS191" i="1"/>
  <c r="CU191" i="1"/>
  <c r="T191" i="1" s="1"/>
  <c r="CW191" i="1"/>
  <c r="V191" i="1" s="1"/>
  <c r="CZ191" i="1"/>
  <c r="Y191" i="1" s="1"/>
  <c r="FR191" i="1"/>
  <c r="GL191" i="1"/>
  <c r="GN191" i="1"/>
  <c r="GO191" i="1"/>
  <c r="GV191" i="1"/>
  <c r="GX191" i="1"/>
  <c r="Q192" i="1"/>
  <c r="T192" i="1"/>
  <c r="Y192" i="1"/>
  <c r="AC192" i="1"/>
  <c r="AD192" i="1"/>
  <c r="AB192" i="1" s="1"/>
  <c r="AE192" i="1"/>
  <c r="AF192" i="1"/>
  <c r="CT192" i="1" s="1"/>
  <c r="S192" i="1" s="1"/>
  <c r="AG192" i="1"/>
  <c r="AH192" i="1"/>
  <c r="AI192" i="1"/>
  <c r="CW192" i="1" s="1"/>
  <c r="V192" i="1" s="1"/>
  <c r="AJ192" i="1"/>
  <c r="CX192" i="1" s="1"/>
  <c r="W192" i="1" s="1"/>
  <c r="CQ192" i="1"/>
  <c r="P192" i="1" s="1"/>
  <c r="CP192" i="1" s="1"/>
  <c r="O192" i="1" s="1"/>
  <c r="CR192" i="1"/>
  <c r="CS192" i="1"/>
  <c r="R192" i="1" s="1"/>
  <c r="GK192" i="1" s="1"/>
  <c r="CU192" i="1"/>
  <c r="CV192" i="1"/>
  <c r="U192" i="1" s="1"/>
  <c r="CY192" i="1"/>
  <c r="X192" i="1" s="1"/>
  <c r="CZ192" i="1"/>
  <c r="FR192" i="1"/>
  <c r="GL192" i="1"/>
  <c r="GN192" i="1"/>
  <c r="GO192" i="1"/>
  <c r="GV192" i="1"/>
  <c r="GX192" i="1" s="1"/>
  <c r="P193" i="1"/>
  <c r="R193" i="1"/>
  <c r="GK193" i="1" s="1"/>
  <c r="AC193" i="1"/>
  <c r="AD193" i="1"/>
  <c r="AB193" i="1" s="1"/>
  <c r="AE193" i="1"/>
  <c r="AF193" i="1"/>
  <c r="CT193" i="1" s="1"/>
  <c r="S193" i="1" s="1"/>
  <c r="CY193" i="1" s="1"/>
  <c r="X193" i="1" s="1"/>
  <c r="AG193" i="1"/>
  <c r="AH193" i="1"/>
  <c r="CV193" i="1" s="1"/>
  <c r="U193" i="1" s="1"/>
  <c r="AI193" i="1"/>
  <c r="AJ193" i="1"/>
  <c r="CX193" i="1" s="1"/>
  <c r="W193" i="1" s="1"/>
  <c r="CQ193" i="1"/>
  <c r="CR193" i="1"/>
  <c r="Q193" i="1" s="1"/>
  <c r="CS193" i="1"/>
  <c r="CU193" i="1"/>
  <c r="T193" i="1" s="1"/>
  <c r="CW193" i="1"/>
  <c r="V193" i="1" s="1"/>
  <c r="CZ193" i="1"/>
  <c r="Y193" i="1" s="1"/>
  <c r="FR193" i="1"/>
  <c r="GL193" i="1"/>
  <c r="GN193" i="1"/>
  <c r="GO193" i="1"/>
  <c r="GV193" i="1"/>
  <c r="GX193" i="1"/>
  <c r="Q194" i="1"/>
  <c r="T194" i="1"/>
  <c r="Y194" i="1"/>
  <c r="AC194" i="1"/>
  <c r="AD194" i="1"/>
  <c r="AE194" i="1"/>
  <c r="AF194" i="1"/>
  <c r="CT194" i="1" s="1"/>
  <c r="S194" i="1" s="1"/>
  <c r="AG194" i="1"/>
  <c r="AH194" i="1"/>
  <c r="AI194" i="1"/>
  <c r="CW194" i="1" s="1"/>
  <c r="V194" i="1" s="1"/>
  <c r="AJ194" i="1"/>
  <c r="CX194" i="1" s="1"/>
  <c r="W194" i="1" s="1"/>
  <c r="CQ194" i="1"/>
  <c r="P194" i="1" s="1"/>
  <c r="CP194" i="1" s="1"/>
  <c r="O194" i="1" s="1"/>
  <c r="CR194" i="1"/>
  <c r="CS194" i="1"/>
  <c r="R194" i="1" s="1"/>
  <c r="GK194" i="1" s="1"/>
  <c r="CU194" i="1"/>
  <c r="CV194" i="1"/>
  <c r="U194" i="1" s="1"/>
  <c r="CY194" i="1"/>
  <c r="X194" i="1" s="1"/>
  <c r="CZ194" i="1"/>
  <c r="FR194" i="1"/>
  <c r="GL194" i="1"/>
  <c r="GN194" i="1"/>
  <c r="GO194" i="1"/>
  <c r="GV194" i="1"/>
  <c r="GX194" i="1" s="1"/>
  <c r="P195" i="1"/>
  <c r="R195" i="1"/>
  <c r="GK195" i="1" s="1"/>
  <c r="AC195" i="1"/>
  <c r="AD195" i="1"/>
  <c r="AE195" i="1"/>
  <c r="AF195" i="1"/>
  <c r="CT195" i="1" s="1"/>
  <c r="S195" i="1" s="1"/>
  <c r="CY195" i="1" s="1"/>
  <c r="X195" i="1" s="1"/>
  <c r="AG195" i="1"/>
  <c r="AH195" i="1"/>
  <c r="CV195" i="1" s="1"/>
  <c r="U195" i="1" s="1"/>
  <c r="AI195" i="1"/>
  <c r="AJ195" i="1"/>
  <c r="CX195" i="1" s="1"/>
  <c r="W195" i="1" s="1"/>
  <c r="CQ195" i="1"/>
  <c r="CR195" i="1"/>
  <c r="Q195" i="1" s="1"/>
  <c r="CS195" i="1"/>
  <c r="CU195" i="1"/>
  <c r="T195" i="1" s="1"/>
  <c r="CW195" i="1"/>
  <c r="V195" i="1" s="1"/>
  <c r="CZ195" i="1"/>
  <c r="Y195" i="1" s="1"/>
  <c r="FR195" i="1"/>
  <c r="GL195" i="1"/>
  <c r="GN195" i="1"/>
  <c r="GO195" i="1"/>
  <c r="GV195" i="1"/>
  <c r="GX195" i="1"/>
  <c r="Q196" i="1"/>
  <c r="T196" i="1"/>
  <c r="Y196" i="1"/>
  <c r="AC196" i="1"/>
  <c r="AD196" i="1"/>
  <c r="AB196" i="1" s="1"/>
  <c r="AE196" i="1"/>
  <c r="AF196" i="1"/>
  <c r="CT196" i="1" s="1"/>
  <c r="S196" i="1" s="1"/>
  <c r="AG196" i="1"/>
  <c r="AH196" i="1"/>
  <c r="AI196" i="1"/>
  <c r="CW196" i="1" s="1"/>
  <c r="V196" i="1" s="1"/>
  <c r="AJ196" i="1"/>
  <c r="CX196" i="1" s="1"/>
  <c r="W196" i="1" s="1"/>
  <c r="CQ196" i="1"/>
  <c r="P196" i="1" s="1"/>
  <c r="CP196" i="1" s="1"/>
  <c r="O196" i="1" s="1"/>
  <c r="CR196" i="1"/>
  <c r="CS196" i="1"/>
  <c r="R196" i="1" s="1"/>
  <c r="GK196" i="1" s="1"/>
  <c r="CU196" i="1"/>
  <c r="CV196" i="1"/>
  <c r="U196" i="1" s="1"/>
  <c r="CY196" i="1"/>
  <c r="X196" i="1" s="1"/>
  <c r="CZ196" i="1"/>
  <c r="FR196" i="1"/>
  <c r="GL196" i="1"/>
  <c r="GN196" i="1"/>
  <c r="GO196" i="1"/>
  <c r="GV196" i="1"/>
  <c r="GX196" i="1" s="1"/>
  <c r="P197" i="1"/>
  <c r="R197" i="1"/>
  <c r="GK197" i="1" s="1"/>
  <c r="AC197" i="1"/>
  <c r="AD197" i="1"/>
  <c r="AB197" i="1" s="1"/>
  <c r="AE197" i="1"/>
  <c r="AF197" i="1"/>
  <c r="CT197" i="1" s="1"/>
  <c r="S197" i="1" s="1"/>
  <c r="CY197" i="1" s="1"/>
  <c r="X197" i="1" s="1"/>
  <c r="AG197" i="1"/>
  <c r="AH197" i="1"/>
  <c r="CV197" i="1" s="1"/>
  <c r="U197" i="1" s="1"/>
  <c r="AI197" i="1"/>
  <c r="AJ197" i="1"/>
  <c r="CX197" i="1" s="1"/>
  <c r="W197" i="1" s="1"/>
  <c r="CQ197" i="1"/>
  <c r="CR197" i="1"/>
  <c r="Q197" i="1" s="1"/>
  <c r="CS197" i="1"/>
  <c r="CU197" i="1"/>
  <c r="T197" i="1" s="1"/>
  <c r="CW197" i="1"/>
  <c r="V197" i="1" s="1"/>
  <c r="CZ197" i="1"/>
  <c r="Y197" i="1" s="1"/>
  <c r="FR197" i="1"/>
  <c r="GL197" i="1"/>
  <c r="GN197" i="1"/>
  <c r="GO197" i="1"/>
  <c r="GV197" i="1"/>
  <c r="GX197" i="1"/>
  <c r="C198" i="1"/>
  <c r="D198" i="1"/>
  <c r="S198" i="1"/>
  <c r="CZ198" i="1" s="1"/>
  <c r="Y198" i="1" s="1"/>
  <c r="V198" i="1"/>
  <c r="AC198" i="1"/>
  <c r="AB198" i="1" s="1"/>
  <c r="AD198" i="1"/>
  <c r="CR198" i="1" s="1"/>
  <c r="Q198" i="1" s="1"/>
  <c r="AE198" i="1"/>
  <c r="AF198" i="1"/>
  <c r="AG198" i="1"/>
  <c r="AH198" i="1"/>
  <c r="CV198" i="1" s="1"/>
  <c r="U198" i="1" s="1"/>
  <c r="AI198" i="1"/>
  <c r="AJ198" i="1"/>
  <c r="CS198" i="1"/>
  <c r="R198" i="1" s="1"/>
  <c r="GK198" i="1" s="1"/>
  <c r="CT198" i="1"/>
  <c r="CU198" i="1"/>
  <c r="T198" i="1" s="1"/>
  <c r="CW198" i="1"/>
  <c r="CX198" i="1"/>
  <c r="W198" i="1" s="1"/>
  <c r="FR198" i="1"/>
  <c r="GL198" i="1"/>
  <c r="GO198" i="1"/>
  <c r="GP198" i="1"/>
  <c r="GV198" i="1"/>
  <c r="GX198" i="1"/>
  <c r="C199" i="1"/>
  <c r="D199" i="1"/>
  <c r="P199" i="1"/>
  <c r="R199" i="1"/>
  <c r="GK199" i="1" s="1"/>
  <c r="AC199" i="1"/>
  <c r="AD199" i="1"/>
  <c r="AE199" i="1"/>
  <c r="AF199" i="1"/>
  <c r="CT199" i="1" s="1"/>
  <c r="S199" i="1" s="1"/>
  <c r="CY199" i="1" s="1"/>
  <c r="X199" i="1" s="1"/>
  <c r="AG199" i="1"/>
  <c r="AH199" i="1"/>
  <c r="CV199" i="1" s="1"/>
  <c r="U199" i="1" s="1"/>
  <c r="AI199" i="1"/>
  <c r="AJ199" i="1"/>
  <c r="CX199" i="1" s="1"/>
  <c r="W199" i="1" s="1"/>
  <c r="CQ199" i="1"/>
  <c r="CR199" i="1"/>
  <c r="Q199" i="1" s="1"/>
  <c r="CS199" i="1"/>
  <c r="CU199" i="1"/>
  <c r="T199" i="1" s="1"/>
  <c r="CW199" i="1"/>
  <c r="V199" i="1" s="1"/>
  <c r="CZ199" i="1"/>
  <c r="Y199" i="1" s="1"/>
  <c r="FR199" i="1"/>
  <c r="GL199" i="1"/>
  <c r="GO199" i="1"/>
  <c r="GP199" i="1"/>
  <c r="GV199" i="1"/>
  <c r="GX199" i="1"/>
  <c r="Q200" i="1"/>
  <c r="T200" i="1"/>
  <c r="Y200" i="1"/>
  <c r="AC200" i="1"/>
  <c r="AD200" i="1"/>
  <c r="AB200" i="1" s="1"/>
  <c r="AE200" i="1"/>
  <c r="AF200" i="1"/>
  <c r="CT200" i="1" s="1"/>
  <c r="S200" i="1" s="1"/>
  <c r="AG200" i="1"/>
  <c r="AH200" i="1"/>
  <c r="AI200" i="1"/>
  <c r="CW200" i="1" s="1"/>
  <c r="V200" i="1" s="1"/>
  <c r="AJ200" i="1"/>
  <c r="CX200" i="1" s="1"/>
  <c r="W200" i="1" s="1"/>
  <c r="CQ200" i="1"/>
  <c r="P200" i="1" s="1"/>
  <c r="CP200" i="1" s="1"/>
  <c r="O200" i="1" s="1"/>
  <c r="CR200" i="1"/>
  <c r="CS200" i="1"/>
  <c r="R200" i="1" s="1"/>
  <c r="GK200" i="1" s="1"/>
  <c r="CU200" i="1"/>
  <c r="CV200" i="1"/>
  <c r="U200" i="1" s="1"/>
  <c r="CY200" i="1"/>
  <c r="X200" i="1" s="1"/>
  <c r="CZ200" i="1"/>
  <c r="FR200" i="1"/>
  <c r="GL200" i="1"/>
  <c r="GN200" i="1"/>
  <c r="GO200" i="1"/>
  <c r="GV200" i="1"/>
  <c r="GX200" i="1" s="1"/>
  <c r="P201" i="1"/>
  <c r="R201" i="1"/>
  <c r="GK201" i="1" s="1"/>
  <c r="AC201" i="1"/>
  <c r="AD201" i="1"/>
  <c r="AB201" i="1" s="1"/>
  <c r="AE201" i="1"/>
  <c r="AF201" i="1"/>
  <c r="CT201" i="1" s="1"/>
  <c r="S201" i="1" s="1"/>
  <c r="CY201" i="1" s="1"/>
  <c r="X201" i="1" s="1"/>
  <c r="AG201" i="1"/>
  <c r="AH201" i="1"/>
  <c r="CV201" i="1" s="1"/>
  <c r="U201" i="1" s="1"/>
  <c r="AI201" i="1"/>
  <c r="AJ201" i="1"/>
  <c r="CX201" i="1" s="1"/>
  <c r="W201" i="1" s="1"/>
  <c r="CQ201" i="1"/>
  <c r="CR201" i="1"/>
  <c r="Q201" i="1" s="1"/>
  <c r="CS201" i="1"/>
  <c r="CU201" i="1"/>
  <c r="T201" i="1" s="1"/>
  <c r="CW201" i="1"/>
  <c r="V201" i="1" s="1"/>
  <c r="CZ201" i="1"/>
  <c r="Y201" i="1" s="1"/>
  <c r="FR201" i="1"/>
  <c r="GL201" i="1"/>
  <c r="GN201" i="1"/>
  <c r="GO201" i="1"/>
  <c r="GV201" i="1"/>
  <c r="GX201" i="1"/>
  <c r="Q202" i="1"/>
  <c r="T202" i="1"/>
  <c r="Y202" i="1"/>
  <c r="AC202" i="1"/>
  <c r="AD202" i="1"/>
  <c r="AE202" i="1"/>
  <c r="AF202" i="1"/>
  <c r="CT202" i="1" s="1"/>
  <c r="S202" i="1" s="1"/>
  <c r="AG202" i="1"/>
  <c r="AH202" i="1"/>
  <c r="AI202" i="1"/>
  <c r="CW202" i="1" s="1"/>
  <c r="V202" i="1" s="1"/>
  <c r="AJ202" i="1"/>
  <c r="CX202" i="1" s="1"/>
  <c r="W202" i="1" s="1"/>
  <c r="CQ202" i="1"/>
  <c r="P202" i="1" s="1"/>
  <c r="CP202" i="1" s="1"/>
  <c r="O202" i="1" s="1"/>
  <c r="CR202" i="1"/>
  <c r="CS202" i="1"/>
  <c r="R202" i="1" s="1"/>
  <c r="GK202" i="1" s="1"/>
  <c r="CU202" i="1"/>
  <c r="CV202" i="1"/>
  <c r="U202" i="1" s="1"/>
  <c r="CY202" i="1"/>
  <c r="X202" i="1" s="1"/>
  <c r="CZ202" i="1"/>
  <c r="FR202" i="1"/>
  <c r="GL202" i="1"/>
  <c r="GN202" i="1"/>
  <c r="GO202" i="1"/>
  <c r="GV202" i="1"/>
  <c r="GX202" i="1" s="1"/>
  <c r="P203" i="1"/>
  <c r="R203" i="1"/>
  <c r="GK203" i="1" s="1"/>
  <c r="AC203" i="1"/>
  <c r="AD203" i="1"/>
  <c r="AE203" i="1"/>
  <c r="AF203" i="1"/>
  <c r="CT203" i="1" s="1"/>
  <c r="S203" i="1" s="1"/>
  <c r="CY203" i="1" s="1"/>
  <c r="X203" i="1" s="1"/>
  <c r="AG203" i="1"/>
  <c r="AH203" i="1"/>
  <c r="CV203" i="1" s="1"/>
  <c r="U203" i="1" s="1"/>
  <c r="AI203" i="1"/>
  <c r="AJ203" i="1"/>
  <c r="CX203" i="1" s="1"/>
  <c r="W203" i="1" s="1"/>
  <c r="CQ203" i="1"/>
  <c r="CR203" i="1"/>
  <c r="Q203" i="1" s="1"/>
  <c r="CS203" i="1"/>
  <c r="CU203" i="1"/>
  <c r="T203" i="1" s="1"/>
  <c r="CW203" i="1"/>
  <c r="V203" i="1" s="1"/>
  <c r="CZ203" i="1"/>
  <c r="Y203" i="1" s="1"/>
  <c r="FR203" i="1"/>
  <c r="GL203" i="1"/>
  <c r="GN203" i="1"/>
  <c r="GO203" i="1"/>
  <c r="GV203" i="1"/>
  <c r="GX203" i="1"/>
  <c r="Q204" i="1"/>
  <c r="T204" i="1"/>
  <c r="Y204" i="1"/>
  <c r="AC204" i="1"/>
  <c r="AD204" i="1"/>
  <c r="AB204" i="1" s="1"/>
  <c r="AE204" i="1"/>
  <c r="AF204" i="1"/>
  <c r="CT204" i="1" s="1"/>
  <c r="S204" i="1" s="1"/>
  <c r="AG204" i="1"/>
  <c r="AH204" i="1"/>
  <c r="AI204" i="1"/>
  <c r="CW204" i="1" s="1"/>
  <c r="V204" i="1" s="1"/>
  <c r="AJ204" i="1"/>
  <c r="CX204" i="1" s="1"/>
  <c r="W204" i="1" s="1"/>
  <c r="CQ204" i="1"/>
  <c r="P204" i="1" s="1"/>
  <c r="CP204" i="1" s="1"/>
  <c r="O204" i="1" s="1"/>
  <c r="CR204" i="1"/>
  <c r="CS204" i="1"/>
  <c r="R204" i="1" s="1"/>
  <c r="GK204" i="1" s="1"/>
  <c r="CU204" i="1"/>
  <c r="CV204" i="1"/>
  <c r="U204" i="1" s="1"/>
  <c r="CY204" i="1"/>
  <c r="X204" i="1" s="1"/>
  <c r="CZ204" i="1"/>
  <c r="FR204" i="1"/>
  <c r="GL204" i="1"/>
  <c r="GN204" i="1"/>
  <c r="GO204" i="1"/>
  <c r="GV204" i="1"/>
  <c r="GX204" i="1" s="1"/>
  <c r="P205" i="1"/>
  <c r="R205" i="1"/>
  <c r="GK205" i="1" s="1"/>
  <c r="AC205" i="1"/>
  <c r="AD205" i="1"/>
  <c r="AB205" i="1" s="1"/>
  <c r="AE205" i="1"/>
  <c r="AF205" i="1"/>
  <c r="CT205" i="1" s="1"/>
  <c r="S205" i="1" s="1"/>
  <c r="CY205" i="1" s="1"/>
  <c r="X205" i="1" s="1"/>
  <c r="AG205" i="1"/>
  <c r="AH205" i="1"/>
  <c r="CV205" i="1" s="1"/>
  <c r="U205" i="1" s="1"/>
  <c r="AI205" i="1"/>
  <c r="AJ205" i="1"/>
  <c r="CX205" i="1" s="1"/>
  <c r="W205" i="1" s="1"/>
  <c r="CQ205" i="1"/>
  <c r="CR205" i="1"/>
  <c r="Q205" i="1" s="1"/>
  <c r="CS205" i="1"/>
  <c r="CU205" i="1"/>
  <c r="T205" i="1" s="1"/>
  <c r="CW205" i="1"/>
  <c r="V205" i="1" s="1"/>
  <c r="CZ205" i="1"/>
  <c r="Y205" i="1" s="1"/>
  <c r="FR205" i="1"/>
  <c r="GL205" i="1"/>
  <c r="GN205" i="1"/>
  <c r="GO205" i="1"/>
  <c r="GV205" i="1"/>
  <c r="GX205" i="1"/>
  <c r="Q206" i="1"/>
  <c r="T206" i="1"/>
  <c r="Y206" i="1"/>
  <c r="AC206" i="1"/>
  <c r="AD206" i="1"/>
  <c r="AE206" i="1"/>
  <c r="AF206" i="1"/>
  <c r="CT206" i="1" s="1"/>
  <c r="S206" i="1" s="1"/>
  <c r="AG206" i="1"/>
  <c r="AH206" i="1"/>
  <c r="AI206" i="1"/>
  <c r="CW206" i="1" s="1"/>
  <c r="V206" i="1" s="1"/>
  <c r="AJ206" i="1"/>
  <c r="CX206" i="1" s="1"/>
  <c r="W206" i="1" s="1"/>
  <c r="CQ206" i="1"/>
  <c r="P206" i="1" s="1"/>
  <c r="CP206" i="1" s="1"/>
  <c r="O206" i="1" s="1"/>
  <c r="CR206" i="1"/>
  <c r="CS206" i="1"/>
  <c r="R206" i="1" s="1"/>
  <c r="GK206" i="1" s="1"/>
  <c r="CU206" i="1"/>
  <c r="CV206" i="1"/>
  <c r="U206" i="1" s="1"/>
  <c r="CY206" i="1"/>
  <c r="X206" i="1" s="1"/>
  <c r="CZ206" i="1"/>
  <c r="FR206" i="1"/>
  <c r="GL206" i="1"/>
  <c r="GN206" i="1"/>
  <c r="GO206" i="1"/>
  <c r="GV206" i="1"/>
  <c r="GX206" i="1" s="1"/>
  <c r="P207" i="1"/>
  <c r="R207" i="1"/>
  <c r="GK207" i="1" s="1"/>
  <c r="AC207" i="1"/>
  <c r="AD207" i="1"/>
  <c r="AE207" i="1"/>
  <c r="AF207" i="1"/>
  <c r="CT207" i="1" s="1"/>
  <c r="S207" i="1" s="1"/>
  <c r="CY207" i="1" s="1"/>
  <c r="X207" i="1" s="1"/>
  <c r="AG207" i="1"/>
  <c r="AH207" i="1"/>
  <c r="CV207" i="1" s="1"/>
  <c r="U207" i="1" s="1"/>
  <c r="AI207" i="1"/>
  <c r="AJ207" i="1"/>
  <c r="CX207" i="1" s="1"/>
  <c r="W207" i="1" s="1"/>
  <c r="CQ207" i="1"/>
  <c r="CR207" i="1"/>
  <c r="Q207" i="1" s="1"/>
  <c r="CS207" i="1"/>
  <c r="CU207" i="1"/>
  <c r="T207" i="1" s="1"/>
  <c r="CW207" i="1"/>
  <c r="V207" i="1" s="1"/>
  <c r="CZ207" i="1"/>
  <c r="Y207" i="1" s="1"/>
  <c r="FR207" i="1"/>
  <c r="GL207" i="1"/>
  <c r="GN207" i="1"/>
  <c r="GO207" i="1"/>
  <c r="GV207" i="1"/>
  <c r="GX207" i="1"/>
  <c r="Q208" i="1"/>
  <c r="T208" i="1"/>
  <c r="Y208" i="1"/>
  <c r="AC208" i="1"/>
  <c r="AD208" i="1"/>
  <c r="AB208" i="1" s="1"/>
  <c r="AE208" i="1"/>
  <c r="AF208" i="1"/>
  <c r="CT208" i="1" s="1"/>
  <c r="S208" i="1" s="1"/>
  <c r="AG208" i="1"/>
  <c r="AH208" i="1"/>
  <c r="AI208" i="1"/>
  <c r="CW208" i="1" s="1"/>
  <c r="V208" i="1" s="1"/>
  <c r="AJ208" i="1"/>
  <c r="CX208" i="1" s="1"/>
  <c r="W208" i="1" s="1"/>
  <c r="CQ208" i="1"/>
  <c r="P208" i="1" s="1"/>
  <c r="CP208" i="1" s="1"/>
  <c r="O208" i="1" s="1"/>
  <c r="CR208" i="1"/>
  <c r="CS208" i="1"/>
  <c r="R208" i="1" s="1"/>
  <c r="GK208" i="1" s="1"/>
  <c r="CU208" i="1"/>
  <c r="CV208" i="1"/>
  <c r="U208" i="1" s="1"/>
  <c r="CY208" i="1"/>
  <c r="X208" i="1" s="1"/>
  <c r="CZ208" i="1"/>
  <c r="FR208" i="1"/>
  <c r="GL208" i="1"/>
  <c r="GN208" i="1"/>
  <c r="GO208" i="1"/>
  <c r="GV208" i="1"/>
  <c r="GX208" i="1" s="1"/>
  <c r="P209" i="1"/>
  <c r="R209" i="1"/>
  <c r="GK209" i="1" s="1"/>
  <c r="AC209" i="1"/>
  <c r="AD209" i="1"/>
  <c r="AB209" i="1" s="1"/>
  <c r="AE209" i="1"/>
  <c r="AF209" i="1"/>
  <c r="CT209" i="1" s="1"/>
  <c r="S209" i="1" s="1"/>
  <c r="CY209" i="1" s="1"/>
  <c r="X209" i="1" s="1"/>
  <c r="AG209" i="1"/>
  <c r="AH209" i="1"/>
  <c r="CV209" i="1" s="1"/>
  <c r="U209" i="1" s="1"/>
  <c r="AI209" i="1"/>
  <c r="AJ209" i="1"/>
  <c r="CX209" i="1" s="1"/>
  <c r="W209" i="1" s="1"/>
  <c r="CQ209" i="1"/>
  <c r="CR209" i="1"/>
  <c r="Q209" i="1" s="1"/>
  <c r="CS209" i="1"/>
  <c r="CU209" i="1"/>
  <c r="T209" i="1" s="1"/>
  <c r="CW209" i="1"/>
  <c r="V209" i="1" s="1"/>
  <c r="CZ209" i="1"/>
  <c r="Y209" i="1" s="1"/>
  <c r="FR209" i="1"/>
  <c r="GL209" i="1"/>
  <c r="GN209" i="1"/>
  <c r="GO209" i="1"/>
  <c r="GV209" i="1"/>
  <c r="GX209" i="1"/>
  <c r="Q210" i="1"/>
  <c r="T210" i="1"/>
  <c r="Y210" i="1"/>
  <c r="AC210" i="1"/>
  <c r="AD210" i="1"/>
  <c r="AE210" i="1"/>
  <c r="AF210" i="1"/>
  <c r="CT210" i="1" s="1"/>
  <c r="S210" i="1" s="1"/>
  <c r="AG210" i="1"/>
  <c r="AH210" i="1"/>
  <c r="AI210" i="1"/>
  <c r="CW210" i="1" s="1"/>
  <c r="V210" i="1" s="1"/>
  <c r="AJ210" i="1"/>
  <c r="CX210" i="1" s="1"/>
  <c r="W210" i="1" s="1"/>
  <c r="CQ210" i="1"/>
  <c r="P210" i="1" s="1"/>
  <c r="CP210" i="1" s="1"/>
  <c r="O210" i="1" s="1"/>
  <c r="CR210" i="1"/>
  <c r="CS210" i="1"/>
  <c r="R210" i="1" s="1"/>
  <c r="GK210" i="1" s="1"/>
  <c r="CU210" i="1"/>
  <c r="CV210" i="1"/>
  <c r="U210" i="1" s="1"/>
  <c r="CY210" i="1"/>
  <c r="X210" i="1" s="1"/>
  <c r="CZ210" i="1"/>
  <c r="FR210" i="1"/>
  <c r="GL210" i="1"/>
  <c r="GN210" i="1"/>
  <c r="GO210" i="1"/>
  <c r="GV210" i="1"/>
  <c r="GX210" i="1" s="1"/>
  <c r="P211" i="1"/>
  <c r="R211" i="1"/>
  <c r="GK211" i="1" s="1"/>
  <c r="AC211" i="1"/>
  <c r="AD211" i="1"/>
  <c r="AE211" i="1"/>
  <c r="AF211" i="1"/>
  <c r="CT211" i="1" s="1"/>
  <c r="S211" i="1" s="1"/>
  <c r="CY211" i="1" s="1"/>
  <c r="X211" i="1" s="1"/>
  <c r="AG211" i="1"/>
  <c r="AH211" i="1"/>
  <c r="CV211" i="1" s="1"/>
  <c r="U211" i="1" s="1"/>
  <c r="AI211" i="1"/>
  <c r="AJ211" i="1"/>
  <c r="CX211" i="1" s="1"/>
  <c r="W211" i="1" s="1"/>
  <c r="CQ211" i="1"/>
  <c r="CR211" i="1"/>
  <c r="Q211" i="1" s="1"/>
  <c r="CS211" i="1"/>
  <c r="CU211" i="1"/>
  <c r="T211" i="1" s="1"/>
  <c r="CW211" i="1"/>
  <c r="V211" i="1" s="1"/>
  <c r="CZ211" i="1"/>
  <c r="Y211" i="1" s="1"/>
  <c r="FR211" i="1"/>
  <c r="GL211" i="1"/>
  <c r="GN211" i="1"/>
  <c r="GO211" i="1"/>
  <c r="GV211" i="1"/>
  <c r="GX211" i="1"/>
  <c r="C212" i="1"/>
  <c r="D212" i="1"/>
  <c r="S212" i="1"/>
  <c r="CZ212" i="1" s="1"/>
  <c r="Y212" i="1" s="1"/>
  <c r="V212" i="1"/>
  <c r="AC212" i="1"/>
  <c r="CQ212" i="1" s="1"/>
  <c r="P212" i="1" s="1"/>
  <c r="CP212" i="1" s="1"/>
  <c r="O212" i="1" s="1"/>
  <c r="AD212" i="1"/>
  <c r="CR212" i="1" s="1"/>
  <c r="Q212" i="1" s="1"/>
  <c r="AE212" i="1"/>
  <c r="AF212" i="1"/>
  <c r="AG212" i="1"/>
  <c r="AH212" i="1"/>
  <c r="CV212" i="1" s="1"/>
  <c r="U212" i="1" s="1"/>
  <c r="AI212" i="1"/>
  <c r="AJ212" i="1"/>
  <c r="CS212" i="1"/>
  <c r="R212" i="1" s="1"/>
  <c r="GK212" i="1" s="1"/>
  <c r="CT212" i="1"/>
  <c r="CU212" i="1"/>
  <c r="T212" i="1" s="1"/>
  <c r="CW212" i="1"/>
  <c r="CX212" i="1"/>
  <c r="W212" i="1" s="1"/>
  <c r="FR212" i="1"/>
  <c r="GL212" i="1"/>
  <c r="GO212" i="1"/>
  <c r="GP212" i="1"/>
  <c r="GV212" i="1"/>
  <c r="GX212" i="1"/>
  <c r="C213" i="1"/>
  <c r="D213" i="1"/>
  <c r="P213" i="1"/>
  <c r="R213" i="1"/>
  <c r="GK213" i="1" s="1"/>
  <c r="AC213" i="1"/>
  <c r="AD213" i="1"/>
  <c r="AB213" i="1" s="1"/>
  <c r="AE213" i="1"/>
  <c r="AF213" i="1"/>
  <c r="CT213" i="1" s="1"/>
  <c r="S213" i="1" s="1"/>
  <c r="CY213" i="1" s="1"/>
  <c r="X213" i="1" s="1"/>
  <c r="AG213" i="1"/>
  <c r="AH213" i="1"/>
  <c r="CV213" i="1" s="1"/>
  <c r="U213" i="1" s="1"/>
  <c r="AI213" i="1"/>
  <c r="AJ213" i="1"/>
  <c r="CX213" i="1" s="1"/>
  <c r="W213" i="1" s="1"/>
  <c r="CQ213" i="1"/>
  <c r="CR213" i="1"/>
  <c r="Q213" i="1" s="1"/>
  <c r="CS213" i="1"/>
  <c r="CU213" i="1"/>
  <c r="T213" i="1" s="1"/>
  <c r="CW213" i="1"/>
  <c r="V213" i="1" s="1"/>
  <c r="CZ213" i="1"/>
  <c r="Y213" i="1" s="1"/>
  <c r="FR213" i="1"/>
  <c r="GL213" i="1"/>
  <c r="GO213" i="1"/>
  <c r="GP213" i="1"/>
  <c r="GV213" i="1"/>
  <c r="GX213" i="1"/>
  <c r="I214" i="1"/>
  <c r="T214" i="1"/>
  <c r="W214" i="1"/>
  <c r="AC214" i="1"/>
  <c r="AD214" i="1"/>
  <c r="CR214" i="1" s="1"/>
  <c r="Q214" i="1" s="1"/>
  <c r="AE214" i="1"/>
  <c r="CS214" i="1" s="1"/>
  <c r="R214" i="1" s="1"/>
  <c r="AF214" i="1"/>
  <c r="AG214" i="1"/>
  <c r="AH214" i="1"/>
  <c r="AI214" i="1"/>
  <c r="CW214" i="1" s="1"/>
  <c r="V214" i="1" s="1"/>
  <c r="AJ214" i="1"/>
  <c r="CQ214" i="1"/>
  <c r="P214" i="1" s="1"/>
  <c r="CP214" i="1" s="1"/>
  <c r="O214" i="1" s="1"/>
  <c r="CT214" i="1"/>
  <c r="S214" i="1" s="1"/>
  <c r="CU214" i="1"/>
  <c r="CV214" i="1"/>
  <c r="U214" i="1" s="1"/>
  <c r="CX214" i="1"/>
  <c r="FR214" i="1"/>
  <c r="GK214" i="1"/>
  <c r="GL214" i="1"/>
  <c r="GO214" i="1"/>
  <c r="GP214" i="1"/>
  <c r="GV214" i="1"/>
  <c r="GX214" i="1" s="1"/>
  <c r="I215" i="1"/>
  <c r="R215" i="1"/>
  <c r="T215" i="1"/>
  <c r="AC215" i="1"/>
  <c r="AD215" i="1"/>
  <c r="CR215" i="1" s="1"/>
  <c r="Q215" i="1" s="1"/>
  <c r="AE215" i="1"/>
  <c r="AF215" i="1"/>
  <c r="AG215" i="1"/>
  <c r="AH215" i="1"/>
  <c r="CV215" i="1" s="1"/>
  <c r="U215" i="1" s="1"/>
  <c r="AI215" i="1"/>
  <c r="AJ215" i="1"/>
  <c r="CX215" i="1" s="1"/>
  <c r="W215" i="1" s="1"/>
  <c r="CQ215" i="1"/>
  <c r="P215" i="1" s="1"/>
  <c r="CP215" i="1" s="1"/>
  <c r="O215" i="1" s="1"/>
  <c r="CS215" i="1"/>
  <c r="CT215" i="1"/>
  <c r="S215" i="1" s="1"/>
  <c r="CU215" i="1"/>
  <c r="CW215" i="1"/>
  <c r="V215" i="1" s="1"/>
  <c r="FR215" i="1"/>
  <c r="GK215" i="1"/>
  <c r="GL215" i="1"/>
  <c r="GO215" i="1"/>
  <c r="GP215" i="1"/>
  <c r="GV215" i="1"/>
  <c r="GX215" i="1"/>
  <c r="I216" i="1"/>
  <c r="R216" i="1"/>
  <c r="U216" i="1"/>
  <c r="AC216" i="1"/>
  <c r="CQ216" i="1" s="1"/>
  <c r="AD216" i="1"/>
  <c r="AE216" i="1"/>
  <c r="AF216" i="1"/>
  <c r="AB216" i="1" s="1"/>
  <c r="AG216" i="1"/>
  <c r="CU216" i="1" s="1"/>
  <c r="AH216" i="1"/>
  <c r="AI216" i="1"/>
  <c r="AJ216" i="1"/>
  <c r="CX216" i="1" s="1"/>
  <c r="W216" i="1" s="1"/>
  <c r="CR216" i="1"/>
  <c r="Q216" i="1" s="1"/>
  <c r="CS216" i="1"/>
  <c r="CT216" i="1"/>
  <c r="S216" i="1" s="1"/>
  <c r="CV216" i="1"/>
  <c r="CW216" i="1"/>
  <c r="V216" i="1" s="1"/>
  <c r="FR216" i="1"/>
  <c r="GK216" i="1"/>
  <c r="GL216" i="1"/>
  <c r="GO216" i="1"/>
  <c r="GP216" i="1"/>
  <c r="GV216" i="1"/>
  <c r="GX216" i="1" s="1"/>
  <c r="I217" i="1"/>
  <c r="Q217" i="1"/>
  <c r="T217" i="1"/>
  <c r="AC217" i="1"/>
  <c r="AD217" i="1"/>
  <c r="AE217" i="1"/>
  <c r="AF217" i="1"/>
  <c r="CT217" i="1" s="1"/>
  <c r="AG217" i="1"/>
  <c r="AH217" i="1"/>
  <c r="AI217" i="1"/>
  <c r="CW217" i="1" s="1"/>
  <c r="V217" i="1" s="1"/>
  <c r="AJ217" i="1"/>
  <c r="CX217" i="1" s="1"/>
  <c r="CQ217" i="1"/>
  <c r="P217" i="1" s="1"/>
  <c r="CR217" i="1"/>
  <c r="CS217" i="1"/>
  <c r="R217" i="1" s="1"/>
  <c r="GK217" i="1" s="1"/>
  <c r="CU217" i="1"/>
  <c r="CV217" i="1"/>
  <c r="U217" i="1" s="1"/>
  <c r="FR217" i="1"/>
  <c r="GL217" i="1"/>
  <c r="GO217" i="1"/>
  <c r="GP217" i="1"/>
  <c r="GV217" i="1"/>
  <c r="GX217" i="1" s="1"/>
  <c r="C218" i="1"/>
  <c r="D218" i="1"/>
  <c r="R218" i="1"/>
  <c r="GK218" i="1" s="1"/>
  <c r="T218" i="1"/>
  <c r="V218" i="1"/>
  <c r="W218" i="1"/>
  <c r="AC218" i="1"/>
  <c r="AD218" i="1"/>
  <c r="CR218" i="1" s="1"/>
  <c r="Q218" i="1" s="1"/>
  <c r="AE218" i="1"/>
  <c r="AF218" i="1"/>
  <c r="AG218" i="1"/>
  <c r="AH218" i="1"/>
  <c r="AI218" i="1"/>
  <c r="AJ218" i="1"/>
  <c r="CQ218" i="1"/>
  <c r="P218" i="1" s="1"/>
  <c r="CP218" i="1" s="1"/>
  <c r="O218" i="1" s="1"/>
  <c r="CS218" i="1"/>
  <c r="CT218" i="1"/>
  <c r="S218" i="1" s="1"/>
  <c r="CU218" i="1"/>
  <c r="CV218" i="1"/>
  <c r="U218" i="1" s="1"/>
  <c r="CW218" i="1"/>
  <c r="CX218" i="1"/>
  <c r="FR218" i="1"/>
  <c r="GL218" i="1"/>
  <c r="GO218" i="1"/>
  <c r="GP218" i="1"/>
  <c r="GV218" i="1"/>
  <c r="GX218" i="1" s="1"/>
  <c r="C219" i="1"/>
  <c r="D219" i="1"/>
  <c r="AC219" i="1"/>
  <c r="CQ219" i="1" s="1"/>
  <c r="P219" i="1" s="1"/>
  <c r="AD219" i="1"/>
  <c r="AE219" i="1"/>
  <c r="CS219" i="1" s="1"/>
  <c r="R219" i="1" s="1"/>
  <c r="GK219" i="1" s="1"/>
  <c r="AF219" i="1"/>
  <c r="AG219" i="1"/>
  <c r="CU219" i="1" s="1"/>
  <c r="T219" i="1" s="1"/>
  <c r="AH219" i="1"/>
  <c r="AI219" i="1"/>
  <c r="CW219" i="1" s="1"/>
  <c r="V219" i="1" s="1"/>
  <c r="AJ219" i="1"/>
  <c r="CR219" i="1"/>
  <c r="Q219" i="1" s="1"/>
  <c r="CT219" i="1"/>
  <c r="S219" i="1" s="1"/>
  <c r="CV219" i="1"/>
  <c r="U219" i="1" s="1"/>
  <c r="CX219" i="1"/>
  <c r="W219" i="1" s="1"/>
  <c r="FR219" i="1"/>
  <c r="GL219" i="1"/>
  <c r="GO219" i="1"/>
  <c r="GP219" i="1"/>
  <c r="GV219" i="1"/>
  <c r="GX219" i="1" s="1"/>
  <c r="AC220" i="1"/>
  <c r="CQ220" i="1" s="1"/>
  <c r="P220" i="1" s="1"/>
  <c r="AD220" i="1"/>
  <c r="AE220" i="1"/>
  <c r="CS220" i="1" s="1"/>
  <c r="R220" i="1" s="1"/>
  <c r="GK220" i="1" s="1"/>
  <c r="AF220" i="1"/>
  <c r="AG220" i="1"/>
  <c r="CU220" i="1" s="1"/>
  <c r="T220" i="1" s="1"/>
  <c r="AH220" i="1"/>
  <c r="AI220" i="1"/>
  <c r="CW220" i="1" s="1"/>
  <c r="V220" i="1" s="1"/>
  <c r="AJ220" i="1"/>
  <c r="CR220" i="1"/>
  <c r="Q220" i="1" s="1"/>
  <c r="CT220" i="1"/>
  <c r="S220" i="1" s="1"/>
  <c r="CV220" i="1"/>
  <c r="U220" i="1" s="1"/>
  <c r="CX220" i="1"/>
  <c r="W220" i="1" s="1"/>
  <c r="FR220" i="1"/>
  <c r="GL220" i="1"/>
  <c r="GN220" i="1"/>
  <c r="GO220" i="1"/>
  <c r="GV220" i="1"/>
  <c r="GX220" i="1" s="1"/>
  <c r="AC221" i="1"/>
  <c r="CQ221" i="1" s="1"/>
  <c r="P221" i="1" s="1"/>
  <c r="AD221" i="1"/>
  <c r="AE221" i="1"/>
  <c r="CS221" i="1" s="1"/>
  <c r="R221" i="1" s="1"/>
  <c r="GK221" i="1" s="1"/>
  <c r="AF221" i="1"/>
  <c r="AG221" i="1"/>
  <c r="CU221" i="1" s="1"/>
  <c r="T221" i="1" s="1"/>
  <c r="AH221" i="1"/>
  <c r="AI221" i="1"/>
  <c r="CW221" i="1" s="1"/>
  <c r="V221" i="1" s="1"/>
  <c r="AJ221" i="1"/>
  <c r="CR221" i="1"/>
  <c r="Q221" i="1" s="1"/>
  <c r="CT221" i="1"/>
  <c r="S221" i="1" s="1"/>
  <c r="CV221" i="1"/>
  <c r="U221" i="1" s="1"/>
  <c r="CX221" i="1"/>
  <c r="W221" i="1" s="1"/>
  <c r="FR221" i="1"/>
  <c r="GL221" i="1"/>
  <c r="GN221" i="1"/>
  <c r="GO221" i="1"/>
  <c r="GV221" i="1"/>
  <c r="GX221" i="1" s="1"/>
  <c r="C222" i="1"/>
  <c r="D222" i="1"/>
  <c r="AC222" i="1"/>
  <c r="AB222" i="1" s="1"/>
  <c r="AD222" i="1"/>
  <c r="AE222" i="1"/>
  <c r="CS222" i="1" s="1"/>
  <c r="R222" i="1" s="1"/>
  <c r="GK222" i="1" s="1"/>
  <c r="AF222" i="1"/>
  <c r="AG222" i="1"/>
  <c r="CU222" i="1" s="1"/>
  <c r="T222" i="1" s="1"/>
  <c r="AH222" i="1"/>
  <c r="AI222" i="1"/>
  <c r="CW222" i="1" s="1"/>
  <c r="V222" i="1" s="1"/>
  <c r="AJ222" i="1"/>
  <c r="CR222" i="1"/>
  <c r="Q222" i="1" s="1"/>
  <c r="CT222" i="1"/>
  <c r="S222" i="1" s="1"/>
  <c r="CV222" i="1"/>
  <c r="U222" i="1" s="1"/>
  <c r="CX222" i="1"/>
  <c r="W222" i="1" s="1"/>
  <c r="FR222" i="1"/>
  <c r="GL222" i="1"/>
  <c r="GO222" i="1"/>
  <c r="GP222" i="1"/>
  <c r="GV222" i="1"/>
  <c r="GX222" i="1" s="1"/>
  <c r="C223" i="1"/>
  <c r="D223" i="1"/>
  <c r="AC223" i="1"/>
  <c r="CQ223" i="1" s="1"/>
  <c r="P223" i="1" s="1"/>
  <c r="AD223" i="1"/>
  <c r="AE223" i="1"/>
  <c r="CS223" i="1" s="1"/>
  <c r="R223" i="1" s="1"/>
  <c r="GK223" i="1" s="1"/>
  <c r="AF223" i="1"/>
  <c r="AG223" i="1"/>
  <c r="CU223" i="1" s="1"/>
  <c r="T223" i="1" s="1"/>
  <c r="AH223" i="1"/>
  <c r="AI223" i="1"/>
  <c r="CW223" i="1" s="1"/>
  <c r="V223" i="1" s="1"/>
  <c r="AJ223" i="1"/>
  <c r="CR223" i="1"/>
  <c r="Q223" i="1" s="1"/>
  <c r="CT223" i="1"/>
  <c r="S223" i="1" s="1"/>
  <c r="CV223" i="1"/>
  <c r="U223" i="1" s="1"/>
  <c r="CX223" i="1"/>
  <c r="W223" i="1" s="1"/>
  <c r="FR223" i="1"/>
  <c r="GL223" i="1"/>
  <c r="GO223" i="1"/>
  <c r="GP223" i="1"/>
  <c r="GV223" i="1"/>
  <c r="GX223" i="1" s="1"/>
  <c r="AC224" i="1"/>
  <c r="CQ224" i="1" s="1"/>
  <c r="P224" i="1" s="1"/>
  <c r="AD224" i="1"/>
  <c r="AE224" i="1"/>
  <c r="CS224" i="1" s="1"/>
  <c r="R224" i="1" s="1"/>
  <c r="GK224" i="1" s="1"/>
  <c r="AF224" i="1"/>
  <c r="AG224" i="1"/>
  <c r="CU224" i="1" s="1"/>
  <c r="T224" i="1" s="1"/>
  <c r="AH224" i="1"/>
  <c r="AI224" i="1"/>
  <c r="CW224" i="1" s="1"/>
  <c r="V224" i="1" s="1"/>
  <c r="AJ224" i="1"/>
  <c r="CR224" i="1"/>
  <c r="Q224" i="1" s="1"/>
  <c r="CT224" i="1"/>
  <c r="S224" i="1" s="1"/>
  <c r="CV224" i="1"/>
  <c r="U224" i="1" s="1"/>
  <c r="CX224" i="1"/>
  <c r="W224" i="1" s="1"/>
  <c r="FR224" i="1"/>
  <c r="GL224" i="1"/>
  <c r="GO224" i="1"/>
  <c r="GP224" i="1"/>
  <c r="GV224" i="1"/>
  <c r="GX224" i="1" s="1"/>
  <c r="AC225" i="1"/>
  <c r="CQ225" i="1" s="1"/>
  <c r="P225" i="1" s="1"/>
  <c r="AD225" i="1"/>
  <c r="AE225" i="1"/>
  <c r="CS225" i="1" s="1"/>
  <c r="R225" i="1" s="1"/>
  <c r="GK225" i="1" s="1"/>
  <c r="AF225" i="1"/>
  <c r="AG225" i="1"/>
  <c r="CU225" i="1" s="1"/>
  <c r="T225" i="1" s="1"/>
  <c r="AH225" i="1"/>
  <c r="AI225" i="1"/>
  <c r="CW225" i="1" s="1"/>
  <c r="V225" i="1" s="1"/>
  <c r="AJ225" i="1"/>
  <c r="CR225" i="1"/>
  <c r="Q225" i="1" s="1"/>
  <c r="CT225" i="1"/>
  <c r="S225" i="1" s="1"/>
  <c r="CV225" i="1"/>
  <c r="U225" i="1" s="1"/>
  <c r="CX225" i="1"/>
  <c r="W225" i="1" s="1"/>
  <c r="FR225" i="1"/>
  <c r="GL225" i="1"/>
  <c r="GO225" i="1"/>
  <c r="GP225" i="1"/>
  <c r="GV225" i="1"/>
  <c r="GX225" i="1" s="1"/>
  <c r="C226" i="1"/>
  <c r="D226" i="1"/>
  <c r="AC226" i="1"/>
  <c r="AB226" i="1" s="1"/>
  <c r="AD226" i="1"/>
  <c r="AE226" i="1"/>
  <c r="CS226" i="1" s="1"/>
  <c r="R226" i="1" s="1"/>
  <c r="GK226" i="1" s="1"/>
  <c r="AF226" i="1"/>
  <c r="AG226" i="1"/>
  <c r="CU226" i="1" s="1"/>
  <c r="T226" i="1" s="1"/>
  <c r="AH226" i="1"/>
  <c r="AI226" i="1"/>
  <c r="CW226" i="1" s="1"/>
  <c r="V226" i="1" s="1"/>
  <c r="AJ226" i="1"/>
  <c r="CR226" i="1"/>
  <c r="Q226" i="1" s="1"/>
  <c r="CT226" i="1"/>
  <c r="S226" i="1" s="1"/>
  <c r="CV226" i="1"/>
  <c r="U226" i="1" s="1"/>
  <c r="CX226" i="1"/>
  <c r="W226" i="1" s="1"/>
  <c r="FR226" i="1"/>
  <c r="GL226" i="1"/>
  <c r="GO226" i="1"/>
  <c r="GP226" i="1"/>
  <c r="GV226" i="1"/>
  <c r="GX226" i="1" s="1"/>
  <c r="C227" i="1"/>
  <c r="D227" i="1"/>
  <c r="AC227" i="1"/>
  <c r="CQ227" i="1" s="1"/>
  <c r="P227" i="1" s="1"/>
  <c r="AD227" i="1"/>
  <c r="AE227" i="1"/>
  <c r="CS227" i="1" s="1"/>
  <c r="R227" i="1" s="1"/>
  <c r="GK227" i="1" s="1"/>
  <c r="AF227" i="1"/>
  <c r="AG227" i="1"/>
  <c r="CU227" i="1" s="1"/>
  <c r="T227" i="1" s="1"/>
  <c r="AH227" i="1"/>
  <c r="AI227" i="1"/>
  <c r="CW227" i="1" s="1"/>
  <c r="V227" i="1" s="1"/>
  <c r="AJ227" i="1"/>
  <c r="CR227" i="1"/>
  <c r="Q227" i="1" s="1"/>
  <c r="CT227" i="1"/>
  <c r="S227" i="1" s="1"/>
  <c r="CV227" i="1"/>
  <c r="U227" i="1" s="1"/>
  <c r="CX227" i="1"/>
  <c r="W227" i="1" s="1"/>
  <c r="FR227" i="1"/>
  <c r="GL227" i="1"/>
  <c r="GO227" i="1"/>
  <c r="GP227" i="1"/>
  <c r="GV227" i="1"/>
  <c r="GX227" i="1" s="1"/>
  <c r="AC228" i="1"/>
  <c r="CQ228" i="1" s="1"/>
  <c r="P228" i="1" s="1"/>
  <c r="AD228" i="1"/>
  <c r="AE228" i="1"/>
  <c r="CS228" i="1" s="1"/>
  <c r="R228" i="1" s="1"/>
  <c r="GK228" i="1" s="1"/>
  <c r="AF228" i="1"/>
  <c r="AG228" i="1"/>
  <c r="CU228" i="1" s="1"/>
  <c r="T228" i="1" s="1"/>
  <c r="AH228" i="1"/>
  <c r="AI228" i="1"/>
  <c r="CW228" i="1" s="1"/>
  <c r="V228" i="1" s="1"/>
  <c r="AJ228" i="1"/>
  <c r="CR228" i="1"/>
  <c r="Q228" i="1" s="1"/>
  <c r="CT228" i="1"/>
  <c r="S228" i="1" s="1"/>
  <c r="CV228" i="1"/>
  <c r="U228" i="1" s="1"/>
  <c r="CX228" i="1"/>
  <c r="W228" i="1" s="1"/>
  <c r="FR228" i="1"/>
  <c r="GL228" i="1"/>
  <c r="GO228" i="1"/>
  <c r="GP228" i="1"/>
  <c r="GV228" i="1"/>
  <c r="GX228" i="1" s="1"/>
  <c r="AC229" i="1"/>
  <c r="CQ229" i="1" s="1"/>
  <c r="P229" i="1" s="1"/>
  <c r="AD229" i="1"/>
  <c r="AE229" i="1"/>
  <c r="CS229" i="1" s="1"/>
  <c r="R229" i="1" s="1"/>
  <c r="GK229" i="1" s="1"/>
  <c r="AF229" i="1"/>
  <c r="AG229" i="1"/>
  <c r="CU229" i="1" s="1"/>
  <c r="T229" i="1" s="1"/>
  <c r="AH229" i="1"/>
  <c r="AI229" i="1"/>
  <c r="CW229" i="1" s="1"/>
  <c r="V229" i="1" s="1"/>
  <c r="AJ229" i="1"/>
  <c r="CR229" i="1"/>
  <c r="Q229" i="1" s="1"/>
  <c r="CT229" i="1"/>
  <c r="S229" i="1" s="1"/>
  <c r="CV229" i="1"/>
  <c r="U229" i="1" s="1"/>
  <c r="CX229" i="1"/>
  <c r="W229" i="1" s="1"/>
  <c r="FR229" i="1"/>
  <c r="GL229" i="1"/>
  <c r="GO229" i="1"/>
  <c r="GP229" i="1"/>
  <c r="GV229" i="1"/>
  <c r="GX229" i="1" s="1"/>
  <c r="AC230" i="1"/>
  <c r="CQ230" i="1" s="1"/>
  <c r="P230" i="1" s="1"/>
  <c r="AD230" i="1"/>
  <c r="AE230" i="1"/>
  <c r="CS230" i="1" s="1"/>
  <c r="R230" i="1" s="1"/>
  <c r="GK230" i="1" s="1"/>
  <c r="AF230" i="1"/>
  <c r="AG230" i="1"/>
  <c r="CU230" i="1" s="1"/>
  <c r="T230" i="1" s="1"/>
  <c r="AH230" i="1"/>
  <c r="AI230" i="1"/>
  <c r="CW230" i="1" s="1"/>
  <c r="V230" i="1" s="1"/>
  <c r="AJ230" i="1"/>
  <c r="CR230" i="1"/>
  <c r="Q230" i="1" s="1"/>
  <c r="CT230" i="1"/>
  <c r="S230" i="1" s="1"/>
  <c r="CV230" i="1"/>
  <c r="U230" i="1" s="1"/>
  <c r="CX230" i="1"/>
  <c r="W230" i="1" s="1"/>
  <c r="FR230" i="1"/>
  <c r="GL230" i="1"/>
  <c r="GO230" i="1"/>
  <c r="GP230" i="1"/>
  <c r="GV230" i="1"/>
  <c r="GX230" i="1" s="1"/>
  <c r="AC231" i="1"/>
  <c r="CQ231" i="1" s="1"/>
  <c r="P231" i="1" s="1"/>
  <c r="AD231" i="1"/>
  <c r="AE231" i="1"/>
  <c r="CS231" i="1" s="1"/>
  <c r="R231" i="1" s="1"/>
  <c r="GK231" i="1" s="1"/>
  <c r="AF231" i="1"/>
  <c r="AG231" i="1"/>
  <c r="CU231" i="1" s="1"/>
  <c r="T231" i="1" s="1"/>
  <c r="AH231" i="1"/>
  <c r="AI231" i="1"/>
  <c r="CW231" i="1" s="1"/>
  <c r="V231" i="1" s="1"/>
  <c r="AJ231" i="1"/>
  <c r="CR231" i="1"/>
  <c r="Q231" i="1" s="1"/>
  <c r="CT231" i="1"/>
  <c r="S231" i="1" s="1"/>
  <c r="CV231" i="1"/>
  <c r="U231" i="1" s="1"/>
  <c r="CX231" i="1"/>
  <c r="W231" i="1" s="1"/>
  <c r="FR231" i="1"/>
  <c r="GL231" i="1"/>
  <c r="GO231" i="1"/>
  <c r="GP231" i="1"/>
  <c r="GV231" i="1"/>
  <c r="GX231" i="1" s="1"/>
  <c r="C232" i="1"/>
  <c r="D232" i="1"/>
  <c r="AC232" i="1"/>
  <c r="AB232" i="1" s="1"/>
  <c r="AD232" i="1"/>
  <c r="AE232" i="1"/>
  <c r="CS232" i="1" s="1"/>
  <c r="R232" i="1" s="1"/>
  <c r="GK232" i="1" s="1"/>
  <c r="AF232" i="1"/>
  <c r="AG232" i="1"/>
  <c r="CU232" i="1" s="1"/>
  <c r="T232" i="1" s="1"/>
  <c r="AH232" i="1"/>
  <c r="AI232" i="1"/>
  <c r="CW232" i="1" s="1"/>
  <c r="V232" i="1" s="1"/>
  <c r="AJ232" i="1"/>
  <c r="CR232" i="1"/>
  <c r="Q232" i="1" s="1"/>
  <c r="CT232" i="1"/>
  <c r="S232" i="1" s="1"/>
  <c r="CV232" i="1"/>
  <c r="U232" i="1" s="1"/>
  <c r="CX232" i="1"/>
  <c r="W232" i="1" s="1"/>
  <c r="FR232" i="1"/>
  <c r="GL232" i="1"/>
  <c r="GO232" i="1"/>
  <c r="GP232" i="1"/>
  <c r="GV232" i="1"/>
  <c r="GX232" i="1" s="1"/>
  <c r="C233" i="1"/>
  <c r="D233" i="1"/>
  <c r="AC233" i="1"/>
  <c r="CQ233" i="1" s="1"/>
  <c r="P233" i="1" s="1"/>
  <c r="AD233" i="1"/>
  <c r="AE233" i="1"/>
  <c r="CS233" i="1" s="1"/>
  <c r="R233" i="1" s="1"/>
  <c r="GK233" i="1" s="1"/>
  <c r="AF233" i="1"/>
  <c r="AG233" i="1"/>
  <c r="CU233" i="1" s="1"/>
  <c r="T233" i="1" s="1"/>
  <c r="AH233" i="1"/>
  <c r="AI233" i="1"/>
  <c r="CW233" i="1" s="1"/>
  <c r="V233" i="1" s="1"/>
  <c r="AJ233" i="1"/>
  <c r="CR233" i="1"/>
  <c r="Q233" i="1" s="1"/>
  <c r="CT233" i="1"/>
  <c r="S233" i="1" s="1"/>
  <c r="CV233" i="1"/>
  <c r="U233" i="1" s="1"/>
  <c r="CX233" i="1"/>
  <c r="W233" i="1" s="1"/>
  <c r="FR233" i="1"/>
  <c r="GL233" i="1"/>
  <c r="GO233" i="1"/>
  <c r="GP233" i="1"/>
  <c r="GV233" i="1"/>
  <c r="GX233" i="1" s="1"/>
  <c r="AC234" i="1"/>
  <c r="CQ234" i="1" s="1"/>
  <c r="P234" i="1" s="1"/>
  <c r="AD234" i="1"/>
  <c r="AE234" i="1"/>
  <c r="CS234" i="1" s="1"/>
  <c r="R234" i="1" s="1"/>
  <c r="GK234" i="1" s="1"/>
  <c r="AF234" i="1"/>
  <c r="AG234" i="1"/>
  <c r="CU234" i="1" s="1"/>
  <c r="T234" i="1" s="1"/>
  <c r="AH234" i="1"/>
  <c r="AI234" i="1"/>
  <c r="CW234" i="1" s="1"/>
  <c r="V234" i="1" s="1"/>
  <c r="AJ234" i="1"/>
  <c r="CR234" i="1"/>
  <c r="Q234" i="1" s="1"/>
  <c r="CT234" i="1"/>
  <c r="S234" i="1" s="1"/>
  <c r="CV234" i="1"/>
  <c r="U234" i="1" s="1"/>
  <c r="CX234" i="1"/>
  <c r="W234" i="1" s="1"/>
  <c r="FR234" i="1"/>
  <c r="GL234" i="1"/>
  <c r="GO234" i="1"/>
  <c r="GP234" i="1"/>
  <c r="GV234" i="1"/>
  <c r="GX234" i="1" s="1"/>
  <c r="AC235" i="1"/>
  <c r="AD235" i="1"/>
  <c r="AE235" i="1"/>
  <c r="CS235" i="1" s="1"/>
  <c r="R235" i="1" s="1"/>
  <c r="AF235" i="1"/>
  <c r="AG235" i="1"/>
  <c r="CU235" i="1" s="1"/>
  <c r="T235" i="1" s="1"/>
  <c r="AH235" i="1"/>
  <c r="AI235" i="1"/>
  <c r="CW235" i="1" s="1"/>
  <c r="V235" i="1" s="1"/>
  <c r="AJ235" i="1"/>
  <c r="CR235" i="1"/>
  <c r="Q235" i="1" s="1"/>
  <c r="CT235" i="1"/>
  <c r="S235" i="1" s="1"/>
  <c r="CV235" i="1"/>
  <c r="U235" i="1" s="1"/>
  <c r="CX235" i="1"/>
  <c r="W235" i="1" s="1"/>
  <c r="FR235" i="1"/>
  <c r="GK235" i="1"/>
  <c r="GL235" i="1"/>
  <c r="GO235" i="1"/>
  <c r="GP235" i="1"/>
  <c r="GV235" i="1"/>
  <c r="GX235" i="1" s="1"/>
  <c r="W236" i="1"/>
  <c r="AC236" i="1"/>
  <c r="AD236" i="1"/>
  <c r="AE236" i="1"/>
  <c r="CS236" i="1" s="1"/>
  <c r="R236" i="1" s="1"/>
  <c r="AF236" i="1"/>
  <c r="AG236" i="1"/>
  <c r="CU236" i="1" s="1"/>
  <c r="T236" i="1" s="1"/>
  <c r="AH236" i="1"/>
  <c r="AI236" i="1"/>
  <c r="CW236" i="1" s="1"/>
  <c r="V236" i="1" s="1"/>
  <c r="AJ236" i="1"/>
  <c r="CR236" i="1"/>
  <c r="Q236" i="1" s="1"/>
  <c r="CT236" i="1"/>
  <c r="S236" i="1" s="1"/>
  <c r="CV236" i="1"/>
  <c r="U236" i="1" s="1"/>
  <c r="CX236" i="1"/>
  <c r="FR236" i="1"/>
  <c r="GK236" i="1"/>
  <c r="GL236" i="1"/>
  <c r="GO236" i="1"/>
  <c r="GP236" i="1"/>
  <c r="GV236" i="1"/>
  <c r="GX236" i="1" s="1"/>
  <c r="AC237" i="1"/>
  <c r="AD237" i="1"/>
  <c r="AE237" i="1"/>
  <c r="CS237" i="1" s="1"/>
  <c r="R237" i="1" s="1"/>
  <c r="AF237" i="1"/>
  <c r="AG237" i="1"/>
  <c r="CU237" i="1" s="1"/>
  <c r="T237" i="1" s="1"/>
  <c r="AH237" i="1"/>
  <c r="AI237" i="1"/>
  <c r="CW237" i="1" s="1"/>
  <c r="V237" i="1" s="1"/>
  <c r="AJ237" i="1"/>
  <c r="CR237" i="1"/>
  <c r="Q237" i="1" s="1"/>
  <c r="CT237" i="1"/>
  <c r="S237" i="1" s="1"/>
  <c r="CV237" i="1"/>
  <c r="U237" i="1" s="1"/>
  <c r="CX237" i="1"/>
  <c r="W237" i="1" s="1"/>
  <c r="FR237" i="1"/>
  <c r="GK237" i="1"/>
  <c r="GL237" i="1"/>
  <c r="GO237" i="1"/>
  <c r="GP237" i="1"/>
  <c r="GV237" i="1"/>
  <c r="GX237" i="1" s="1"/>
  <c r="C238" i="1"/>
  <c r="D238" i="1"/>
  <c r="AC238" i="1"/>
  <c r="AB238" i="1" s="1"/>
  <c r="AD238" i="1"/>
  <c r="AE238" i="1"/>
  <c r="CS238" i="1" s="1"/>
  <c r="R238" i="1" s="1"/>
  <c r="GK238" i="1" s="1"/>
  <c r="AF238" i="1"/>
  <c r="AG238" i="1"/>
  <c r="CU238" i="1" s="1"/>
  <c r="T238" i="1" s="1"/>
  <c r="AH238" i="1"/>
  <c r="AI238" i="1"/>
  <c r="CW238" i="1" s="1"/>
  <c r="V238" i="1" s="1"/>
  <c r="AJ238" i="1"/>
  <c r="CR238" i="1"/>
  <c r="Q238" i="1" s="1"/>
  <c r="CT238" i="1"/>
  <c r="S238" i="1" s="1"/>
  <c r="CY238" i="1" s="1"/>
  <c r="X238" i="1" s="1"/>
  <c r="CV238" i="1"/>
  <c r="U238" i="1" s="1"/>
  <c r="CX238" i="1"/>
  <c r="W238" i="1" s="1"/>
  <c r="CZ238" i="1"/>
  <c r="Y238" i="1" s="1"/>
  <c r="FR238" i="1"/>
  <c r="GL238" i="1"/>
  <c r="GO238" i="1"/>
  <c r="GP238" i="1"/>
  <c r="GV238" i="1"/>
  <c r="GX238" i="1" s="1"/>
  <c r="C239" i="1"/>
  <c r="D239" i="1"/>
  <c r="AC239" i="1"/>
  <c r="AD239" i="1"/>
  <c r="AE239" i="1"/>
  <c r="CS239" i="1" s="1"/>
  <c r="R239" i="1" s="1"/>
  <c r="AF239" i="1"/>
  <c r="AG239" i="1"/>
  <c r="CU239" i="1" s="1"/>
  <c r="T239" i="1" s="1"/>
  <c r="AH239" i="1"/>
  <c r="AI239" i="1"/>
  <c r="CW239" i="1" s="1"/>
  <c r="V239" i="1" s="1"/>
  <c r="AJ239" i="1"/>
  <c r="CR239" i="1"/>
  <c r="Q239" i="1" s="1"/>
  <c r="CT239" i="1"/>
  <c r="S239" i="1" s="1"/>
  <c r="CV239" i="1"/>
  <c r="U239" i="1" s="1"/>
  <c r="CX239" i="1"/>
  <c r="W239" i="1" s="1"/>
  <c r="FR239" i="1"/>
  <c r="GK239" i="1"/>
  <c r="GL239" i="1"/>
  <c r="GO239" i="1"/>
  <c r="GP239" i="1"/>
  <c r="GV239" i="1"/>
  <c r="GX239" i="1" s="1"/>
  <c r="C240" i="1"/>
  <c r="D240" i="1"/>
  <c r="AC240" i="1"/>
  <c r="AB240" i="1" s="1"/>
  <c r="AD240" i="1"/>
  <c r="AE240" i="1"/>
  <c r="CS240" i="1" s="1"/>
  <c r="R240" i="1" s="1"/>
  <c r="AF240" i="1"/>
  <c r="AG240" i="1"/>
  <c r="CU240" i="1" s="1"/>
  <c r="T240" i="1" s="1"/>
  <c r="AH240" i="1"/>
  <c r="AI240" i="1"/>
  <c r="CW240" i="1" s="1"/>
  <c r="V240" i="1" s="1"/>
  <c r="AJ240" i="1"/>
  <c r="CR240" i="1"/>
  <c r="Q240" i="1" s="1"/>
  <c r="CT240" i="1"/>
  <c r="S240" i="1" s="1"/>
  <c r="CY240" i="1" s="1"/>
  <c r="X240" i="1" s="1"/>
  <c r="CV240" i="1"/>
  <c r="U240" i="1" s="1"/>
  <c r="CX240" i="1"/>
  <c r="W240" i="1" s="1"/>
  <c r="CZ240" i="1"/>
  <c r="Y240" i="1" s="1"/>
  <c r="FR240" i="1"/>
  <c r="GK240" i="1"/>
  <c r="GL240" i="1"/>
  <c r="GO240" i="1"/>
  <c r="GP240" i="1"/>
  <c r="GV240" i="1"/>
  <c r="GX240" i="1" s="1"/>
  <c r="C241" i="1"/>
  <c r="D241" i="1"/>
  <c r="Q241" i="1"/>
  <c r="S241" i="1"/>
  <c r="CY241" i="1" s="1"/>
  <c r="X241" i="1" s="1"/>
  <c r="AC241" i="1"/>
  <c r="AD241" i="1"/>
  <c r="AE241" i="1"/>
  <c r="CS241" i="1" s="1"/>
  <c r="R241" i="1" s="1"/>
  <c r="AF241" i="1"/>
  <c r="AG241" i="1"/>
  <c r="CU241" i="1" s="1"/>
  <c r="T241" i="1" s="1"/>
  <c r="AH241" i="1"/>
  <c r="AI241" i="1"/>
  <c r="CW241" i="1" s="1"/>
  <c r="V241" i="1" s="1"/>
  <c r="AJ241" i="1"/>
  <c r="CR241" i="1"/>
  <c r="CT241" i="1"/>
  <c r="CV241" i="1"/>
  <c r="U241" i="1" s="1"/>
  <c r="CX241" i="1"/>
  <c r="W241" i="1" s="1"/>
  <c r="FR241" i="1"/>
  <c r="GK241" i="1"/>
  <c r="GL241" i="1"/>
  <c r="GO241" i="1"/>
  <c r="GP241" i="1"/>
  <c r="GV241" i="1"/>
  <c r="GX241" i="1" s="1"/>
  <c r="C242" i="1"/>
  <c r="D242" i="1"/>
  <c r="Q242" i="1"/>
  <c r="AC242" i="1"/>
  <c r="CQ242" i="1" s="1"/>
  <c r="P242" i="1" s="1"/>
  <c r="AD242" i="1"/>
  <c r="AE242" i="1"/>
  <c r="AF242" i="1"/>
  <c r="AB242" i="1" s="1"/>
  <c r="AG242" i="1"/>
  <c r="CU242" i="1" s="1"/>
  <c r="T242" i="1" s="1"/>
  <c r="AH242" i="1"/>
  <c r="AI242" i="1"/>
  <c r="AJ242" i="1"/>
  <c r="CX242" i="1" s="1"/>
  <c r="W242" i="1" s="1"/>
  <c r="CR242" i="1"/>
  <c r="CS242" i="1"/>
  <c r="R242" i="1" s="1"/>
  <c r="GK242" i="1" s="1"/>
  <c r="CV242" i="1"/>
  <c r="U242" i="1" s="1"/>
  <c r="CW242" i="1"/>
  <c r="V242" i="1" s="1"/>
  <c r="FR242" i="1"/>
  <c r="GL242" i="1"/>
  <c r="GO242" i="1"/>
  <c r="GP242" i="1"/>
  <c r="GV242" i="1"/>
  <c r="GX242" i="1"/>
  <c r="C243" i="1"/>
  <c r="D243" i="1"/>
  <c r="AC243" i="1"/>
  <c r="AB243" i="1" s="1"/>
  <c r="AD243" i="1"/>
  <c r="CR243" i="1" s="1"/>
  <c r="Q243" i="1" s="1"/>
  <c r="AE243" i="1"/>
  <c r="AF243" i="1"/>
  <c r="AG243" i="1"/>
  <c r="AH243" i="1"/>
  <c r="CV243" i="1" s="1"/>
  <c r="U243" i="1" s="1"/>
  <c r="AI243" i="1"/>
  <c r="AJ243" i="1"/>
  <c r="CQ243" i="1"/>
  <c r="P243" i="1" s="1"/>
  <c r="CS243" i="1"/>
  <c r="R243" i="1" s="1"/>
  <c r="CT243" i="1"/>
  <c r="S243" i="1" s="1"/>
  <c r="CU243" i="1"/>
  <c r="T243" i="1" s="1"/>
  <c r="DY247" i="1" s="1"/>
  <c r="CW243" i="1"/>
  <c r="V243" i="1" s="1"/>
  <c r="CX243" i="1"/>
  <c r="W243" i="1" s="1"/>
  <c r="FR243" i="1"/>
  <c r="GL243" i="1"/>
  <c r="GO243" i="1"/>
  <c r="GP243" i="1"/>
  <c r="GV243" i="1"/>
  <c r="GX243" i="1"/>
  <c r="C244" i="1"/>
  <c r="D244" i="1"/>
  <c r="AC244" i="1"/>
  <c r="AD244" i="1"/>
  <c r="AE244" i="1"/>
  <c r="AF244" i="1"/>
  <c r="AB244" i="1" s="1"/>
  <c r="AG244" i="1"/>
  <c r="AH244" i="1"/>
  <c r="AI244" i="1"/>
  <c r="AJ244" i="1"/>
  <c r="CX244" i="1" s="1"/>
  <c r="W244" i="1" s="1"/>
  <c r="CQ244" i="1"/>
  <c r="P244" i="1" s="1"/>
  <c r="CR244" i="1"/>
  <c r="Q244" i="1" s="1"/>
  <c r="CS244" i="1"/>
  <c r="R244" i="1" s="1"/>
  <c r="CU244" i="1"/>
  <c r="T244" i="1" s="1"/>
  <c r="CV244" i="1"/>
  <c r="U244" i="1" s="1"/>
  <c r="CW244" i="1"/>
  <c r="V244" i="1" s="1"/>
  <c r="FR244" i="1"/>
  <c r="GL244" i="1"/>
  <c r="GO244" i="1"/>
  <c r="GP244" i="1"/>
  <c r="GV244" i="1"/>
  <c r="GX244" i="1"/>
  <c r="C245" i="1"/>
  <c r="D245" i="1"/>
  <c r="AC245" i="1"/>
  <c r="AD245" i="1"/>
  <c r="CR245" i="1" s="1"/>
  <c r="Q245" i="1" s="1"/>
  <c r="AE245" i="1"/>
  <c r="AF245" i="1"/>
  <c r="CT245" i="1" s="1"/>
  <c r="S245" i="1" s="1"/>
  <c r="AG245" i="1"/>
  <c r="AH245" i="1"/>
  <c r="CV245" i="1" s="1"/>
  <c r="U245" i="1" s="1"/>
  <c r="AI245" i="1"/>
  <c r="AJ245" i="1"/>
  <c r="CX245" i="1" s="1"/>
  <c r="W245" i="1" s="1"/>
  <c r="CQ245" i="1"/>
  <c r="P245" i="1" s="1"/>
  <c r="CS245" i="1"/>
  <c r="R245" i="1" s="1"/>
  <c r="GK245" i="1" s="1"/>
  <c r="CU245" i="1"/>
  <c r="T245" i="1" s="1"/>
  <c r="CW245" i="1"/>
  <c r="V245" i="1" s="1"/>
  <c r="FR245" i="1"/>
  <c r="GL245" i="1"/>
  <c r="GO245" i="1"/>
  <c r="GP245" i="1"/>
  <c r="GV245" i="1"/>
  <c r="GX245" i="1"/>
  <c r="B247" i="1"/>
  <c r="B26" i="1" s="1"/>
  <c r="C247" i="1"/>
  <c r="C26" i="1" s="1"/>
  <c r="D247" i="1"/>
  <c r="D26" i="1" s="1"/>
  <c r="F247" i="1"/>
  <c r="F26" i="1" s="1"/>
  <c r="G247" i="1"/>
  <c r="G26" i="1" s="1"/>
  <c r="BX247" i="1"/>
  <c r="BX26" i="1" s="1"/>
  <c r="BY247" i="1"/>
  <c r="BY26" i="1" s="1"/>
  <c r="BZ247" i="1"/>
  <c r="BZ26" i="1" s="1"/>
  <c r="CC247" i="1"/>
  <c r="CC26" i="1" s="1"/>
  <c r="CG247" i="1"/>
  <c r="CG26" i="1" s="1"/>
  <c r="CJ247" i="1"/>
  <c r="CJ26" i="1" s="1"/>
  <c r="CK247" i="1"/>
  <c r="CK26" i="1" s="1"/>
  <c r="CL247" i="1"/>
  <c r="CL26" i="1" s="1"/>
  <c r="EG247" i="1"/>
  <c r="EG26" i="1" s="1"/>
  <c r="FP247" i="1"/>
  <c r="FP26" i="1" s="1"/>
  <c r="FQ247" i="1"/>
  <c r="FQ26" i="1" s="1"/>
  <c r="FR247" i="1"/>
  <c r="FR26" i="1" s="1"/>
  <c r="FU247" i="1"/>
  <c r="FU26" i="1" s="1"/>
  <c r="FY247" i="1"/>
  <c r="FY26" i="1" s="1"/>
  <c r="GB247" i="1"/>
  <c r="GB26" i="1" s="1"/>
  <c r="GC247" i="1"/>
  <c r="GC26" i="1" s="1"/>
  <c r="GD247" i="1"/>
  <c r="GD26" i="1" s="1"/>
  <c r="P251" i="1"/>
  <c r="D276" i="1"/>
  <c r="C278" i="1"/>
  <c r="E278" i="1"/>
  <c r="Z278" i="1"/>
  <c r="AA278" i="1"/>
  <c r="AM278" i="1"/>
  <c r="AN278" i="1"/>
  <c r="BD278" i="1"/>
  <c r="BE278" i="1"/>
  <c r="BF278" i="1"/>
  <c r="BG278" i="1"/>
  <c r="BH278" i="1"/>
  <c r="BI278" i="1"/>
  <c r="BJ278" i="1"/>
  <c r="BK278" i="1"/>
  <c r="BL278" i="1"/>
  <c r="BM278" i="1"/>
  <c r="BN278" i="1"/>
  <c r="BO278" i="1"/>
  <c r="BP278" i="1"/>
  <c r="BQ278" i="1"/>
  <c r="BR278" i="1"/>
  <c r="BS278" i="1"/>
  <c r="BT278" i="1"/>
  <c r="BU278" i="1"/>
  <c r="BV278" i="1"/>
  <c r="BW278" i="1"/>
  <c r="CM278" i="1"/>
  <c r="CN278" i="1"/>
  <c r="CO278" i="1"/>
  <c r="CP278" i="1"/>
  <c r="CQ278" i="1"/>
  <c r="CR278" i="1"/>
  <c r="CS278" i="1"/>
  <c r="CT278" i="1"/>
  <c r="CU278" i="1"/>
  <c r="CV278" i="1"/>
  <c r="CW278" i="1"/>
  <c r="CX278" i="1"/>
  <c r="CY278" i="1"/>
  <c r="CZ278" i="1"/>
  <c r="DA278" i="1"/>
  <c r="DB278" i="1"/>
  <c r="DC278" i="1"/>
  <c r="DD278" i="1"/>
  <c r="DE278" i="1"/>
  <c r="DF278" i="1"/>
  <c r="DR278" i="1"/>
  <c r="DS278" i="1"/>
  <c r="EE278" i="1"/>
  <c r="EF278" i="1"/>
  <c r="EV278" i="1"/>
  <c r="EW278" i="1"/>
  <c r="EX278" i="1"/>
  <c r="EY278" i="1"/>
  <c r="EZ278" i="1"/>
  <c r="FA278" i="1"/>
  <c r="FB278" i="1"/>
  <c r="FC278" i="1"/>
  <c r="FD278" i="1"/>
  <c r="FE278" i="1"/>
  <c r="FF278" i="1"/>
  <c r="FG278" i="1"/>
  <c r="FH278" i="1"/>
  <c r="FI278" i="1"/>
  <c r="FJ278" i="1"/>
  <c r="FK278" i="1"/>
  <c r="FL278" i="1"/>
  <c r="FM278" i="1"/>
  <c r="FN278" i="1"/>
  <c r="FO278" i="1"/>
  <c r="GE278" i="1"/>
  <c r="GF278" i="1"/>
  <c r="GG278" i="1"/>
  <c r="GH278" i="1"/>
  <c r="GI278" i="1"/>
  <c r="GJ278" i="1"/>
  <c r="GK278" i="1"/>
  <c r="GL278" i="1"/>
  <c r="GM278" i="1"/>
  <c r="GN278" i="1"/>
  <c r="GO278" i="1"/>
  <c r="GP278" i="1"/>
  <c r="GQ278" i="1"/>
  <c r="GR278" i="1"/>
  <c r="GS278" i="1"/>
  <c r="GT278" i="1"/>
  <c r="GU278" i="1"/>
  <c r="GV278" i="1"/>
  <c r="GW278" i="1"/>
  <c r="GX278" i="1"/>
  <c r="C280" i="1"/>
  <c r="D280" i="1"/>
  <c r="AC280" i="1"/>
  <c r="AB280" i="1" s="1"/>
  <c r="AD280" i="1"/>
  <c r="CR280" i="1" s="1"/>
  <c r="Q280" i="1" s="1"/>
  <c r="AE280" i="1"/>
  <c r="CS280" i="1" s="1"/>
  <c r="R280" i="1" s="1"/>
  <c r="AF280" i="1"/>
  <c r="AG280" i="1"/>
  <c r="AH280" i="1"/>
  <c r="CV280" i="1" s="1"/>
  <c r="U280" i="1" s="1"/>
  <c r="AI280" i="1"/>
  <c r="CW280" i="1" s="1"/>
  <c r="V280" i="1" s="1"/>
  <c r="AJ280" i="1"/>
  <c r="CQ280" i="1"/>
  <c r="P280" i="1" s="1"/>
  <c r="CT280" i="1"/>
  <c r="S280" i="1" s="1"/>
  <c r="CU280" i="1"/>
  <c r="T280" i="1" s="1"/>
  <c r="CX280" i="1"/>
  <c r="W280" i="1" s="1"/>
  <c r="FR280" i="1"/>
  <c r="GL280" i="1"/>
  <c r="GO280" i="1"/>
  <c r="GP280" i="1"/>
  <c r="GV280" i="1"/>
  <c r="GX280" i="1" s="1"/>
  <c r="C281" i="1"/>
  <c r="D281" i="1"/>
  <c r="AC281" i="1"/>
  <c r="CQ281" i="1" s="1"/>
  <c r="P281" i="1" s="1"/>
  <c r="AD281" i="1"/>
  <c r="AE281" i="1"/>
  <c r="AF281" i="1"/>
  <c r="CT281" i="1" s="1"/>
  <c r="S281" i="1" s="1"/>
  <c r="AG281" i="1"/>
  <c r="CU281" i="1" s="1"/>
  <c r="T281" i="1" s="1"/>
  <c r="AH281" i="1"/>
  <c r="AI281" i="1"/>
  <c r="AJ281" i="1"/>
  <c r="CX281" i="1" s="1"/>
  <c r="W281" i="1" s="1"/>
  <c r="CR281" i="1"/>
  <c r="Q281" i="1" s="1"/>
  <c r="CS281" i="1"/>
  <c r="R281" i="1" s="1"/>
  <c r="CV281" i="1"/>
  <c r="U281" i="1" s="1"/>
  <c r="CW281" i="1"/>
  <c r="V281" i="1" s="1"/>
  <c r="FR281" i="1"/>
  <c r="GL281" i="1"/>
  <c r="GO281" i="1"/>
  <c r="GP281" i="1"/>
  <c r="GV281" i="1"/>
  <c r="GX281" i="1"/>
  <c r="AC282" i="1"/>
  <c r="CQ282" i="1" s="1"/>
  <c r="P282" i="1" s="1"/>
  <c r="AD282" i="1"/>
  <c r="AE282" i="1"/>
  <c r="AF282" i="1"/>
  <c r="CT282" i="1" s="1"/>
  <c r="S282" i="1" s="1"/>
  <c r="AG282" i="1"/>
  <c r="CU282" i="1" s="1"/>
  <c r="T282" i="1" s="1"/>
  <c r="AH282" i="1"/>
  <c r="AI282" i="1"/>
  <c r="AJ282" i="1"/>
  <c r="CX282" i="1" s="1"/>
  <c r="W282" i="1" s="1"/>
  <c r="CR282" i="1"/>
  <c r="Q282" i="1" s="1"/>
  <c r="CS282" i="1"/>
  <c r="R282" i="1" s="1"/>
  <c r="GK282" i="1" s="1"/>
  <c r="CV282" i="1"/>
  <c r="U282" i="1" s="1"/>
  <c r="CW282" i="1"/>
  <c r="V282" i="1" s="1"/>
  <c r="FR282" i="1"/>
  <c r="GL282" i="1"/>
  <c r="GN282" i="1"/>
  <c r="GO282" i="1"/>
  <c r="GV282" i="1"/>
  <c r="GX282" i="1"/>
  <c r="AC283" i="1"/>
  <c r="CQ283" i="1" s="1"/>
  <c r="P283" i="1" s="1"/>
  <c r="AD283" i="1"/>
  <c r="AE283" i="1"/>
  <c r="AF283" i="1"/>
  <c r="CT283" i="1" s="1"/>
  <c r="S283" i="1" s="1"/>
  <c r="AG283" i="1"/>
  <c r="CU283" i="1" s="1"/>
  <c r="T283" i="1" s="1"/>
  <c r="AH283" i="1"/>
  <c r="AI283" i="1"/>
  <c r="AJ283" i="1"/>
  <c r="CX283" i="1" s="1"/>
  <c r="W283" i="1" s="1"/>
  <c r="CR283" i="1"/>
  <c r="Q283" i="1" s="1"/>
  <c r="CS283" i="1"/>
  <c r="R283" i="1" s="1"/>
  <c r="GK283" i="1" s="1"/>
  <c r="CV283" i="1"/>
  <c r="U283" i="1" s="1"/>
  <c r="CW283" i="1"/>
  <c r="V283" i="1" s="1"/>
  <c r="FR283" i="1"/>
  <c r="GL283" i="1"/>
  <c r="GN283" i="1"/>
  <c r="GO283" i="1"/>
  <c r="GV283" i="1"/>
  <c r="GX283" i="1"/>
  <c r="C284" i="1"/>
  <c r="D284" i="1"/>
  <c r="AC284" i="1"/>
  <c r="AB284" i="1" s="1"/>
  <c r="AD284" i="1"/>
  <c r="CR284" i="1" s="1"/>
  <c r="Q284" i="1" s="1"/>
  <c r="AE284" i="1"/>
  <c r="CS284" i="1" s="1"/>
  <c r="R284" i="1" s="1"/>
  <c r="GK284" i="1" s="1"/>
  <c r="AF284" i="1"/>
  <c r="AG284" i="1"/>
  <c r="AH284" i="1"/>
  <c r="CV284" i="1" s="1"/>
  <c r="U284" i="1" s="1"/>
  <c r="AI284" i="1"/>
  <c r="CW284" i="1" s="1"/>
  <c r="V284" i="1" s="1"/>
  <c r="AJ284" i="1"/>
  <c r="CQ284" i="1"/>
  <c r="P284" i="1" s="1"/>
  <c r="CP284" i="1" s="1"/>
  <c r="O284" i="1" s="1"/>
  <c r="CT284" i="1"/>
  <c r="S284" i="1" s="1"/>
  <c r="CU284" i="1"/>
  <c r="T284" i="1" s="1"/>
  <c r="CX284" i="1"/>
  <c r="W284" i="1" s="1"/>
  <c r="FR284" i="1"/>
  <c r="GL284" i="1"/>
  <c r="GO284" i="1"/>
  <c r="GP284" i="1"/>
  <c r="GV284" i="1"/>
  <c r="GX284" i="1" s="1"/>
  <c r="C285" i="1"/>
  <c r="D285" i="1"/>
  <c r="AC285" i="1"/>
  <c r="CQ285" i="1" s="1"/>
  <c r="P285" i="1" s="1"/>
  <c r="AD285" i="1"/>
  <c r="AE285" i="1"/>
  <c r="AF285" i="1"/>
  <c r="CT285" i="1" s="1"/>
  <c r="S285" i="1" s="1"/>
  <c r="AG285" i="1"/>
  <c r="CU285" i="1" s="1"/>
  <c r="T285" i="1" s="1"/>
  <c r="AH285" i="1"/>
  <c r="AI285" i="1"/>
  <c r="AJ285" i="1"/>
  <c r="CX285" i="1" s="1"/>
  <c r="W285" i="1" s="1"/>
  <c r="CR285" i="1"/>
  <c r="Q285" i="1" s="1"/>
  <c r="CS285" i="1"/>
  <c r="R285" i="1" s="1"/>
  <c r="GK285" i="1" s="1"/>
  <c r="CV285" i="1"/>
  <c r="U285" i="1" s="1"/>
  <c r="CW285" i="1"/>
  <c r="V285" i="1" s="1"/>
  <c r="FR285" i="1"/>
  <c r="GL285" i="1"/>
  <c r="GO285" i="1"/>
  <c r="GP285" i="1"/>
  <c r="GV285" i="1"/>
  <c r="GX285" i="1"/>
  <c r="AC286" i="1"/>
  <c r="CQ286" i="1" s="1"/>
  <c r="P286" i="1" s="1"/>
  <c r="AD286" i="1"/>
  <c r="AE286" i="1"/>
  <c r="AF286" i="1"/>
  <c r="CT286" i="1" s="1"/>
  <c r="S286" i="1" s="1"/>
  <c r="AG286" i="1"/>
  <c r="CU286" i="1" s="1"/>
  <c r="T286" i="1" s="1"/>
  <c r="AH286" i="1"/>
  <c r="AI286" i="1"/>
  <c r="AJ286" i="1"/>
  <c r="CX286" i="1" s="1"/>
  <c r="W286" i="1" s="1"/>
  <c r="CR286" i="1"/>
  <c r="Q286" i="1" s="1"/>
  <c r="CS286" i="1"/>
  <c r="R286" i="1" s="1"/>
  <c r="GK286" i="1" s="1"/>
  <c r="CV286" i="1"/>
  <c r="U286" i="1" s="1"/>
  <c r="CW286" i="1"/>
  <c r="V286" i="1" s="1"/>
  <c r="FR286" i="1"/>
  <c r="GL286" i="1"/>
  <c r="GN286" i="1"/>
  <c r="GO286" i="1"/>
  <c r="GV286" i="1"/>
  <c r="GX286" i="1"/>
  <c r="AC287" i="1"/>
  <c r="CQ287" i="1" s="1"/>
  <c r="P287" i="1" s="1"/>
  <c r="AD287" i="1"/>
  <c r="AE287" i="1"/>
  <c r="AF287" i="1"/>
  <c r="CT287" i="1" s="1"/>
  <c r="S287" i="1" s="1"/>
  <c r="AG287" i="1"/>
  <c r="CU287" i="1" s="1"/>
  <c r="T287" i="1" s="1"/>
  <c r="AH287" i="1"/>
  <c r="AI287" i="1"/>
  <c r="AJ287" i="1"/>
  <c r="CX287" i="1" s="1"/>
  <c r="W287" i="1" s="1"/>
  <c r="CR287" i="1"/>
  <c r="Q287" i="1" s="1"/>
  <c r="CS287" i="1"/>
  <c r="R287" i="1" s="1"/>
  <c r="GK287" i="1" s="1"/>
  <c r="CV287" i="1"/>
  <c r="U287" i="1" s="1"/>
  <c r="CW287" i="1"/>
  <c r="V287" i="1" s="1"/>
  <c r="FR287" i="1"/>
  <c r="GL287" i="1"/>
  <c r="GN287" i="1"/>
  <c r="GO287" i="1"/>
  <c r="GV287" i="1"/>
  <c r="GX287" i="1"/>
  <c r="C288" i="1"/>
  <c r="D288" i="1"/>
  <c r="AC288" i="1"/>
  <c r="AB288" i="1" s="1"/>
  <c r="AD288" i="1"/>
  <c r="CR288" i="1" s="1"/>
  <c r="Q288" i="1" s="1"/>
  <c r="AE288" i="1"/>
  <c r="CS288" i="1" s="1"/>
  <c r="R288" i="1" s="1"/>
  <c r="GK288" i="1" s="1"/>
  <c r="AF288" i="1"/>
  <c r="AG288" i="1"/>
  <c r="AH288" i="1"/>
  <c r="CV288" i="1" s="1"/>
  <c r="U288" i="1" s="1"/>
  <c r="AI288" i="1"/>
  <c r="CW288" i="1" s="1"/>
  <c r="V288" i="1" s="1"/>
  <c r="AJ288" i="1"/>
  <c r="CQ288" i="1"/>
  <c r="P288" i="1" s="1"/>
  <c r="CT288" i="1"/>
  <c r="S288" i="1" s="1"/>
  <c r="CU288" i="1"/>
  <c r="T288" i="1" s="1"/>
  <c r="CX288" i="1"/>
  <c r="W288" i="1" s="1"/>
  <c r="FR288" i="1"/>
  <c r="GL288" i="1"/>
  <c r="BZ299" i="1" s="1"/>
  <c r="GO288" i="1"/>
  <c r="GP288" i="1"/>
  <c r="GV288" i="1"/>
  <c r="GX288" i="1" s="1"/>
  <c r="C289" i="1"/>
  <c r="D289" i="1"/>
  <c r="AC289" i="1"/>
  <c r="CQ289" i="1" s="1"/>
  <c r="P289" i="1" s="1"/>
  <c r="AD289" i="1"/>
  <c r="AE289" i="1"/>
  <c r="AF289" i="1"/>
  <c r="CT289" i="1" s="1"/>
  <c r="S289" i="1" s="1"/>
  <c r="AG289" i="1"/>
  <c r="CU289" i="1" s="1"/>
  <c r="T289" i="1" s="1"/>
  <c r="AH289" i="1"/>
  <c r="AI289" i="1"/>
  <c r="AJ289" i="1"/>
  <c r="CX289" i="1" s="1"/>
  <c r="W289" i="1" s="1"/>
  <c r="CR289" i="1"/>
  <c r="Q289" i="1" s="1"/>
  <c r="CS289" i="1"/>
  <c r="R289" i="1" s="1"/>
  <c r="GK289" i="1" s="1"/>
  <c r="CV289" i="1"/>
  <c r="U289" i="1" s="1"/>
  <c r="CW289" i="1"/>
  <c r="V289" i="1" s="1"/>
  <c r="FR289" i="1"/>
  <c r="GL289" i="1"/>
  <c r="GO289" i="1"/>
  <c r="GP289" i="1"/>
  <c r="GV289" i="1"/>
  <c r="GX289" i="1"/>
  <c r="AC290" i="1"/>
  <c r="CQ290" i="1" s="1"/>
  <c r="P290" i="1" s="1"/>
  <c r="AD290" i="1"/>
  <c r="AE290" i="1"/>
  <c r="AF290" i="1"/>
  <c r="CT290" i="1" s="1"/>
  <c r="S290" i="1" s="1"/>
  <c r="AG290" i="1"/>
  <c r="CU290" i="1" s="1"/>
  <c r="T290" i="1" s="1"/>
  <c r="AH290" i="1"/>
  <c r="AI290" i="1"/>
  <c r="AJ290" i="1"/>
  <c r="CX290" i="1" s="1"/>
  <c r="W290" i="1" s="1"/>
  <c r="CR290" i="1"/>
  <c r="Q290" i="1" s="1"/>
  <c r="CS290" i="1"/>
  <c r="R290" i="1" s="1"/>
  <c r="GK290" i="1" s="1"/>
  <c r="CV290" i="1"/>
  <c r="U290" i="1" s="1"/>
  <c r="CW290" i="1"/>
  <c r="V290" i="1" s="1"/>
  <c r="FR290" i="1"/>
  <c r="GL290" i="1"/>
  <c r="GN290" i="1"/>
  <c r="GO290" i="1"/>
  <c r="GV290" i="1"/>
  <c r="GX290" i="1"/>
  <c r="AC291" i="1"/>
  <c r="CQ291" i="1" s="1"/>
  <c r="P291" i="1" s="1"/>
  <c r="AD291" i="1"/>
  <c r="AE291" i="1"/>
  <c r="AF291" i="1"/>
  <c r="CT291" i="1" s="1"/>
  <c r="S291" i="1" s="1"/>
  <c r="AG291" i="1"/>
  <c r="CU291" i="1" s="1"/>
  <c r="T291" i="1" s="1"/>
  <c r="AH291" i="1"/>
  <c r="AI291" i="1"/>
  <c r="AJ291" i="1"/>
  <c r="CX291" i="1" s="1"/>
  <c r="W291" i="1" s="1"/>
  <c r="CR291" i="1"/>
  <c r="Q291" i="1" s="1"/>
  <c r="CS291" i="1"/>
  <c r="R291" i="1" s="1"/>
  <c r="GK291" i="1" s="1"/>
  <c r="CV291" i="1"/>
  <c r="U291" i="1" s="1"/>
  <c r="CW291" i="1"/>
  <c r="V291" i="1" s="1"/>
  <c r="FR291" i="1"/>
  <c r="GL291" i="1"/>
  <c r="GN291" i="1"/>
  <c r="GO291" i="1"/>
  <c r="GV291" i="1"/>
  <c r="GX291" i="1"/>
  <c r="GB299" i="1" s="1"/>
  <c r="C292" i="1"/>
  <c r="D292" i="1"/>
  <c r="AC292" i="1"/>
  <c r="AB292" i="1" s="1"/>
  <c r="AD292" i="1"/>
  <c r="CR292" i="1" s="1"/>
  <c r="Q292" i="1" s="1"/>
  <c r="AE292" i="1"/>
  <c r="CS292" i="1" s="1"/>
  <c r="R292" i="1" s="1"/>
  <c r="GK292" i="1" s="1"/>
  <c r="AF292" i="1"/>
  <c r="AG292" i="1"/>
  <c r="AH292" i="1"/>
  <c r="CV292" i="1" s="1"/>
  <c r="U292" i="1" s="1"/>
  <c r="AI292" i="1"/>
  <c r="CW292" i="1" s="1"/>
  <c r="V292" i="1" s="1"/>
  <c r="AJ292" i="1"/>
  <c r="CQ292" i="1"/>
  <c r="P292" i="1" s="1"/>
  <c r="CP292" i="1" s="1"/>
  <c r="O292" i="1" s="1"/>
  <c r="CT292" i="1"/>
  <c r="S292" i="1" s="1"/>
  <c r="CU292" i="1"/>
  <c r="T292" i="1" s="1"/>
  <c r="CX292" i="1"/>
  <c r="W292" i="1" s="1"/>
  <c r="FR292" i="1"/>
  <c r="GL292" i="1"/>
  <c r="GO292" i="1"/>
  <c r="GP292" i="1"/>
  <c r="GV292" i="1"/>
  <c r="GX292" i="1" s="1"/>
  <c r="C293" i="1"/>
  <c r="D293" i="1"/>
  <c r="AC293" i="1"/>
  <c r="CQ293" i="1" s="1"/>
  <c r="P293" i="1" s="1"/>
  <c r="AD293" i="1"/>
  <c r="AE293" i="1"/>
  <c r="AF293" i="1"/>
  <c r="CT293" i="1" s="1"/>
  <c r="S293" i="1" s="1"/>
  <c r="AG293" i="1"/>
  <c r="CU293" i="1" s="1"/>
  <c r="T293" i="1" s="1"/>
  <c r="AH293" i="1"/>
  <c r="AI293" i="1"/>
  <c r="AJ293" i="1"/>
  <c r="CX293" i="1" s="1"/>
  <c r="W293" i="1" s="1"/>
  <c r="CR293" i="1"/>
  <c r="Q293" i="1" s="1"/>
  <c r="CS293" i="1"/>
  <c r="R293" i="1" s="1"/>
  <c r="GK293" i="1" s="1"/>
  <c r="CV293" i="1"/>
  <c r="U293" i="1" s="1"/>
  <c r="CW293" i="1"/>
  <c r="V293" i="1" s="1"/>
  <c r="FR293" i="1"/>
  <c r="GL293" i="1"/>
  <c r="GO293" i="1"/>
  <c r="GP293" i="1"/>
  <c r="GV293" i="1"/>
  <c r="GX293" i="1"/>
  <c r="AC294" i="1"/>
  <c r="CQ294" i="1" s="1"/>
  <c r="P294" i="1" s="1"/>
  <c r="AD294" i="1"/>
  <c r="AE294" i="1"/>
  <c r="AF294" i="1"/>
  <c r="CT294" i="1" s="1"/>
  <c r="S294" i="1" s="1"/>
  <c r="AG294" i="1"/>
  <c r="CU294" i="1" s="1"/>
  <c r="T294" i="1" s="1"/>
  <c r="AH294" i="1"/>
  <c r="AI294" i="1"/>
  <c r="AJ294" i="1"/>
  <c r="CX294" i="1" s="1"/>
  <c r="W294" i="1" s="1"/>
  <c r="CR294" i="1"/>
  <c r="Q294" i="1" s="1"/>
  <c r="CS294" i="1"/>
  <c r="R294" i="1" s="1"/>
  <c r="GK294" i="1" s="1"/>
  <c r="CV294" i="1"/>
  <c r="U294" i="1" s="1"/>
  <c r="CW294" i="1"/>
  <c r="V294" i="1" s="1"/>
  <c r="FR294" i="1"/>
  <c r="GL294" i="1"/>
  <c r="GN294" i="1"/>
  <c r="GO294" i="1"/>
  <c r="GV294" i="1"/>
  <c r="GX294" i="1"/>
  <c r="AC295" i="1"/>
  <c r="CQ295" i="1" s="1"/>
  <c r="P295" i="1" s="1"/>
  <c r="AD295" i="1"/>
  <c r="AE295" i="1"/>
  <c r="AF295" i="1"/>
  <c r="CT295" i="1" s="1"/>
  <c r="S295" i="1" s="1"/>
  <c r="AG295" i="1"/>
  <c r="CU295" i="1" s="1"/>
  <c r="T295" i="1" s="1"/>
  <c r="AH295" i="1"/>
  <c r="AI295" i="1"/>
  <c r="AJ295" i="1"/>
  <c r="CX295" i="1" s="1"/>
  <c r="W295" i="1" s="1"/>
  <c r="CR295" i="1"/>
  <c r="Q295" i="1" s="1"/>
  <c r="CS295" i="1"/>
  <c r="R295" i="1" s="1"/>
  <c r="GK295" i="1" s="1"/>
  <c r="CV295" i="1"/>
  <c r="U295" i="1" s="1"/>
  <c r="CW295" i="1"/>
  <c r="V295" i="1" s="1"/>
  <c r="FR295" i="1"/>
  <c r="GL295" i="1"/>
  <c r="GN295" i="1"/>
  <c r="GO295" i="1"/>
  <c r="GV295" i="1"/>
  <c r="GX295" i="1"/>
  <c r="AC296" i="1"/>
  <c r="CQ296" i="1" s="1"/>
  <c r="P296" i="1" s="1"/>
  <c r="AD296" i="1"/>
  <c r="AE296" i="1"/>
  <c r="AF296" i="1"/>
  <c r="CT296" i="1" s="1"/>
  <c r="S296" i="1" s="1"/>
  <c r="AG296" i="1"/>
  <c r="CU296" i="1" s="1"/>
  <c r="T296" i="1" s="1"/>
  <c r="AH296" i="1"/>
  <c r="AI296" i="1"/>
  <c r="AJ296" i="1"/>
  <c r="CX296" i="1" s="1"/>
  <c r="W296" i="1" s="1"/>
  <c r="CR296" i="1"/>
  <c r="Q296" i="1" s="1"/>
  <c r="CS296" i="1"/>
  <c r="R296" i="1" s="1"/>
  <c r="GK296" i="1" s="1"/>
  <c r="CV296" i="1"/>
  <c r="U296" i="1" s="1"/>
  <c r="CW296" i="1"/>
  <c r="V296" i="1" s="1"/>
  <c r="FR296" i="1"/>
  <c r="GL296" i="1"/>
  <c r="GN296" i="1"/>
  <c r="GO296" i="1"/>
  <c r="GV296" i="1"/>
  <c r="GX296" i="1"/>
  <c r="AC297" i="1"/>
  <c r="CQ297" i="1" s="1"/>
  <c r="P297" i="1" s="1"/>
  <c r="AD297" i="1"/>
  <c r="AE297" i="1"/>
  <c r="AF297" i="1"/>
  <c r="CT297" i="1" s="1"/>
  <c r="S297" i="1" s="1"/>
  <c r="AG297" i="1"/>
  <c r="CU297" i="1" s="1"/>
  <c r="T297" i="1" s="1"/>
  <c r="AH297" i="1"/>
  <c r="AI297" i="1"/>
  <c r="AJ297" i="1"/>
  <c r="CX297" i="1" s="1"/>
  <c r="W297" i="1" s="1"/>
  <c r="CR297" i="1"/>
  <c r="Q297" i="1" s="1"/>
  <c r="CS297" i="1"/>
  <c r="R297" i="1" s="1"/>
  <c r="GK297" i="1" s="1"/>
  <c r="CV297" i="1"/>
  <c r="U297" i="1" s="1"/>
  <c r="CW297" i="1"/>
  <c r="V297" i="1" s="1"/>
  <c r="FR297" i="1"/>
  <c r="GL297" i="1"/>
  <c r="GN297" i="1"/>
  <c r="GO297" i="1"/>
  <c r="GV297" i="1"/>
  <c r="GX297" i="1"/>
  <c r="B299" i="1"/>
  <c r="B278" i="1" s="1"/>
  <c r="C299" i="1"/>
  <c r="D299" i="1"/>
  <c r="D278" i="1" s="1"/>
  <c r="F299" i="1"/>
  <c r="F278" i="1" s="1"/>
  <c r="G299" i="1"/>
  <c r="G278" i="1" s="1"/>
  <c r="AO299" i="1"/>
  <c r="F303" i="1" s="1"/>
  <c r="BX299" i="1"/>
  <c r="BX278" i="1" s="1"/>
  <c r="BY299" i="1"/>
  <c r="AP299" i="1" s="1"/>
  <c r="CC299" i="1"/>
  <c r="AT299" i="1" s="1"/>
  <c r="CK299" i="1"/>
  <c r="BB299" i="1" s="1"/>
  <c r="CL299" i="1"/>
  <c r="BC299" i="1" s="1"/>
  <c r="EG299" i="1"/>
  <c r="EG278" i="1" s="1"/>
  <c r="FP299" i="1"/>
  <c r="FP278" i="1" s="1"/>
  <c r="FQ299" i="1"/>
  <c r="EH299" i="1" s="1"/>
  <c r="FR299" i="1"/>
  <c r="EI299" i="1" s="1"/>
  <c r="FU299" i="1"/>
  <c r="EL299" i="1" s="1"/>
  <c r="FY299" i="1"/>
  <c r="EP299" i="1" s="1"/>
  <c r="GC299" i="1"/>
  <c r="ET299" i="1" s="1"/>
  <c r="GD299" i="1"/>
  <c r="EU299" i="1" s="1"/>
  <c r="D328" i="1"/>
  <c r="C330" i="1"/>
  <c r="E330" i="1"/>
  <c r="G330" i="1"/>
  <c r="Z330" i="1"/>
  <c r="AA330" i="1"/>
  <c r="AM330" i="1"/>
  <c r="AN330" i="1"/>
  <c r="BD330" i="1"/>
  <c r="BE330" i="1"/>
  <c r="BF330" i="1"/>
  <c r="BG330" i="1"/>
  <c r="BH330" i="1"/>
  <c r="BI330" i="1"/>
  <c r="BJ330" i="1"/>
  <c r="BK330" i="1"/>
  <c r="BL330" i="1"/>
  <c r="BM330" i="1"/>
  <c r="BN330" i="1"/>
  <c r="BO330" i="1"/>
  <c r="BP330" i="1"/>
  <c r="BQ330" i="1"/>
  <c r="BR330" i="1"/>
  <c r="BS330" i="1"/>
  <c r="BT330" i="1"/>
  <c r="BU330" i="1"/>
  <c r="BV330" i="1"/>
  <c r="BW330" i="1"/>
  <c r="CL330" i="1"/>
  <c r="CM330" i="1"/>
  <c r="CN330" i="1"/>
  <c r="CO330" i="1"/>
  <c r="CP330" i="1"/>
  <c r="CQ330" i="1"/>
  <c r="CR330" i="1"/>
  <c r="CS330" i="1"/>
  <c r="CT330" i="1"/>
  <c r="CU330" i="1"/>
  <c r="CV330" i="1"/>
  <c r="CW330" i="1"/>
  <c r="CX330" i="1"/>
  <c r="CY330" i="1"/>
  <c r="CZ330" i="1"/>
  <c r="DA330" i="1"/>
  <c r="DB330" i="1"/>
  <c r="DC330" i="1"/>
  <c r="DD330" i="1"/>
  <c r="DE330" i="1"/>
  <c r="DF330" i="1"/>
  <c r="DR330" i="1"/>
  <c r="DS330" i="1"/>
  <c r="EE330" i="1"/>
  <c r="EF330" i="1"/>
  <c r="EV330" i="1"/>
  <c r="EW330" i="1"/>
  <c r="EX330" i="1"/>
  <c r="EY330" i="1"/>
  <c r="EZ330" i="1"/>
  <c r="FA330" i="1"/>
  <c r="FB330" i="1"/>
  <c r="FC330" i="1"/>
  <c r="FD330" i="1"/>
  <c r="FE330" i="1"/>
  <c r="FF330" i="1"/>
  <c r="FG330" i="1"/>
  <c r="FH330" i="1"/>
  <c r="FI330" i="1"/>
  <c r="FJ330" i="1"/>
  <c r="FK330" i="1"/>
  <c r="FL330" i="1"/>
  <c r="FM330" i="1"/>
  <c r="FN330" i="1"/>
  <c r="FO330" i="1"/>
  <c r="FR330" i="1"/>
  <c r="GD330" i="1"/>
  <c r="GE330" i="1"/>
  <c r="GF330" i="1"/>
  <c r="GG330" i="1"/>
  <c r="GH330" i="1"/>
  <c r="GI330" i="1"/>
  <c r="GJ330" i="1"/>
  <c r="GK330" i="1"/>
  <c r="GL330" i="1"/>
  <c r="GM330" i="1"/>
  <c r="GN330" i="1"/>
  <c r="GO330" i="1"/>
  <c r="GP330" i="1"/>
  <c r="GQ330" i="1"/>
  <c r="GR330" i="1"/>
  <c r="GS330" i="1"/>
  <c r="GT330" i="1"/>
  <c r="GU330" i="1"/>
  <c r="GV330" i="1"/>
  <c r="GW330" i="1"/>
  <c r="GX330" i="1"/>
  <c r="C332" i="1"/>
  <c r="D332" i="1"/>
  <c r="AC332" i="1"/>
  <c r="AB332" i="1" s="1"/>
  <c r="AD332" i="1"/>
  <c r="CR332" i="1" s="1"/>
  <c r="Q332" i="1" s="1"/>
  <c r="AE332" i="1"/>
  <c r="CS332" i="1" s="1"/>
  <c r="R332" i="1" s="1"/>
  <c r="AF332" i="1"/>
  <c r="AG332" i="1"/>
  <c r="AH332" i="1"/>
  <c r="CV332" i="1" s="1"/>
  <c r="U332" i="1" s="1"/>
  <c r="AI332" i="1"/>
  <c r="CW332" i="1" s="1"/>
  <c r="V332" i="1" s="1"/>
  <c r="AJ332" i="1"/>
  <c r="CQ332" i="1"/>
  <c r="P332" i="1" s="1"/>
  <c r="CT332" i="1"/>
  <c r="S332" i="1" s="1"/>
  <c r="CU332" i="1"/>
  <c r="T332" i="1" s="1"/>
  <c r="CX332" i="1"/>
  <c r="W332" i="1" s="1"/>
  <c r="AJ341" i="1" s="1"/>
  <c r="FR332" i="1"/>
  <c r="GL332" i="1"/>
  <c r="BZ341" i="1" s="1"/>
  <c r="GO332" i="1"/>
  <c r="GP332" i="1"/>
  <c r="GV332" i="1"/>
  <c r="GX332" i="1" s="1"/>
  <c r="C333" i="1"/>
  <c r="D333" i="1"/>
  <c r="AC333" i="1"/>
  <c r="CQ333" i="1" s="1"/>
  <c r="P333" i="1" s="1"/>
  <c r="AD333" i="1"/>
  <c r="AE333" i="1"/>
  <c r="AF333" i="1"/>
  <c r="CT333" i="1" s="1"/>
  <c r="S333" i="1" s="1"/>
  <c r="AG333" i="1"/>
  <c r="CU333" i="1" s="1"/>
  <c r="T333" i="1" s="1"/>
  <c r="DY341" i="1" s="1"/>
  <c r="AH333" i="1"/>
  <c r="AI333" i="1"/>
  <c r="AJ333" i="1"/>
  <c r="CX333" i="1" s="1"/>
  <c r="W333" i="1" s="1"/>
  <c r="CR333" i="1"/>
  <c r="Q333" i="1" s="1"/>
  <c r="DV341" i="1" s="1"/>
  <c r="CS333" i="1"/>
  <c r="R333" i="1" s="1"/>
  <c r="CV333" i="1"/>
  <c r="U333" i="1" s="1"/>
  <c r="CW333" i="1"/>
  <c r="V333" i="1" s="1"/>
  <c r="FR333" i="1"/>
  <c r="GL333" i="1"/>
  <c r="GO333" i="1"/>
  <c r="GP333" i="1"/>
  <c r="GV333" i="1"/>
  <c r="GX333" i="1"/>
  <c r="GB341" i="1" s="1"/>
  <c r="C334" i="1"/>
  <c r="D334" i="1"/>
  <c r="AC334" i="1"/>
  <c r="AB334" i="1" s="1"/>
  <c r="AD334" i="1"/>
  <c r="CR334" i="1" s="1"/>
  <c r="Q334" i="1" s="1"/>
  <c r="AE334" i="1"/>
  <c r="CS334" i="1" s="1"/>
  <c r="R334" i="1" s="1"/>
  <c r="GK334" i="1" s="1"/>
  <c r="AF334" i="1"/>
  <c r="AG334" i="1"/>
  <c r="AH334" i="1"/>
  <c r="CV334" i="1" s="1"/>
  <c r="U334" i="1" s="1"/>
  <c r="AI334" i="1"/>
  <c r="CW334" i="1" s="1"/>
  <c r="V334" i="1" s="1"/>
  <c r="AJ334" i="1"/>
  <c r="CQ334" i="1"/>
  <c r="P334" i="1" s="1"/>
  <c r="CP334" i="1" s="1"/>
  <c r="O334" i="1" s="1"/>
  <c r="CT334" i="1"/>
  <c r="S334" i="1" s="1"/>
  <c r="CU334" i="1"/>
  <c r="T334" i="1" s="1"/>
  <c r="CX334" i="1"/>
  <c r="W334" i="1" s="1"/>
  <c r="FR334" i="1"/>
  <c r="GL334" i="1"/>
  <c r="GO334" i="1"/>
  <c r="GP334" i="1"/>
  <c r="GV334" i="1"/>
  <c r="GX334" i="1" s="1"/>
  <c r="C335" i="1"/>
  <c r="D335" i="1"/>
  <c r="AC335" i="1"/>
  <c r="CQ335" i="1" s="1"/>
  <c r="P335" i="1" s="1"/>
  <c r="AD335" i="1"/>
  <c r="AE335" i="1"/>
  <c r="AF335" i="1"/>
  <c r="CT335" i="1" s="1"/>
  <c r="S335" i="1" s="1"/>
  <c r="AG335" i="1"/>
  <c r="CU335" i="1" s="1"/>
  <c r="T335" i="1" s="1"/>
  <c r="AH335" i="1"/>
  <c r="AI335" i="1"/>
  <c r="AJ335" i="1"/>
  <c r="CX335" i="1" s="1"/>
  <c r="W335" i="1" s="1"/>
  <c r="CR335" i="1"/>
  <c r="Q335" i="1" s="1"/>
  <c r="CS335" i="1"/>
  <c r="R335" i="1" s="1"/>
  <c r="GK335" i="1" s="1"/>
  <c r="CV335" i="1"/>
  <c r="U335" i="1" s="1"/>
  <c r="CW335" i="1"/>
  <c r="V335" i="1" s="1"/>
  <c r="FR335" i="1"/>
  <c r="GL335" i="1"/>
  <c r="GO335" i="1"/>
  <c r="GP335" i="1"/>
  <c r="GV335" i="1"/>
  <c r="GX335" i="1"/>
  <c r="C336" i="1"/>
  <c r="D336" i="1"/>
  <c r="AC336" i="1"/>
  <c r="AB336" i="1" s="1"/>
  <c r="AD336" i="1"/>
  <c r="CR336" i="1" s="1"/>
  <c r="Q336" i="1" s="1"/>
  <c r="AE336" i="1"/>
  <c r="CS336" i="1" s="1"/>
  <c r="R336" i="1" s="1"/>
  <c r="GK336" i="1" s="1"/>
  <c r="AF336" i="1"/>
  <c r="AG336" i="1"/>
  <c r="AH336" i="1"/>
  <c r="CV336" i="1" s="1"/>
  <c r="U336" i="1" s="1"/>
  <c r="AI336" i="1"/>
  <c r="CW336" i="1" s="1"/>
  <c r="V336" i="1" s="1"/>
  <c r="AJ336" i="1"/>
  <c r="CQ336" i="1"/>
  <c r="P336" i="1" s="1"/>
  <c r="CT336" i="1"/>
  <c r="S336" i="1" s="1"/>
  <c r="CU336" i="1"/>
  <c r="T336" i="1" s="1"/>
  <c r="CX336" i="1"/>
  <c r="W336" i="1" s="1"/>
  <c r="FR336" i="1"/>
  <c r="GL336" i="1"/>
  <c r="GN336" i="1"/>
  <c r="GO336" i="1"/>
  <c r="GV336" i="1"/>
  <c r="GX336" i="1" s="1"/>
  <c r="C337" i="1"/>
  <c r="D337" i="1"/>
  <c r="AC337" i="1"/>
  <c r="CQ337" i="1" s="1"/>
  <c r="P337" i="1" s="1"/>
  <c r="AD337" i="1"/>
  <c r="AE337" i="1"/>
  <c r="AF337" i="1"/>
  <c r="CT337" i="1" s="1"/>
  <c r="S337" i="1" s="1"/>
  <c r="AG337" i="1"/>
  <c r="CU337" i="1" s="1"/>
  <c r="T337" i="1" s="1"/>
  <c r="AH337" i="1"/>
  <c r="AI337" i="1"/>
  <c r="AJ337" i="1"/>
  <c r="CX337" i="1" s="1"/>
  <c r="W337" i="1" s="1"/>
  <c r="CR337" i="1"/>
  <c r="Q337" i="1" s="1"/>
  <c r="CS337" i="1"/>
  <c r="R337" i="1" s="1"/>
  <c r="GK337" i="1" s="1"/>
  <c r="CV337" i="1"/>
  <c r="U337" i="1" s="1"/>
  <c r="CW337" i="1"/>
  <c r="V337" i="1" s="1"/>
  <c r="FR337" i="1"/>
  <c r="GL337" i="1"/>
  <c r="GN337" i="1"/>
  <c r="GO337" i="1"/>
  <c r="GV337" i="1"/>
  <c r="GX337" i="1"/>
  <c r="C338" i="1"/>
  <c r="D338" i="1"/>
  <c r="AC338" i="1"/>
  <c r="AB338" i="1" s="1"/>
  <c r="AD338" i="1"/>
  <c r="CR338" i="1" s="1"/>
  <c r="Q338" i="1" s="1"/>
  <c r="AE338" i="1"/>
  <c r="CS338" i="1" s="1"/>
  <c r="R338" i="1" s="1"/>
  <c r="GK338" i="1" s="1"/>
  <c r="AF338" i="1"/>
  <c r="AG338" i="1"/>
  <c r="AH338" i="1"/>
  <c r="CV338" i="1" s="1"/>
  <c r="U338" i="1" s="1"/>
  <c r="AI338" i="1"/>
  <c r="CW338" i="1" s="1"/>
  <c r="V338" i="1" s="1"/>
  <c r="AJ338" i="1"/>
  <c r="CQ338" i="1"/>
  <c r="P338" i="1" s="1"/>
  <c r="CP338" i="1" s="1"/>
  <c r="O338" i="1" s="1"/>
  <c r="CT338" i="1"/>
  <c r="S338" i="1" s="1"/>
  <c r="CU338" i="1"/>
  <c r="T338" i="1" s="1"/>
  <c r="CX338" i="1"/>
  <c r="W338" i="1" s="1"/>
  <c r="FR338" i="1"/>
  <c r="GL338" i="1"/>
  <c r="GN338" i="1"/>
  <c r="GO338" i="1"/>
  <c r="GV338" i="1"/>
  <c r="GX338" i="1" s="1"/>
  <c r="C339" i="1"/>
  <c r="D339" i="1"/>
  <c r="AC339" i="1"/>
  <c r="CQ339" i="1" s="1"/>
  <c r="P339" i="1" s="1"/>
  <c r="AD339" i="1"/>
  <c r="AE339" i="1"/>
  <c r="AF339" i="1"/>
  <c r="CT339" i="1" s="1"/>
  <c r="S339" i="1" s="1"/>
  <c r="AG339" i="1"/>
  <c r="CU339" i="1" s="1"/>
  <c r="T339" i="1" s="1"/>
  <c r="AH339" i="1"/>
  <c r="AI339" i="1"/>
  <c r="AJ339" i="1"/>
  <c r="CX339" i="1" s="1"/>
  <c r="W339" i="1" s="1"/>
  <c r="CR339" i="1"/>
  <c r="Q339" i="1" s="1"/>
  <c r="CS339" i="1"/>
  <c r="R339" i="1" s="1"/>
  <c r="GK339" i="1" s="1"/>
  <c r="CV339" i="1"/>
  <c r="U339" i="1" s="1"/>
  <c r="CW339" i="1"/>
  <c r="V339" i="1" s="1"/>
  <c r="FR339" i="1"/>
  <c r="GL339" i="1"/>
  <c r="GN339" i="1"/>
  <c r="GO339" i="1"/>
  <c r="GV339" i="1"/>
  <c r="GX339" i="1"/>
  <c r="B341" i="1"/>
  <c r="B330" i="1" s="1"/>
  <c r="C341" i="1"/>
  <c r="D341" i="1"/>
  <c r="D330" i="1" s="1"/>
  <c r="F341" i="1"/>
  <c r="F330" i="1" s="1"/>
  <c r="G341" i="1"/>
  <c r="AO341" i="1"/>
  <c r="F345" i="1" s="1"/>
  <c r="BX341" i="1"/>
  <c r="BX330" i="1" s="1"/>
  <c r="BY341" i="1"/>
  <c r="AP341" i="1" s="1"/>
  <c r="AP330" i="1" s="1"/>
  <c r="CC341" i="1"/>
  <c r="AT341" i="1" s="1"/>
  <c r="CK341" i="1"/>
  <c r="BB341" i="1" s="1"/>
  <c r="BB330" i="1" s="1"/>
  <c r="CL341" i="1"/>
  <c r="BC341" i="1" s="1"/>
  <c r="EG341" i="1"/>
  <c r="P345" i="1" s="1"/>
  <c r="FP341" i="1"/>
  <c r="FP330" i="1" s="1"/>
  <c r="FQ341" i="1"/>
  <c r="EH341" i="1" s="1"/>
  <c r="FR341" i="1"/>
  <c r="EI341" i="1" s="1"/>
  <c r="FU341" i="1"/>
  <c r="FY341" i="1"/>
  <c r="GC341" i="1"/>
  <c r="GD341" i="1"/>
  <c r="EU341" i="1" s="1"/>
  <c r="F350" i="1"/>
  <c r="F354" i="1"/>
  <c r="B370" i="1"/>
  <c r="B22" i="1" s="1"/>
  <c r="C370" i="1"/>
  <c r="C22" i="1" s="1"/>
  <c r="D370" i="1"/>
  <c r="D22" i="1" s="1"/>
  <c r="F370" i="1"/>
  <c r="F22" i="1" s="1"/>
  <c r="G370" i="1"/>
  <c r="G22" i="1" s="1"/>
  <c r="EG370" i="1"/>
  <c r="P374" i="1" s="1"/>
  <c r="B401" i="1"/>
  <c r="B18" i="1" s="1"/>
  <c r="C401" i="1"/>
  <c r="C18" i="1" s="1"/>
  <c r="D401" i="1"/>
  <c r="D18" i="1" s="1"/>
  <c r="F401" i="1"/>
  <c r="F18" i="1" s="1"/>
  <c r="G401" i="1"/>
  <c r="G18" i="1" s="1"/>
  <c r="EP341" i="1" l="1"/>
  <c r="FY330" i="1"/>
  <c r="CZ336" i="1"/>
  <c r="Y336" i="1" s="1"/>
  <c r="CY336" i="1"/>
  <c r="X336" i="1" s="1"/>
  <c r="DL341" i="1"/>
  <c r="DY330" i="1"/>
  <c r="CP333" i="1"/>
  <c r="O333" i="1" s="1"/>
  <c r="DU341" i="1"/>
  <c r="AJ330" i="1"/>
  <c r="W341" i="1"/>
  <c r="P317" i="1"/>
  <c r="EL278" i="1"/>
  <c r="AP278" i="1"/>
  <c r="F308" i="1"/>
  <c r="CY294" i="1"/>
  <c r="X294" i="1" s="1"/>
  <c r="CZ294" i="1"/>
  <c r="Y294" i="1" s="1"/>
  <c r="CP291" i="1"/>
  <c r="O291" i="1" s="1"/>
  <c r="CP289" i="1"/>
  <c r="O289" i="1" s="1"/>
  <c r="CY287" i="1"/>
  <c r="X287" i="1" s="1"/>
  <c r="CZ287" i="1"/>
  <c r="Y287" i="1" s="1"/>
  <c r="CY285" i="1"/>
  <c r="X285" i="1" s="1"/>
  <c r="CZ285" i="1"/>
  <c r="Y285" i="1" s="1"/>
  <c r="CP282" i="1"/>
  <c r="O282" i="1" s="1"/>
  <c r="DZ299" i="1"/>
  <c r="CZ280" i="1"/>
  <c r="Y280" i="1" s="1"/>
  <c r="AF299" i="1"/>
  <c r="CY280" i="1"/>
  <c r="X280" i="1" s="1"/>
  <c r="AH299" i="1"/>
  <c r="AD299" i="1"/>
  <c r="CY245" i="1"/>
  <c r="X245" i="1" s="1"/>
  <c r="CZ245" i="1"/>
  <c r="Y245" i="1" s="1"/>
  <c r="DY26" i="1"/>
  <c r="DL247" i="1"/>
  <c r="AI247" i="1"/>
  <c r="AJ247" i="1"/>
  <c r="CY236" i="1"/>
  <c r="X236" i="1" s="1"/>
  <c r="CZ236" i="1"/>
  <c r="Y236" i="1" s="1"/>
  <c r="DI341" i="1"/>
  <c r="DV330" i="1"/>
  <c r="CY296" i="1"/>
  <c r="X296" i="1" s="1"/>
  <c r="CZ296" i="1"/>
  <c r="Y296" i="1" s="1"/>
  <c r="EL341" i="1"/>
  <c r="FU330" i="1"/>
  <c r="F359" i="1"/>
  <c r="AT330" i="1"/>
  <c r="CZ338" i="1"/>
  <c r="Y338" i="1" s="1"/>
  <c r="CY338" i="1"/>
  <c r="X338" i="1" s="1"/>
  <c r="GM338" i="1" s="1"/>
  <c r="CP336" i="1"/>
  <c r="O336" i="1" s="1"/>
  <c r="CP335" i="1"/>
  <c r="O335" i="1" s="1"/>
  <c r="EA341" i="1"/>
  <c r="EB341" i="1"/>
  <c r="DX341" i="1"/>
  <c r="CY333" i="1"/>
  <c r="X333" i="1" s="1"/>
  <c r="CZ333" i="1"/>
  <c r="Y333" i="1" s="1"/>
  <c r="AG341" i="1"/>
  <c r="AI341" i="1"/>
  <c r="GK332" i="1"/>
  <c r="AE341" i="1"/>
  <c r="EU278" i="1"/>
  <c r="P315" i="1"/>
  <c r="EI278" i="1"/>
  <c r="P309" i="1"/>
  <c r="BC278" i="1"/>
  <c r="F315" i="1"/>
  <c r="CP297" i="1"/>
  <c r="O297" i="1" s="1"/>
  <c r="CP295" i="1"/>
  <c r="O295" i="1" s="1"/>
  <c r="CP293" i="1"/>
  <c r="O293" i="1" s="1"/>
  <c r="CY291" i="1"/>
  <c r="X291" i="1" s="1"/>
  <c r="CZ291" i="1"/>
  <c r="Y291" i="1" s="1"/>
  <c r="CY289" i="1"/>
  <c r="X289" i="1" s="1"/>
  <c r="CZ289" i="1"/>
  <c r="Y289" i="1" s="1"/>
  <c r="CP286" i="1"/>
  <c r="O286" i="1" s="1"/>
  <c r="CZ284" i="1"/>
  <c r="Y284" i="1" s="1"/>
  <c r="CY284" i="1"/>
  <c r="X284" i="1" s="1"/>
  <c r="CY282" i="1"/>
  <c r="X282" i="1" s="1"/>
  <c r="CZ282" i="1"/>
  <c r="Y282" i="1" s="1"/>
  <c r="GK281" i="1"/>
  <c r="DW299" i="1"/>
  <c r="CJ299" i="1"/>
  <c r="AC299" i="1"/>
  <c r="CP280" i="1"/>
  <c r="O280" i="1" s="1"/>
  <c r="CY243" i="1"/>
  <c r="X243" i="1" s="1"/>
  <c r="CZ243" i="1"/>
  <c r="Y243" i="1" s="1"/>
  <c r="AH247" i="1"/>
  <c r="EU330" i="1"/>
  <c r="P357" i="1"/>
  <c r="EI330" i="1"/>
  <c r="P351" i="1"/>
  <c r="GP338" i="1"/>
  <c r="CP337" i="1"/>
  <c r="O337" i="1" s="1"/>
  <c r="CY335" i="1"/>
  <c r="X335" i="1" s="1"/>
  <c r="CZ335" i="1"/>
  <c r="Y335" i="1" s="1"/>
  <c r="DZ341" i="1"/>
  <c r="AQ341" i="1"/>
  <c r="CG341" i="1"/>
  <c r="BZ330" i="1"/>
  <c r="CZ332" i="1"/>
  <c r="Y332" i="1" s="1"/>
  <c r="AF341" i="1"/>
  <c r="CY332" i="1"/>
  <c r="X332" i="1" s="1"/>
  <c r="AH341" i="1"/>
  <c r="AD341" i="1"/>
  <c r="P312" i="1"/>
  <c r="ET278" i="1"/>
  <c r="P308" i="1"/>
  <c r="EH278" i="1"/>
  <c r="BB278" i="1"/>
  <c r="F312" i="1"/>
  <c r="CY297" i="1"/>
  <c r="X297" i="1" s="1"/>
  <c r="CZ297" i="1"/>
  <c r="Y297" i="1" s="1"/>
  <c r="CY295" i="1"/>
  <c r="X295" i="1" s="1"/>
  <c r="CZ295" i="1"/>
  <c r="Y295" i="1" s="1"/>
  <c r="CY293" i="1"/>
  <c r="X293" i="1" s="1"/>
  <c r="CZ293" i="1"/>
  <c r="Y293" i="1" s="1"/>
  <c r="CP290" i="1"/>
  <c r="O290" i="1" s="1"/>
  <c r="AQ299" i="1"/>
  <c r="BZ278" i="1"/>
  <c r="CG299" i="1"/>
  <c r="CZ288" i="1"/>
  <c r="Y288" i="1" s="1"/>
  <c r="CY288" i="1"/>
  <c r="X288" i="1" s="1"/>
  <c r="CY286" i="1"/>
  <c r="X286" i="1" s="1"/>
  <c r="CZ286" i="1"/>
  <c r="Y286" i="1" s="1"/>
  <c r="GM284" i="1"/>
  <c r="GN284" i="1"/>
  <c r="CP283" i="1"/>
  <c r="O283" i="1" s="1"/>
  <c r="DV299" i="1"/>
  <c r="DY299" i="1"/>
  <c r="CP281" i="1"/>
  <c r="O281" i="1" s="1"/>
  <c r="DU299" i="1"/>
  <c r="AJ299" i="1"/>
  <c r="GK243" i="1"/>
  <c r="DW247" i="1"/>
  <c r="DZ247" i="1"/>
  <c r="CY239" i="1"/>
  <c r="X239" i="1" s="1"/>
  <c r="CZ239" i="1"/>
  <c r="Y239" i="1" s="1"/>
  <c r="CY237" i="1"/>
  <c r="X237" i="1" s="1"/>
  <c r="CZ237" i="1"/>
  <c r="Y237" i="1" s="1"/>
  <c r="CY339" i="1"/>
  <c r="X339" i="1" s="1"/>
  <c r="CZ339" i="1"/>
  <c r="Y339" i="1" s="1"/>
  <c r="EG22" i="1"/>
  <c r="EG401" i="1"/>
  <c r="ET341" i="1"/>
  <c r="GC330" i="1"/>
  <c r="P350" i="1"/>
  <c r="EH330" i="1"/>
  <c r="BC330" i="1"/>
  <c r="F357" i="1"/>
  <c r="CP339" i="1"/>
  <c r="O339" i="1" s="1"/>
  <c r="CY337" i="1"/>
  <c r="X337" i="1" s="1"/>
  <c r="CZ337" i="1"/>
  <c r="Y337" i="1" s="1"/>
  <c r="CZ334" i="1"/>
  <c r="Y334" i="1" s="1"/>
  <c r="CY334" i="1"/>
  <c r="X334" i="1" s="1"/>
  <c r="GM334" i="1" s="1"/>
  <c r="GB330" i="1"/>
  <c r="ES341" i="1"/>
  <c r="GK333" i="1"/>
  <c r="DW341" i="1"/>
  <c r="CJ341" i="1"/>
  <c r="AC341" i="1"/>
  <c r="CP332" i="1"/>
  <c r="O332" i="1" s="1"/>
  <c r="P306" i="1"/>
  <c r="EP278" i="1"/>
  <c r="F317" i="1"/>
  <c r="AT278" i="1"/>
  <c r="CP296" i="1"/>
  <c r="O296" i="1" s="1"/>
  <c r="CP294" i="1"/>
  <c r="O294" i="1" s="1"/>
  <c r="CZ292" i="1"/>
  <c r="Y292" i="1" s="1"/>
  <c r="CY292" i="1"/>
  <c r="X292" i="1" s="1"/>
  <c r="GM292" i="1" s="1"/>
  <c r="GB278" i="1"/>
  <c r="ES299" i="1"/>
  <c r="CY290" i="1"/>
  <c r="X290" i="1" s="1"/>
  <c r="CZ290" i="1"/>
  <c r="Y290" i="1" s="1"/>
  <c r="CP288" i="1"/>
  <c r="O288" i="1" s="1"/>
  <c r="CP287" i="1"/>
  <c r="O287" i="1" s="1"/>
  <c r="CP285" i="1"/>
  <c r="O285" i="1" s="1"/>
  <c r="CY283" i="1"/>
  <c r="X283" i="1" s="1"/>
  <c r="CZ283" i="1"/>
  <c r="Y283" i="1" s="1"/>
  <c r="EA299" i="1"/>
  <c r="EB299" i="1"/>
  <c r="DX299" i="1"/>
  <c r="CY281" i="1"/>
  <c r="X281" i="1" s="1"/>
  <c r="EC299" i="1" s="1"/>
  <c r="CZ281" i="1"/>
  <c r="Y281" i="1" s="1"/>
  <c r="AG299" i="1"/>
  <c r="AI299" i="1"/>
  <c r="GK280" i="1"/>
  <c r="AE299" i="1"/>
  <c r="CP245" i="1"/>
  <c r="O245" i="1" s="1"/>
  <c r="GK244" i="1"/>
  <c r="AE247" i="1"/>
  <c r="EA247" i="1"/>
  <c r="CP243" i="1"/>
  <c r="O243" i="1" s="1"/>
  <c r="CY235" i="1"/>
  <c r="X235" i="1" s="1"/>
  <c r="CZ235" i="1"/>
  <c r="Y235" i="1" s="1"/>
  <c r="AB335" i="1"/>
  <c r="AB333" i="1"/>
  <c r="AB297" i="1"/>
  <c r="AB296" i="1"/>
  <c r="AB295" i="1"/>
  <c r="AB294" i="1"/>
  <c r="AB293" i="1"/>
  <c r="AB291" i="1"/>
  <c r="AB290" i="1"/>
  <c r="AB289" i="1"/>
  <c r="AB287" i="1"/>
  <c r="AB286" i="1"/>
  <c r="AB285" i="1"/>
  <c r="AB283" i="1"/>
  <c r="AB282" i="1"/>
  <c r="AB281" i="1"/>
  <c r="GD278" i="1"/>
  <c r="FR278" i="1"/>
  <c r="CL278" i="1"/>
  <c r="ES247" i="1"/>
  <c r="BA247" i="1"/>
  <c r="AO247" i="1"/>
  <c r="AB245" i="1"/>
  <c r="CQ236" i="1"/>
  <c r="P236" i="1" s="1"/>
  <c r="CP236" i="1" s="1"/>
  <c r="O236" i="1" s="1"/>
  <c r="AB236" i="1"/>
  <c r="CY234" i="1"/>
  <c r="X234" i="1" s="1"/>
  <c r="CZ234" i="1"/>
  <c r="Y234" i="1" s="1"/>
  <c r="CY232" i="1"/>
  <c r="X232" i="1" s="1"/>
  <c r="CZ232" i="1"/>
  <c r="Y232" i="1" s="1"/>
  <c r="CP231" i="1"/>
  <c r="O231" i="1" s="1"/>
  <c r="CY230" i="1"/>
  <c r="X230" i="1" s="1"/>
  <c r="CZ230" i="1"/>
  <c r="Y230" i="1" s="1"/>
  <c r="CP227" i="1"/>
  <c r="O227" i="1" s="1"/>
  <c r="CP223" i="1"/>
  <c r="O223" i="1" s="1"/>
  <c r="CP219" i="1"/>
  <c r="O219" i="1" s="1"/>
  <c r="CY218" i="1"/>
  <c r="X218" i="1" s="1"/>
  <c r="CZ218" i="1"/>
  <c r="Y218" i="1" s="1"/>
  <c r="CZ214" i="1"/>
  <c r="Y214" i="1" s="1"/>
  <c r="CY214" i="1"/>
  <c r="X214" i="1" s="1"/>
  <c r="GN214" i="1" s="1"/>
  <c r="GP204" i="1"/>
  <c r="GM204" i="1"/>
  <c r="GP192" i="1"/>
  <c r="GM192" i="1"/>
  <c r="GP184" i="1"/>
  <c r="GM184" i="1"/>
  <c r="FQ330" i="1"/>
  <c r="EG330" i="1"/>
  <c r="CK330" i="1"/>
  <c r="CC330" i="1"/>
  <c r="BY330" i="1"/>
  <c r="AO330" i="1"/>
  <c r="P303" i="1"/>
  <c r="GC278" i="1"/>
  <c r="FY278" i="1"/>
  <c r="FU278" i="1"/>
  <c r="FQ278" i="1"/>
  <c r="CK278" i="1"/>
  <c r="CC278" i="1"/>
  <c r="BY278" i="1"/>
  <c r="AO278" i="1"/>
  <c r="CT244" i="1"/>
  <c r="S244" i="1" s="1"/>
  <c r="CT242" i="1"/>
  <c r="S242" i="1" s="1"/>
  <c r="CZ241" i="1"/>
  <c r="Y241" i="1" s="1"/>
  <c r="CP234" i="1"/>
  <c r="O234" i="1" s="1"/>
  <c r="CY233" i="1"/>
  <c r="X233" i="1" s="1"/>
  <c r="CZ233" i="1"/>
  <c r="Y233" i="1" s="1"/>
  <c r="CP230" i="1"/>
  <c r="O230" i="1" s="1"/>
  <c r="CY229" i="1"/>
  <c r="X229" i="1" s="1"/>
  <c r="CZ229" i="1"/>
  <c r="Y229" i="1" s="1"/>
  <c r="CY225" i="1"/>
  <c r="X225" i="1" s="1"/>
  <c r="CZ225" i="1"/>
  <c r="Y225" i="1" s="1"/>
  <c r="CY221" i="1"/>
  <c r="X221" i="1" s="1"/>
  <c r="CZ221" i="1"/>
  <c r="Y221" i="1" s="1"/>
  <c r="CZ215" i="1"/>
  <c r="Y215" i="1" s="1"/>
  <c r="CY215" i="1"/>
  <c r="X215" i="1" s="1"/>
  <c r="GM215" i="1" s="1"/>
  <c r="GP210" i="1"/>
  <c r="GM210" i="1"/>
  <c r="GP202" i="1"/>
  <c r="GM202" i="1"/>
  <c r="GP190" i="1"/>
  <c r="GM190" i="1"/>
  <c r="GP178" i="1"/>
  <c r="GM178" i="1"/>
  <c r="AB339" i="1"/>
  <c r="AB337" i="1"/>
  <c r="GA341" i="1"/>
  <c r="CI341" i="1"/>
  <c r="GA299" i="1"/>
  <c r="CI299" i="1"/>
  <c r="GA247" i="1"/>
  <c r="EU247" i="1"/>
  <c r="EI247" i="1"/>
  <c r="CI247" i="1"/>
  <c r="BC247" i="1"/>
  <c r="AQ247" i="1"/>
  <c r="CQ241" i="1"/>
  <c r="P241" i="1" s="1"/>
  <c r="CP241" i="1" s="1"/>
  <c r="O241" i="1" s="1"/>
  <c r="AB241" i="1"/>
  <c r="CQ239" i="1"/>
  <c r="P239" i="1" s="1"/>
  <c r="CP239" i="1" s="1"/>
  <c r="O239" i="1" s="1"/>
  <c r="AB239" i="1"/>
  <c r="CQ237" i="1"/>
  <c r="P237" i="1" s="1"/>
  <c r="CP237" i="1" s="1"/>
  <c r="O237" i="1" s="1"/>
  <c r="AB237" i="1"/>
  <c r="CQ235" i="1"/>
  <c r="P235" i="1" s="1"/>
  <c r="CP235" i="1" s="1"/>
  <c r="O235" i="1" s="1"/>
  <c r="AB235" i="1"/>
  <c r="CP233" i="1"/>
  <c r="O233" i="1" s="1"/>
  <c r="CP229" i="1"/>
  <c r="O229" i="1" s="1"/>
  <c r="CY228" i="1"/>
  <c r="X228" i="1" s="1"/>
  <c r="CZ228" i="1"/>
  <c r="Y228" i="1" s="1"/>
  <c r="CY226" i="1"/>
  <c r="X226" i="1" s="1"/>
  <c r="CZ226" i="1"/>
  <c r="Y226" i="1" s="1"/>
  <c r="CP225" i="1"/>
  <c r="O225" i="1" s="1"/>
  <c r="CY224" i="1"/>
  <c r="X224" i="1" s="1"/>
  <c r="CZ224" i="1"/>
  <c r="Y224" i="1" s="1"/>
  <c r="CY222" i="1"/>
  <c r="X222" i="1" s="1"/>
  <c r="CZ222" i="1"/>
  <c r="Y222" i="1" s="1"/>
  <c r="CP221" i="1"/>
  <c r="O221" i="1" s="1"/>
  <c r="CY220" i="1"/>
  <c r="X220" i="1" s="1"/>
  <c r="CZ220" i="1"/>
  <c r="Y220" i="1" s="1"/>
  <c r="GN218" i="1"/>
  <c r="GM218" i="1"/>
  <c r="CY216" i="1"/>
  <c r="X216" i="1" s="1"/>
  <c r="CZ216" i="1"/>
  <c r="Y216" i="1" s="1"/>
  <c r="GP208" i="1"/>
  <c r="GM208" i="1"/>
  <c r="GP200" i="1"/>
  <c r="GM200" i="1"/>
  <c r="GP196" i="1"/>
  <c r="GM196" i="1"/>
  <c r="GP188" i="1"/>
  <c r="GM188" i="1"/>
  <c r="GP180" i="1"/>
  <c r="GM180" i="1"/>
  <c r="ET247" i="1"/>
  <c r="EP247" i="1"/>
  <c r="EL247" i="1"/>
  <c r="EH247" i="1"/>
  <c r="BB247" i="1"/>
  <c r="AX247" i="1"/>
  <c r="AT247" i="1"/>
  <c r="AP247" i="1"/>
  <c r="CY231" i="1"/>
  <c r="X231" i="1" s="1"/>
  <c r="CZ231" i="1"/>
  <c r="Y231" i="1" s="1"/>
  <c r="CP228" i="1"/>
  <c r="O228" i="1" s="1"/>
  <c r="CY227" i="1"/>
  <c r="X227" i="1" s="1"/>
  <c r="CZ227" i="1"/>
  <c r="Y227" i="1" s="1"/>
  <c r="CP224" i="1"/>
  <c r="O224" i="1" s="1"/>
  <c r="CY223" i="1"/>
  <c r="X223" i="1" s="1"/>
  <c r="CZ223" i="1"/>
  <c r="Y223" i="1" s="1"/>
  <c r="CP220" i="1"/>
  <c r="O220" i="1" s="1"/>
  <c r="CY219" i="1"/>
  <c r="X219" i="1" s="1"/>
  <c r="CZ219" i="1"/>
  <c r="Y219" i="1" s="1"/>
  <c r="GN215" i="1"/>
  <c r="GM212" i="1"/>
  <c r="GP206" i="1"/>
  <c r="GM206" i="1"/>
  <c r="GP194" i="1"/>
  <c r="GM194" i="1"/>
  <c r="GP186" i="1"/>
  <c r="GM186" i="1"/>
  <c r="AB211" i="1"/>
  <c r="CP211" i="1"/>
  <c r="O211" i="1" s="1"/>
  <c r="AB207" i="1"/>
  <c r="CP207" i="1"/>
  <c r="O207" i="1" s="1"/>
  <c r="AB203" i="1"/>
  <c r="CP203" i="1"/>
  <c r="O203" i="1" s="1"/>
  <c r="AB199" i="1"/>
  <c r="CP199" i="1"/>
  <c r="O199" i="1" s="1"/>
  <c r="AB195" i="1"/>
  <c r="CP195" i="1"/>
  <c r="O195" i="1" s="1"/>
  <c r="AB191" i="1"/>
  <c r="CP191" i="1"/>
  <c r="O191" i="1" s="1"/>
  <c r="AB187" i="1"/>
  <c r="CP187" i="1"/>
  <c r="O187" i="1" s="1"/>
  <c r="AB183" i="1"/>
  <c r="CP183" i="1"/>
  <c r="O183" i="1" s="1"/>
  <c r="CY167" i="1"/>
  <c r="X167" i="1" s="1"/>
  <c r="CZ167" i="1"/>
  <c r="Y167" i="1" s="1"/>
  <c r="AB167" i="1"/>
  <c r="CY163" i="1"/>
  <c r="X163" i="1" s="1"/>
  <c r="CZ163" i="1"/>
  <c r="Y163" i="1" s="1"/>
  <c r="AB163" i="1"/>
  <c r="CY161" i="1"/>
  <c r="X161" i="1" s="1"/>
  <c r="CZ161" i="1"/>
  <c r="Y161" i="1" s="1"/>
  <c r="AB161" i="1"/>
  <c r="CZ116" i="1"/>
  <c r="Y116" i="1" s="1"/>
  <c r="CY116" i="1"/>
  <c r="X116" i="1" s="1"/>
  <c r="CZ113" i="1"/>
  <c r="Y113" i="1" s="1"/>
  <c r="CY113" i="1"/>
  <c r="X113" i="1" s="1"/>
  <c r="CZ110" i="1"/>
  <c r="Y110" i="1" s="1"/>
  <c r="CY110" i="1"/>
  <c r="X110" i="1" s="1"/>
  <c r="CZ107" i="1"/>
  <c r="Y107" i="1" s="1"/>
  <c r="CY107" i="1"/>
  <c r="X107" i="1" s="1"/>
  <c r="CY94" i="1"/>
  <c r="X94" i="1" s="1"/>
  <c r="CZ94" i="1"/>
  <c r="Y94" i="1" s="1"/>
  <c r="CY91" i="1"/>
  <c r="X91" i="1" s="1"/>
  <c r="CZ91" i="1"/>
  <c r="Y91" i="1" s="1"/>
  <c r="CQ240" i="1"/>
  <c r="P240" i="1" s="1"/>
  <c r="CP240" i="1" s="1"/>
  <c r="O240" i="1" s="1"/>
  <c r="CQ238" i="1"/>
  <c r="P238" i="1" s="1"/>
  <c r="CP238" i="1" s="1"/>
  <c r="O238" i="1" s="1"/>
  <c r="AB234" i="1"/>
  <c r="AB233" i="1"/>
  <c r="CQ232" i="1"/>
  <c r="P232" i="1" s="1"/>
  <c r="CP232" i="1" s="1"/>
  <c r="O232" i="1" s="1"/>
  <c r="AB231" i="1"/>
  <c r="AB230" i="1"/>
  <c r="AB229" i="1"/>
  <c r="AB228" i="1"/>
  <c r="AB227" i="1"/>
  <c r="CQ226" i="1"/>
  <c r="P226" i="1" s="1"/>
  <c r="CP226" i="1" s="1"/>
  <c r="O226" i="1" s="1"/>
  <c r="AB225" i="1"/>
  <c r="AB224" i="1"/>
  <c r="AB223" i="1"/>
  <c r="CQ222" i="1"/>
  <c r="P222" i="1" s="1"/>
  <c r="CP222" i="1" s="1"/>
  <c r="O222" i="1" s="1"/>
  <c r="AB221" i="1"/>
  <c r="AB220" i="1"/>
  <c r="AB219" i="1"/>
  <c r="W217" i="1"/>
  <c r="EB247" i="1" s="1"/>
  <c r="S217" i="1"/>
  <c r="AB217" i="1"/>
  <c r="CY212" i="1"/>
  <c r="X212" i="1" s="1"/>
  <c r="GN212" i="1" s="1"/>
  <c r="AB212" i="1"/>
  <c r="AB210" i="1"/>
  <c r="AB206" i="1"/>
  <c r="AB202" i="1"/>
  <c r="CQ198" i="1"/>
  <c r="P198" i="1" s="1"/>
  <c r="CP198" i="1" s="1"/>
  <c r="O198" i="1" s="1"/>
  <c r="AB194" i="1"/>
  <c r="AB190" i="1"/>
  <c r="AB186" i="1"/>
  <c r="CQ182" i="1"/>
  <c r="P182" i="1" s="1"/>
  <c r="CP182" i="1" s="1"/>
  <c r="O182" i="1" s="1"/>
  <c r="CP179" i="1"/>
  <c r="O179" i="1" s="1"/>
  <c r="GM175" i="1"/>
  <c r="CY170" i="1"/>
  <c r="X170" i="1" s="1"/>
  <c r="CZ170" i="1"/>
  <c r="Y170" i="1" s="1"/>
  <c r="CY159" i="1"/>
  <c r="X159" i="1" s="1"/>
  <c r="CZ159" i="1"/>
  <c r="Y159" i="1" s="1"/>
  <c r="AB159" i="1"/>
  <c r="GM145" i="1"/>
  <c r="GN139" i="1"/>
  <c r="CP131" i="1"/>
  <c r="O131" i="1" s="1"/>
  <c r="AB218" i="1"/>
  <c r="AB215" i="1"/>
  <c r="CP213" i="1"/>
  <c r="O213" i="1" s="1"/>
  <c r="CP209" i="1"/>
  <c r="O209" i="1" s="1"/>
  <c r="CP205" i="1"/>
  <c r="O205" i="1" s="1"/>
  <c r="CP201" i="1"/>
  <c r="O201" i="1" s="1"/>
  <c r="CP197" i="1"/>
  <c r="O197" i="1" s="1"/>
  <c r="CP193" i="1"/>
  <c r="O193" i="1" s="1"/>
  <c r="CP189" i="1"/>
  <c r="O189" i="1" s="1"/>
  <c r="CP185" i="1"/>
  <c r="O185" i="1" s="1"/>
  <c r="CP181" i="1"/>
  <c r="O181" i="1" s="1"/>
  <c r="CZ179" i="1"/>
  <c r="Y179" i="1" s="1"/>
  <c r="GM169" i="1"/>
  <c r="CY162" i="1"/>
  <c r="X162" i="1" s="1"/>
  <c r="CZ162" i="1"/>
  <c r="Y162" i="1" s="1"/>
  <c r="AB162" i="1"/>
  <c r="CY149" i="1"/>
  <c r="X149" i="1" s="1"/>
  <c r="CZ149" i="1"/>
  <c r="Y149" i="1" s="1"/>
  <c r="AB149" i="1"/>
  <c r="CY131" i="1"/>
  <c r="X131" i="1" s="1"/>
  <c r="CZ131" i="1"/>
  <c r="Y131" i="1" s="1"/>
  <c r="T216" i="1"/>
  <c r="AG247" i="1" s="1"/>
  <c r="P216" i="1"/>
  <c r="CP216" i="1" s="1"/>
  <c r="O216" i="1" s="1"/>
  <c r="AB214" i="1"/>
  <c r="CY198" i="1"/>
  <c r="X198" i="1" s="1"/>
  <c r="CY182" i="1"/>
  <c r="X182" i="1" s="1"/>
  <c r="GM174" i="1"/>
  <c r="GP174" i="1"/>
  <c r="GN137" i="1"/>
  <c r="CP177" i="1"/>
  <c r="O177" i="1" s="1"/>
  <c r="CY176" i="1"/>
  <c r="X176" i="1" s="1"/>
  <c r="GN176" i="1" s="1"/>
  <c r="CZ176" i="1"/>
  <c r="Y176" i="1" s="1"/>
  <c r="AB176" i="1"/>
  <c r="CR173" i="1"/>
  <c r="Q173" i="1" s="1"/>
  <c r="AB173" i="1"/>
  <c r="CP173" i="1"/>
  <c r="O173" i="1" s="1"/>
  <c r="CR171" i="1"/>
  <c r="Q171" i="1" s="1"/>
  <c r="DV247" i="1" s="1"/>
  <c r="AB171" i="1"/>
  <c r="CP171" i="1"/>
  <c r="O171" i="1" s="1"/>
  <c r="CY169" i="1"/>
  <c r="X169" i="1" s="1"/>
  <c r="GN169" i="1" s="1"/>
  <c r="CZ169" i="1"/>
  <c r="Y169" i="1" s="1"/>
  <c r="AB169" i="1"/>
  <c r="CY166" i="1"/>
  <c r="X166" i="1" s="1"/>
  <c r="GM166" i="1" s="1"/>
  <c r="CZ166" i="1"/>
  <c r="Y166" i="1" s="1"/>
  <c r="AB166" i="1"/>
  <c r="CP165" i="1"/>
  <c r="O165" i="1" s="1"/>
  <c r="CP157" i="1"/>
  <c r="O157" i="1" s="1"/>
  <c r="CY156" i="1"/>
  <c r="X156" i="1" s="1"/>
  <c r="GP156" i="1" s="1"/>
  <c r="CZ156" i="1"/>
  <c r="Y156" i="1" s="1"/>
  <c r="AB156" i="1"/>
  <c r="CP155" i="1"/>
  <c r="O155" i="1" s="1"/>
  <c r="CY154" i="1"/>
  <c r="X154" i="1" s="1"/>
  <c r="GP154" i="1" s="1"/>
  <c r="CZ154" i="1"/>
  <c r="Y154" i="1" s="1"/>
  <c r="AB154" i="1"/>
  <c r="CP153" i="1"/>
  <c r="O153" i="1" s="1"/>
  <c r="CY152" i="1"/>
  <c r="X152" i="1" s="1"/>
  <c r="GP152" i="1" s="1"/>
  <c r="CZ152" i="1"/>
  <c r="Y152" i="1" s="1"/>
  <c r="AB152" i="1"/>
  <c r="CP151" i="1"/>
  <c r="O151" i="1" s="1"/>
  <c r="CY148" i="1"/>
  <c r="X148" i="1" s="1"/>
  <c r="GP148" i="1" s="1"/>
  <c r="CZ148" i="1"/>
  <c r="Y148" i="1" s="1"/>
  <c r="AB148" i="1"/>
  <c r="CP147" i="1"/>
  <c r="O147" i="1" s="1"/>
  <c r="CY145" i="1"/>
  <c r="X145" i="1" s="1"/>
  <c r="GN145" i="1" s="1"/>
  <c r="CZ145" i="1"/>
  <c r="Y145" i="1" s="1"/>
  <c r="AB145" i="1"/>
  <c r="CY143" i="1"/>
  <c r="X143" i="1" s="1"/>
  <c r="GM143" i="1" s="1"/>
  <c r="CZ143" i="1"/>
  <c r="Y143" i="1" s="1"/>
  <c r="AB143" i="1"/>
  <c r="CY141" i="1"/>
  <c r="X141" i="1" s="1"/>
  <c r="GM141" i="1" s="1"/>
  <c r="CZ141" i="1"/>
  <c r="Y141" i="1" s="1"/>
  <c r="AB141" i="1"/>
  <c r="CY139" i="1"/>
  <c r="X139" i="1" s="1"/>
  <c r="GM139" i="1" s="1"/>
  <c r="CZ139" i="1"/>
  <c r="Y139" i="1" s="1"/>
  <c r="AB139" i="1"/>
  <c r="CY137" i="1"/>
  <c r="X137" i="1" s="1"/>
  <c r="GM137" i="1" s="1"/>
  <c r="CZ137" i="1"/>
  <c r="Y137" i="1" s="1"/>
  <c r="AB137" i="1"/>
  <c r="CY135" i="1"/>
  <c r="X135" i="1" s="1"/>
  <c r="GM135" i="1" s="1"/>
  <c r="CZ135" i="1"/>
  <c r="Y135" i="1" s="1"/>
  <c r="AB135" i="1"/>
  <c r="CY133" i="1"/>
  <c r="X133" i="1" s="1"/>
  <c r="GM133" i="1" s="1"/>
  <c r="CZ133" i="1"/>
  <c r="Y133" i="1" s="1"/>
  <c r="AB133" i="1"/>
  <c r="AB131" i="1"/>
  <c r="CP130" i="1"/>
  <c r="O130" i="1" s="1"/>
  <c r="GM128" i="1"/>
  <c r="AB177" i="1"/>
  <c r="CY173" i="1"/>
  <c r="X173" i="1" s="1"/>
  <c r="CP172" i="1"/>
  <c r="O172" i="1" s="1"/>
  <c r="CY171" i="1"/>
  <c r="X171" i="1" s="1"/>
  <c r="CY165" i="1"/>
  <c r="X165" i="1" s="1"/>
  <c r="CZ165" i="1"/>
  <c r="Y165" i="1" s="1"/>
  <c r="AB165" i="1"/>
  <c r="CP164" i="1"/>
  <c r="O164" i="1" s="1"/>
  <c r="CP160" i="1"/>
  <c r="O160" i="1" s="1"/>
  <c r="CP158" i="1"/>
  <c r="O158" i="1" s="1"/>
  <c r="CY157" i="1"/>
  <c r="X157" i="1" s="1"/>
  <c r="CZ157" i="1"/>
  <c r="Y157" i="1" s="1"/>
  <c r="AB157" i="1"/>
  <c r="CY155" i="1"/>
  <c r="X155" i="1" s="1"/>
  <c r="CZ155" i="1"/>
  <c r="Y155" i="1" s="1"/>
  <c r="AB155" i="1"/>
  <c r="CY153" i="1"/>
  <c r="X153" i="1" s="1"/>
  <c r="CZ153" i="1"/>
  <c r="Y153" i="1" s="1"/>
  <c r="AB153" i="1"/>
  <c r="CY151" i="1"/>
  <c r="X151" i="1" s="1"/>
  <c r="CZ151" i="1"/>
  <c r="Y151" i="1" s="1"/>
  <c r="AB151" i="1"/>
  <c r="CP150" i="1"/>
  <c r="O150" i="1" s="1"/>
  <c r="CY147" i="1"/>
  <c r="X147" i="1" s="1"/>
  <c r="CZ147" i="1"/>
  <c r="Y147" i="1" s="1"/>
  <c r="AB147" i="1"/>
  <c r="CP146" i="1"/>
  <c r="O146" i="1" s="1"/>
  <c r="CP142" i="1"/>
  <c r="O142" i="1" s="1"/>
  <c r="CP138" i="1"/>
  <c r="O138" i="1" s="1"/>
  <c r="CP136" i="1"/>
  <c r="O136" i="1" s="1"/>
  <c r="CP134" i="1"/>
  <c r="O134" i="1" s="1"/>
  <c r="CP132" i="1"/>
  <c r="O132" i="1" s="1"/>
  <c r="CY172" i="1"/>
  <c r="X172" i="1" s="1"/>
  <c r="CZ172" i="1"/>
  <c r="Y172" i="1" s="1"/>
  <c r="AB172" i="1"/>
  <c r="CR168" i="1"/>
  <c r="Q168" i="1" s="1"/>
  <c r="CP168" i="1" s="1"/>
  <c r="O168" i="1" s="1"/>
  <c r="AB168" i="1"/>
  <c r="CP167" i="1"/>
  <c r="O167" i="1" s="1"/>
  <c r="CY164" i="1"/>
  <c r="X164" i="1" s="1"/>
  <c r="CZ164" i="1"/>
  <c r="Y164" i="1" s="1"/>
  <c r="AB164" i="1"/>
  <c r="CP163" i="1"/>
  <c r="O163" i="1" s="1"/>
  <c r="CP162" i="1"/>
  <c r="O162" i="1" s="1"/>
  <c r="CP161" i="1"/>
  <c r="O161" i="1" s="1"/>
  <c r="CY160" i="1"/>
  <c r="X160" i="1" s="1"/>
  <c r="CZ160" i="1"/>
  <c r="Y160" i="1" s="1"/>
  <c r="AB160" i="1"/>
  <c r="CP159" i="1"/>
  <c r="O159" i="1" s="1"/>
  <c r="CY158" i="1"/>
  <c r="X158" i="1" s="1"/>
  <c r="CZ158" i="1"/>
  <c r="Y158" i="1" s="1"/>
  <c r="AB158" i="1"/>
  <c r="CY150" i="1"/>
  <c r="X150" i="1" s="1"/>
  <c r="CZ150" i="1"/>
  <c r="Y150" i="1" s="1"/>
  <c r="AB150" i="1"/>
  <c r="CP149" i="1"/>
  <c r="O149" i="1" s="1"/>
  <c r="CY146" i="1"/>
  <c r="X146" i="1" s="1"/>
  <c r="CZ146" i="1"/>
  <c r="Y146" i="1" s="1"/>
  <c r="AB146" i="1"/>
  <c r="CR144" i="1"/>
  <c r="Q144" i="1" s="1"/>
  <c r="CP144" i="1" s="1"/>
  <c r="O144" i="1" s="1"/>
  <c r="AB144" i="1"/>
  <c r="CY142" i="1"/>
  <c r="X142" i="1" s="1"/>
  <c r="CZ142" i="1"/>
  <c r="Y142" i="1" s="1"/>
  <c r="AB142" i="1"/>
  <c r="CR140" i="1"/>
  <c r="Q140" i="1" s="1"/>
  <c r="CP140" i="1" s="1"/>
  <c r="O140" i="1" s="1"/>
  <c r="AB140" i="1"/>
  <c r="CY138" i="1"/>
  <c r="X138" i="1" s="1"/>
  <c r="CZ138" i="1"/>
  <c r="Y138" i="1" s="1"/>
  <c r="AB138" i="1"/>
  <c r="CY136" i="1"/>
  <c r="X136" i="1" s="1"/>
  <c r="CZ136" i="1"/>
  <c r="Y136" i="1" s="1"/>
  <c r="AB136" i="1"/>
  <c r="CY134" i="1"/>
  <c r="X134" i="1" s="1"/>
  <c r="CZ134" i="1"/>
  <c r="Y134" i="1" s="1"/>
  <c r="AB134" i="1"/>
  <c r="CY132" i="1"/>
  <c r="X132" i="1" s="1"/>
  <c r="CZ132" i="1"/>
  <c r="Y132" i="1" s="1"/>
  <c r="AB132" i="1"/>
  <c r="CY130" i="1"/>
  <c r="X130" i="1" s="1"/>
  <c r="CZ130" i="1"/>
  <c r="Y130" i="1" s="1"/>
  <c r="GM129" i="1"/>
  <c r="CQ170" i="1"/>
  <c r="P170" i="1" s="1"/>
  <c r="CP170" i="1" s="1"/>
  <c r="O170" i="1" s="1"/>
  <c r="CY128" i="1"/>
  <c r="X128" i="1" s="1"/>
  <c r="GN128" i="1" s="1"/>
  <c r="CZ128" i="1"/>
  <c r="Y128" i="1" s="1"/>
  <c r="AB128" i="1"/>
  <c r="CT126" i="1"/>
  <c r="S126" i="1" s="1"/>
  <c r="AB126" i="1"/>
  <c r="CY123" i="1"/>
  <c r="X123" i="1" s="1"/>
  <c r="GN123" i="1" s="1"/>
  <c r="CZ123" i="1"/>
  <c r="Y123" i="1" s="1"/>
  <c r="CY121" i="1"/>
  <c r="X121" i="1" s="1"/>
  <c r="GM121" i="1" s="1"/>
  <c r="CZ121" i="1"/>
  <c r="Y121" i="1" s="1"/>
  <c r="CY120" i="1"/>
  <c r="X120" i="1" s="1"/>
  <c r="GN120" i="1" s="1"/>
  <c r="CZ120" i="1"/>
  <c r="Y120" i="1" s="1"/>
  <c r="CY119" i="1"/>
  <c r="X119" i="1" s="1"/>
  <c r="GM119" i="1" s="1"/>
  <c r="CZ119" i="1"/>
  <c r="Y119" i="1" s="1"/>
  <c r="CY118" i="1"/>
  <c r="X118" i="1" s="1"/>
  <c r="GN118" i="1" s="1"/>
  <c r="CZ118" i="1"/>
  <c r="Y118" i="1" s="1"/>
  <c r="CP116" i="1"/>
  <c r="O116" i="1" s="1"/>
  <c r="CP115" i="1"/>
  <c r="O115" i="1" s="1"/>
  <c r="CP113" i="1"/>
  <c r="O113" i="1" s="1"/>
  <c r="CP112" i="1"/>
  <c r="O112" i="1" s="1"/>
  <c r="CP110" i="1"/>
  <c r="O110" i="1" s="1"/>
  <c r="CZ109" i="1"/>
  <c r="Y109" i="1" s="1"/>
  <c r="GM109" i="1" s="1"/>
  <c r="CY109" i="1"/>
  <c r="X109" i="1" s="1"/>
  <c r="CP107" i="1"/>
  <c r="O107" i="1" s="1"/>
  <c r="CZ106" i="1"/>
  <c r="Y106" i="1" s="1"/>
  <c r="CY106" i="1"/>
  <c r="X106" i="1" s="1"/>
  <c r="CY104" i="1"/>
  <c r="X104" i="1" s="1"/>
  <c r="CZ104" i="1"/>
  <c r="Y104" i="1" s="1"/>
  <c r="CY99" i="1"/>
  <c r="X99" i="1" s="1"/>
  <c r="CZ99" i="1"/>
  <c r="Y99" i="1" s="1"/>
  <c r="CY95" i="1"/>
  <c r="X95" i="1" s="1"/>
  <c r="CZ95" i="1"/>
  <c r="Y95" i="1" s="1"/>
  <c r="CY129" i="1"/>
  <c r="X129" i="1" s="1"/>
  <c r="CZ129" i="1"/>
  <c r="Y129" i="1" s="1"/>
  <c r="CP117" i="1"/>
  <c r="O117" i="1" s="1"/>
  <c r="CY115" i="1"/>
  <c r="X115" i="1" s="1"/>
  <c r="CZ115" i="1"/>
  <c r="Y115" i="1" s="1"/>
  <c r="CY112" i="1"/>
  <c r="X112" i="1" s="1"/>
  <c r="CZ112" i="1"/>
  <c r="Y112" i="1" s="1"/>
  <c r="GN109" i="1"/>
  <c r="CP108" i="1"/>
  <c r="O108" i="1" s="1"/>
  <c r="CZ105" i="1"/>
  <c r="Y105" i="1" s="1"/>
  <c r="CY105" i="1"/>
  <c r="X105" i="1" s="1"/>
  <c r="GM105" i="1" s="1"/>
  <c r="CY103" i="1"/>
  <c r="X103" i="1" s="1"/>
  <c r="CZ103" i="1"/>
  <c r="Y103" i="1" s="1"/>
  <c r="CY96" i="1"/>
  <c r="X96" i="1" s="1"/>
  <c r="CZ96" i="1"/>
  <c r="Y96" i="1" s="1"/>
  <c r="CY127" i="1"/>
  <c r="X127" i="1" s="1"/>
  <c r="GN127" i="1" s="1"/>
  <c r="CZ127" i="1"/>
  <c r="Y127" i="1" s="1"/>
  <c r="AB127" i="1"/>
  <c r="CY125" i="1"/>
  <c r="X125" i="1" s="1"/>
  <c r="CZ125" i="1"/>
  <c r="Y125" i="1" s="1"/>
  <c r="GM125" i="1" s="1"/>
  <c r="CY124" i="1"/>
  <c r="X124" i="1" s="1"/>
  <c r="GN124" i="1" s="1"/>
  <c r="CZ124" i="1"/>
  <c r="Y124" i="1" s="1"/>
  <c r="GM124" i="1" s="1"/>
  <c r="CY122" i="1"/>
  <c r="X122" i="1" s="1"/>
  <c r="CZ122" i="1"/>
  <c r="Y122" i="1" s="1"/>
  <c r="GM122" i="1" s="1"/>
  <c r="CY117" i="1"/>
  <c r="X117" i="1" s="1"/>
  <c r="CZ117" i="1"/>
  <c r="Y117" i="1" s="1"/>
  <c r="CY114" i="1"/>
  <c r="X114" i="1" s="1"/>
  <c r="GN114" i="1" s="1"/>
  <c r="CZ114" i="1"/>
  <c r="Y114" i="1" s="1"/>
  <c r="CZ111" i="1"/>
  <c r="Y111" i="1" s="1"/>
  <c r="CY111" i="1"/>
  <c r="X111" i="1" s="1"/>
  <c r="GN111" i="1" s="1"/>
  <c r="CY108" i="1"/>
  <c r="X108" i="1" s="1"/>
  <c r="CZ108" i="1"/>
  <c r="Y108" i="1" s="1"/>
  <c r="CP104" i="1"/>
  <c r="O104" i="1" s="1"/>
  <c r="CY100" i="1"/>
  <c r="X100" i="1" s="1"/>
  <c r="CZ100" i="1"/>
  <c r="Y100" i="1" s="1"/>
  <c r="CY97" i="1"/>
  <c r="X97" i="1" s="1"/>
  <c r="CZ97" i="1"/>
  <c r="Y97" i="1" s="1"/>
  <c r="CY93" i="1"/>
  <c r="X93" i="1" s="1"/>
  <c r="CZ93" i="1"/>
  <c r="Y93" i="1" s="1"/>
  <c r="AB125" i="1"/>
  <c r="AB124" i="1"/>
  <c r="AB123" i="1"/>
  <c r="AB122" i="1"/>
  <c r="AB121" i="1"/>
  <c r="AB120" i="1"/>
  <c r="AB119" i="1"/>
  <c r="AB118" i="1"/>
  <c r="AB117" i="1"/>
  <c r="AB115" i="1"/>
  <c r="AB112" i="1"/>
  <c r="AB108" i="1"/>
  <c r="CQ106" i="1"/>
  <c r="P106" i="1" s="1"/>
  <c r="CP106" i="1" s="1"/>
  <c r="O106" i="1" s="1"/>
  <c r="AB100" i="1"/>
  <c r="CQ100" i="1"/>
  <c r="P100" i="1" s="1"/>
  <c r="CP100" i="1" s="1"/>
  <c r="O100" i="1" s="1"/>
  <c r="CZ98" i="1"/>
  <c r="Y98" i="1" s="1"/>
  <c r="CQ97" i="1"/>
  <c r="P97" i="1" s="1"/>
  <c r="CP97" i="1" s="1"/>
  <c r="O97" i="1" s="1"/>
  <c r="AB97" i="1"/>
  <c r="CQ95" i="1"/>
  <c r="P95" i="1" s="1"/>
  <c r="CP95" i="1" s="1"/>
  <c r="O95" i="1" s="1"/>
  <c r="AB95" i="1"/>
  <c r="CQ93" i="1"/>
  <c r="P93" i="1" s="1"/>
  <c r="CP93" i="1" s="1"/>
  <c r="O93" i="1" s="1"/>
  <c r="AB93" i="1"/>
  <c r="CZ92" i="1"/>
  <c r="Y92" i="1" s="1"/>
  <c r="CQ91" i="1"/>
  <c r="P91" i="1" s="1"/>
  <c r="CP91" i="1" s="1"/>
  <c r="O91" i="1" s="1"/>
  <c r="AB91" i="1"/>
  <c r="CP89" i="1"/>
  <c r="O89" i="1" s="1"/>
  <c r="CY88" i="1"/>
  <c r="X88" i="1" s="1"/>
  <c r="CZ88" i="1"/>
  <c r="Y88" i="1" s="1"/>
  <c r="CY86" i="1"/>
  <c r="X86" i="1" s="1"/>
  <c r="CZ86" i="1"/>
  <c r="Y86" i="1" s="1"/>
  <c r="CP85" i="1"/>
  <c r="O85" i="1" s="1"/>
  <c r="CP82" i="1"/>
  <c r="O82" i="1" s="1"/>
  <c r="CY80" i="1"/>
  <c r="X80" i="1" s="1"/>
  <c r="GM80" i="1" s="1"/>
  <c r="CZ80" i="1"/>
  <c r="Y80" i="1" s="1"/>
  <c r="AB114" i="1"/>
  <c r="CQ103" i="1"/>
  <c r="P103" i="1" s="1"/>
  <c r="CP103" i="1" s="1"/>
  <c r="O103" i="1" s="1"/>
  <c r="AB103" i="1"/>
  <c r="CZ102" i="1"/>
  <c r="Y102" i="1" s="1"/>
  <c r="CQ99" i="1"/>
  <c r="P99" i="1" s="1"/>
  <c r="CP99" i="1" s="1"/>
  <c r="O99" i="1" s="1"/>
  <c r="AB99" i="1"/>
  <c r="CP88" i="1"/>
  <c r="O88" i="1" s="1"/>
  <c r="CY87" i="1"/>
  <c r="X87" i="1" s="1"/>
  <c r="CZ87" i="1"/>
  <c r="Y87" i="1" s="1"/>
  <c r="CP84" i="1"/>
  <c r="O84" i="1" s="1"/>
  <c r="CY79" i="1"/>
  <c r="X79" i="1" s="1"/>
  <c r="CZ79" i="1"/>
  <c r="Y79" i="1" s="1"/>
  <c r="CP79" i="1"/>
  <c r="O79" i="1" s="1"/>
  <c r="CY77" i="1"/>
  <c r="X77" i="1" s="1"/>
  <c r="CZ77" i="1"/>
  <c r="Y77" i="1" s="1"/>
  <c r="GN77" i="1" s="1"/>
  <c r="AB113" i="1"/>
  <c r="AB102" i="1"/>
  <c r="CQ102" i="1"/>
  <c r="P102" i="1" s="1"/>
  <c r="CP102" i="1" s="1"/>
  <c r="O102" i="1" s="1"/>
  <c r="CQ96" i="1"/>
  <c r="P96" i="1" s="1"/>
  <c r="CP96" i="1" s="1"/>
  <c r="O96" i="1" s="1"/>
  <c r="AB96" i="1"/>
  <c r="CQ94" i="1"/>
  <c r="P94" i="1" s="1"/>
  <c r="CP94" i="1" s="1"/>
  <c r="O94" i="1" s="1"/>
  <c r="AB94" i="1"/>
  <c r="CY90" i="1"/>
  <c r="X90" i="1" s="1"/>
  <c r="CZ90" i="1"/>
  <c r="Y90" i="1" s="1"/>
  <c r="CP87" i="1"/>
  <c r="O87" i="1" s="1"/>
  <c r="GN83" i="1"/>
  <c r="CZ82" i="1"/>
  <c r="Y82" i="1" s="1"/>
  <c r="CY82" i="1"/>
  <c r="X82" i="1" s="1"/>
  <c r="GN80" i="1"/>
  <c r="CQ101" i="1"/>
  <c r="P101" i="1" s="1"/>
  <c r="CP101" i="1" s="1"/>
  <c r="O101" i="1" s="1"/>
  <c r="AB101" i="1"/>
  <c r="CP90" i="1"/>
  <c r="O90" i="1" s="1"/>
  <c r="CY89" i="1"/>
  <c r="X89" i="1" s="1"/>
  <c r="CZ89" i="1"/>
  <c r="Y89" i="1" s="1"/>
  <c r="CY85" i="1"/>
  <c r="X85" i="1" s="1"/>
  <c r="CZ85" i="1"/>
  <c r="Y85" i="1" s="1"/>
  <c r="CY84" i="1"/>
  <c r="X84" i="1" s="1"/>
  <c r="CZ84" i="1"/>
  <c r="Y84" i="1" s="1"/>
  <c r="AB80" i="1"/>
  <c r="CP78" i="1"/>
  <c r="O78" i="1" s="1"/>
  <c r="AB77" i="1"/>
  <c r="CY76" i="1"/>
  <c r="X76" i="1" s="1"/>
  <c r="CZ76" i="1"/>
  <c r="Y76" i="1" s="1"/>
  <c r="CY60" i="1"/>
  <c r="X60" i="1" s="1"/>
  <c r="CZ60" i="1"/>
  <c r="Y60" i="1" s="1"/>
  <c r="CY56" i="1"/>
  <c r="X56" i="1" s="1"/>
  <c r="CZ56" i="1"/>
  <c r="Y56" i="1" s="1"/>
  <c r="CQ98" i="1"/>
  <c r="P98" i="1" s="1"/>
  <c r="CP98" i="1" s="1"/>
  <c r="O98" i="1" s="1"/>
  <c r="CQ92" i="1"/>
  <c r="P92" i="1" s="1"/>
  <c r="CP92" i="1" s="1"/>
  <c r="O92" i="1" s="1"/>
  <c r="AB90" i="1"/>
  <c r="AB89" i="1"/>
  <c r="AB88" i="1"/>
  <c r="AB87" i="1"/>
  <c r="CQ86" i="1"/>
  <c r="P86" i="1" s="1"/>
  <c r="CP86" i="1" s="1"/>
  <c r="O86" i="1" s="1"/>
  <c r="AB85" i="1"/>
  <c r="CY83" i="1"/>
  <c r="X83" i="1" s="1"/>
  <c r="GM83" i="1" s="1"/>
  <c r="AB83" i="1"/>
  <c r="CQ81" i="1"/>
  <c r="P81" i="1" s="1"/>
  <c r="CP81" i="1" s="1"/>
  <c r="O81" i="1" s="1"/>
  <c r="CY68" i="1"/>
  <c r="X68" i="1" s="1"/>
  <c r="CP67" i="1"/>
  <c r="O67" i="1" s="1"/>
  <c r="CP66" i="1"/>
  <c r="O66" i="1" s="1"/>
  <c r="CP65" i="1"/>
  <c r="O65" i="1" s="1"/>
  <c r="CP64" i="1"/>
  <c r="O64" i="1" s="1"/>
  <c r="CY62" i="1"/>
  <c r="X62" i="1" s="1"/>
  <c r="CZ62" i="1"/>
  <c r="Y62" i="1" s="1"/>
  <c r="AB82" i="1"/>
  <c r="CP76" i="1"/>
  <c r="O76" i="1" s="1"/>
  <c r="GM74" i="1"/>
  <c r="GM70" i="1"/>
  <c r="CR68" i="1"/>
  <c r="Q68" i="1" s="1"/>
  <c r="AB68" i="1"/>
  <c r="CP68" i="1"/>
  <c r="O68" i="1" s="1"/>
  <c r="CY67" i="1"/>
  <c r="X67" i="1" s="1"/>
  <c r="CZ67" i="1"/>
  <c r="Y67" i="1" s="1"/>
  <c r="AB67" i="1"/>
  <c r="CY66" i="1"/>
  <c r="X66" i="1" s="1"/>
  <c r="CZ66" i="1"/>
  <c r="Y66" i="1" s="1"/>
  <c r="AB66" i="1"/>
  <c r="CY65" i="1"/>
  <c r="X65" i="1" s="1"/>
  <c r="CZ65" i="1"/>
  <c r="Y65" i="1" s="1"/>
  <c r="AB65" i="1"/>
  <c r="CY64" i="1"/>
  <c r="X64" i="1" s="1"/>
  <c r="CZ64" i="1"/>
  <c r="Y64" i="1" s="1"/>
  <c r="AB64" i="1"/>
  <c r="CQ56" i="1"/>
  <c r="P56" i="1" s="1"/>
  <c r="AB56" i="1"/>
  <c r="CY81" i="1"/>
  <c r="X81" i="1" s="1"/>
  <c r="AB79" i="1"/>
  <c r="CY75" i="1"/>
  <c r="X75" i="1" s="1"/>
  <c r="GN75" i="1" s="1"/>
  <c r="CZ75" i="1"/>
  <c r="Y75" i="1" s="1"/>
  <c r="AB75" i="1"/>
  <c r="CY74" i="1"/>
  <c r="X74" i="1" s="1"/>
  <c r="CZ74" i="1"/>
  <c r="Y74" i="1" s="1"/>
  <c r="AB74" i="1"/>
  <c r="CY73" i="1"/>
  <c r="X73" i="1" s="1"/>
  <c r="GN73" i="1" s="1"/>
  <c r="CZ73" i="1"/>
  <c r="Y73" i="1" s="1"/>
  <c r="AB73" i="1"/>
  <c r="CY72" i="1"/>
  <c r="X72" i="1" s="1"/>
  <c r="CZ72" i="1"/>
  <c r="Y72" i="1" s="1"/>
  <c r="GM72" i="1" s="1"/>
  <c r="AB72" i="1"/>
  <c r="CY71" i="1"/>
  <c r="X71" i="1" s="1"/>
  <c r="GN71" i="1" s="1"/>
  <c r="CZ71" i="1"/>
  <c r="Y71" i="1" s="1"/>
  <c r="AB71" i="1"/>
  <c r="CY70" i="1"/>
  <c r="X70" i="1" s="1"/>
  <c r="CZ70" i="1"/>
  <c r="Y70" i="1" s="1"/>
  <c r="AB70" i="1"/>
  <c r="CY69" i="1"/>
  <c r="X69" i="1" s="1"/>
  <c r="GN69" i="1" s="1"/>
  <c r="CZ69" i="1"/>
  <c r="Y69" i="1" s="1"/>
  <c r="AB69" i="1"/>
  <c r="CY58" i="1"/>
  <c r="X58" i="1" s="1"/>
  <c r="CZ58" i="1"/>
  <c r="Y58" i="1" s="1"/>
  <c r="CQ61" i="1"/>
  <c r="P61" i="1" s="1"/>
  <c r="CP61" i="1" s="1"/>
  <c r="O61" i="1" s="1"/>
  <c r="AB61" i="1"/>
  <c r="CQ57" i="1"/>
  <c r="P57" i="1" s="1"/>
  <c r="CP57" i="1" s="1"/>
  <c r="O57" i="1" s="1"/>
  <c r="AB57" i="1"/>
  <c r="CZ52" i="1"/>
  <c r="Y52" i="1" s="1"/>
  <c r="CY52" i="1"/>
  <c r="X52" i="1" s="1"/>
  <c r="GN52" i="1" s="1"/>
  <c r="CZ63" i="1"/>
  <c r="Y63" i="1" s="1"/>
  <c r="CQ62" i="1"/>
  <c r="P62" i="1" s="1"/>
  <c r="CP62" i="1" s="1"/>
  <c r="O62" i="1" s="1"/>
  <c r="AB62" i="1"/>
  <c r="AB60" i="1"/>
  <c r="CQ60" i="1"/>
  <c r="P60" i="1" s="1"/>
  <c r="CP60" i="1" s="1"/>
  <c r="O60" i="1" s="1"/>
  <c r="CZ59" i="1"/>
  <c r="Y59" i="1" s="1"/>
  <c r="CQ58" i="1"/>
  <c r="P58" i="1" s="1"/>
  <c r="CP58" i="1" s="1"/>
  <c r="O58" i="1" s="1"/>
  <c r="AB58" i="1"/>
  <c r="CZ55" i="1"/>
  <c r="Y55" i="1" s="1"/>
  <c r="GM51" i="1"/>
  <c r="GN51" i="1"/>
  <c r="GN44" i="1"/>
  <c r="GM44" i="1"/>
  <c r="CQ63" i="1"/>
  <c r="P63" i="1" s="1"/>
  <c r="CP63" i="1" s="1"/>
  <c r="O63" i="1" s="1"/>
  <c r="AB63" i="1"/>
  <c r="CQ59" i="1"/>
  <c r="P59" i="1" s="1"/>
  <c r="CP59" i="1" s="1"/>
  <c r="O59" i="1" s="1"/>
  <c r="AB59" i="1"/>
  <c r="CQ55" i="1"/>
  <c r="P55" i="1" s="1"/>
  <c r="AB55" i="1"/>
  <c r="GM52" i="1"/>
  <c r="CP54" i="1"/>
  <c r="O54" i="1" s="1"/>
  <c r="AB52" i="1"/>
  <c r="AB51" i="1"/>
  <c r="AB54" i="1"/>
  <c r="CP53" i="1"/>
  <c r="O53" i="1" s="1"/>
  <c r="CP48" i="1"/>
  <c r="O48" i="1" s="1"/>
  <c r="GN32" i="1"/>
  <c r="AB53" i="1"/>
  <c r="CP34" i="1"/>
  <c r="O34" i="1" s="1"/>
  <c r="CP43" i="1"/>
  <c r="O43" i="1" s="1"/>
  <c r="CP42" i="1"/>
  <c r="O42" i="1" s="1"/>
  <c r="CP41" i="1"/>
  <c r="O41" i="1" s="1"/>
  <c r="CP40" i="1"/>
  <c r="O40" i="1" s="1"/>
  <c r="CP39" i="1"/>
  <c r="O39" i="1" s="1"/>
  <c r="CP38" i="1"/>
  <c r="O38" i="1" s="1"/>
  <c r="CP37" i="1"/>
  <c r="O37" i="1" s="1"/>
  <c r="CR36" i="1"/>
  <c r="Q36" i="1" s="1"/>
  <c r="AD247" i="1" s="1"/>
  <c r="AB36" i="1"/>
  <c r="CY34" i="1"/>
  <c r="X34" i="1" s="1"/>
  <c r="CZ34" i="1"/>
  <c r="Y34" i="1" s="1"/>
  <c r="AB34" i="1"/>
  <c r="GN29" i="1"/>
  <c r="CT50" i="1"/>
  <c r="S50" i="1" s="1"/>
  <c r="CT49" i="1"/>
  <c r="S49" i="1" s="1"/>
  <c r="CT48" i="1"/>
  <c r="S48" i="1" s="1"/>
  <c r="CT47" i="1"/>
  <c r="S47" i="1" s="1"/>
  <c r="CT46" i="1"/>
  <c r="S46" i="1" s="1"/>
  <c r="CT45" i="1"/>
  <c r="S45" i="1" s="1"/>
  <c r="AB44" i="1"/>
  <c r="CY43" i="1"/>
  <c r="X43" i="1" s="1"/>
  <c r="CZ43" i="1"/>
  <c r="Y43" i="1" s="1"/>
  <c r="AB43" i="1"/>
  <c r="CY42" i="1"/>
  <c r="X42" i="1" s="1"/>
  <c r="CZ42" i="1"/>
  <c r="Y42" i="1" s="1"/>
  <c r="AB42" i="1"/>
  <c r="CY41" i="1"/>
  <c r="X41" i="1" s="1"/>
  <c r="CZ41" i="1"/>
  <c r="Y41" i="1" s="1"/>
  <c r="AB41" i="1"/>
  <c r="CY40" i="1"/>
  <c r="X40" i="1" s="1"/>
  <c r="CZ40" i="1"/>
  <c r="Y40" i="1" s="1"/>
  <c r="AB40" i="1"/>
  <c r="CY39" i="1"/>
  <c r="X39" i="1" s="1"/>
  <c r="CZ39" i="1"/>
  <c r="Y39" i="1" s="1"/>
  <c r="AB39" i="1"/>
  <c r="CY38" i="1"/>
  <c r="X38" i="1" s="1"/>
  <c r="CZ38" i="1"/>
  <c r="Y38" i="1" s="1"/>
  <c r="AB38" i="1"/>
  <c r="CY37" i="1"/>
  <c r="X37" i="1" s="1"/>
  <c r="CZ37" i="1"/>
  <c r="Y37" i="1" s="1"/>
  <c r="AB37" i="1"/>
  <c r="CP35" i="1"/>
  <c r="O35" i="1" s="1"/>
  <c r="CP33" i="1"/>
  <c r="O33" i="1" s="1"/>
  <c r="CY35" i="1"/>
  <c r="X35" i="1" s="1"/>
  <c r="CZ35" i="1"/>
  <c r="Y35" i="1" s="1"/>
  <c r="AB35" i="1"/>
  <c r="CY33" i="1"/>
  <c r="X33" i="1" s="1"/>
  <c r="CZ33" i="1"/>
  <c r="Y33" i="1" s="1"/>
  <c r="AB33" i="1"/>
  <c r="GM30" i="1"/>
  <c r="GN30" i="1"/>
  <c r="CZ32" i="1"/>
  <c r="Y32" i="1" s="1"/>
  <c r="GM32" i="1" s="1"/>
  <c r="AB30" i="1"/>
  <c r="CP28" i="1"/>
  <c r="O28" i="1" s="1"/>
  <c r="CY31" i="1"/>
  <c r="X31" i="1" s="1"/>
  <c r="GM31" i="1" s="1"/>
  <c r="CY29" i="1"/>
  <c r="X29" i="1" s="1"/>
  <c r="CY28" i="1"/>
  <c r="X28" i="1" s="1"/>
  <c r="CZ28" i="1"/>
  <c r="Y28" i="1" s="1"/>
  <c r="AB31" i="1"/>
  <c r="AB29" i="1"/>
  <c r="GM168" i="1" l="1"/>
  <c r="GN168" i="1"/>
  <c r="GM140" i="1"/>
  <c r="GN140" i="1"/>
  <c r="GM144" i="1"/>
  <c r="GN144" i="1"/>
  <c r="AD26" i="1"/>
  <c r="Q247" i="1"/>
  <c r="GM34" i="1"/>
  <c r="GN34" i="1"/>
  <c r="CP36" i="1"/>
  <c r="O36" i="1" s="1"/>
  <c r="GN54" i="1"/>
  <c r="GM54" i="1"/>
  <c r="CP55" i="1"/>
  <c r="O55" i="1" s="1"/>
  <c r="DU247" i="1"/>
  <c r="GN63" i="1"/>
  <c r="GM63" i="1"/>
  <c r="GN58" i="1"/>
  <c r="GM58" i="1"/>
  <c r="GM76" i="1"/>
  <c r="GN76" i="1"/>
  <c r="GM64" i="1"/>
  <c r="GN64" i="1"/>
  <c r="GN31" i="1"/>
  <c r="GM77" i="1"/>
  <c r="GM87" i="1"/>
  <c r="GN87" i="1"/>
  <c r="GM94" i="1"/>
  <c r="GN94" i="1"/>
  <c r="GM79" i="1"/>
  <c r="GN79" i="1"/>
  <c r="GN99" i="1"/>
  <c r="GM99" i="1"/>
  <c r="GM85" i="1"/>
  <c r="GN85" i="1"/>
  <c r="GM95" i="1"/>
  <c r="GN95" i="1"/>
  <c r="GN100" i="1"/>
  <c r="GM100" i="1"/>
  <c r="GM117" i="1"/>
  <c r="GN117" i="1"/>
  <c r="GM115" i="1"/>
  <c r="GN115" i="1"/>
  <c r="GP163" i="1"/>
  <c r="GM163" i="1"/>
  <c r="GP167" i="1"/>
  <c r="GM167" i="1"/>
  <c r="GM136" i="1"/>
  <c r="GN136" i="1"/>
  <c r="GP158" i="1"/>
  <c r="GM158" i="1"/>
  <c r="DV26" i="1"/>
  <c r="DI247" i="1"/>
  <c r="GN133" i="1"/>
  <c r="GP166" i="1"/>
  <c r="GM181" i="1"/>
  <c r="GP181" i="1"/>
  <c r="GM197" i="1"/>
  <c r="GP197" i="1"/>
  <c r="GM213" i="1"/>
  <c r="GN213" i="1"/>
  <c r="GN135" i="1"/>
  <c r="GN232" i="1"/>
  <c r="GM232" i="1"/>
  <c r="GN240" i="1"/>
  <c r="GM240" i="1"/>
  <c r="GM111" i="1"/>
  <c r="GM114" i="1"/>
  <c r="GM118" i="1"/>
  <c r="GM120" i="1"/>
  <c r="GM123" i="1"/>
  <c r="GM148" i="1"/>
  <c r="GM154" i="1"/>
  <c r="GP187" i="1"/>
  <c r="GM187" i="1"/>
  <c r="GP195" i="1"/>
  <c r="GM195" i="1"/>
  <c r="GP203" i="1"/>
  <c r="GM203" i="1"/>
  <c r="GP211" i="1"/>
  <c r="GM211" i="1"/>
  <c r="GM228" i="1"/>
  <c r="GN228" i="1"/>
  <c r="AT26" i="1"/>
  <c r="F265" i="1"/>
  <c r="AT370" i="1"/>
  <c r="EL26" i="1"/>
  <c r="EL370" i="1"/>
  <c r="P265" i="1"/>
  <c r="GP221" i="1"/>
  <c r="GM221" i="1"/>
  <c r="AQ26" i="1"/>
  <c r="F257" i="1"/>
  <c r="AQ370" i="1"/>
  <c r="EU26" i="1"/>
  <c r="EU370" i="1"/>
  <c r="P263" i="1"/>
  <c r="CI330" i="1"/>
  <c r="AZ341" i="1"/>
  <c r="GM214" i="1"/>
  <c r="CZ244" i="1"/>
  <c r="Y244" i="1" s="1"/>
  <c r="CY244" i="1"/>
  <c r="X244" i="1" s="1"/>
  <c r="GM227" i="1"/>
  <c r="GN227" i="1"/>
  <c r="BA26" i="1"/>
  <c r="F267" i="1"/>
  <c r="GM243" i="1"/>
  <c r="GN243" i="1"/>
  <c r="GM245" i="1"/>
  <c r="GN245" i="1"/>
  <c r="AG278" i="1"/>
  <c r="T299" i="1"/>
  <c r="EB278" i="1"/>
  <c r="DO299" i="1"/>
  <c r="GM285" i="1"/>
  <c r="GN285" i="1"/>
  <c r="CH341" i="1"/>
  <c r="CE341" i="1"/>
  <c r="AC330" i="1"/>
  <c r="P341" i="1"/>
  <c r="CF341" i="1"/>
  <c r="ES330" i="1"/>
  <c r="P361" i="1"/>
  <c r="P354" i="1"/>
  <c r="ET330" i="1"/>
  <c r="AJ278" i="1"/>
  <c r="W299" i="1"/>
  <c r="DV278" i="1"/>
  <c r="DI299" i="1"/>
  <c r="AX299" i="1"/>
  <c r="CG278" i="1"/>
  <c r="AD330" i="1"/>
  <c r="Q341" i="1"/>
  <c r="AL341" i="1"/>
  <c r="DM341" i="1"/>
  <c r="DZ330" i="1"/>
  <c r="CJ278" i="1"/>
  <c r="BA299" i="1"/>
  <c r="GM293" i="1"/>
  <c r="GN293" i="1"/>
  <c r="T341" i="1"/>
  <c r="AG330" i="1"/>
  <c r="EB330" i="1"/>
  <c r="DO341" i="1"/>
  <c r="P353" i="1"/>
  <c r="DI330" i="1"/>
  <c r="AI26" i="1"/>
  <c r="V247" i="1"/>
  <c r="AF278" i="1"/>
  <c r="S299" i="1"/>
  <c r="GM289" i="1"/>
  <c r="GN289" i="1"/>
  <c r="W330" i="1"/>
  <c r="F365" i="1"/>
  <c r="GM33" i="1"/>
  <c r="GN33" i="1"/>
  <c r="CY45" i="1"/>
  <c r="X45" i="1" s="1"/>
  <c r="CZ45" i="1"/>
  <c r="Y45" i="1" s="1"/>
  <c r="DX247" i="1"/>
  <c r="CY49" i="1"/>
  <c r="X49" i="1" s="1"/>
  <c r="CZ49" i="1"/>
  <c r="Y49" i="1" s="1"/>
  <c r="GM40" i="1"/>
  <c r="GN40" i="1"/>
  <c r="GM53" i="1"/>
  <c r="GN53" i="1"/>
  <c r="GM28" i="1"/>
  <c r="GN28" i="1"/>
  <c r="GM35" i="1"/>
  <c r="GN35" i="1"/>
  <c r="CY46" i="1"/>
  <c r="X46" i="1" s="1"/>
  <c r="CZ46" i="1"/>
  <c r="Y46" i="1" s="1"/>
  <c r="AL247" i="1" s="1"/>
  <c r="AF247" i="1"/>
  <c r="CY50" i="1"/>
  <c r="X50" i="1" s="1"/>
  <c r="CZ50" i="1"/>
  <c r="Y50" i="1" s="1"/>
  <c r="GM37" i="1"/>
  <c r="GN37" i="1"/>
  <c r="GM41" i="1"/>
  <c r="GN41" i="1"/>
  <c r="CP46" i="1"/>
  <c r="O46" i="1" s="1"/>
  <c r="GN62" i="1"/>
  <c r="GM62" i="1"/>
  <c r="GN61" i="1"/>
  <c r="GM61" i="1"/>
  <c r="GN70" i="1"/>
  <c r="GN74" i="1"/>
  <c r="CP56" i="1"/>
  <c r="O56" i="1" s="1"/>
  <c r="AC247" i="1"/>
  <c r="GM69" i="1"/>
  <c r="GM73" i="1"/>
  <c r="GM65" i="1"/>
  <c r="GN65" i="1"/>
  <c r="GM81" i="1"/>
  <c r="GN81" i="1"/>
  <c r="GN86" i="1"/>
  <c r="GM86" i="1"/>
  <c r="GN78" i="1"/>
  <c r="GM78" i="1"/>
  <c r="GN101" i="1"/>
  <c r="GM101" i="1"/>
  <c r="GM89" i="1"/>
  <c r="GN89" i="1"/>
  <c r="GM104" i="1"/>
  <c r="GN104" i="1"/>
  <c r="GM108" i="1"/>
  <c r="GN108" i="1"/>
  <c r="GN122" i="1"/>
  <c r="GN125" i="1"/>
  <c r="GN129" i="1"/>
  <c r="GM110" i="1"/>
  <c r="GN110" i="1"/>
  <c r="GM116" i="1"/>
  <c r="GN116" i="1"/>
  <c r="CY126" i="1"/>
  <c r="X126" i="1" s="1"/>
  <c r="CZ126" i="1"/>
  <c r="Y126" i="1" s="1"/>
  <c r="GN170" i="1"/>
  <c r="GM170" i="1"/>
  <c r="GM138" i="1"/>
  <c r="GN138" i="1"/>
  <c r="GP160" i="1"/>
  <c r="GM160" i="1"/>
  <c r="GM173" i="1"/>
  <c r="GN173" i="1"/>
  <c r="GM185" i="1"/>
  <c r="GP185" i="1"/>
  <c r="GM201" i="1"/>
  <c r="GP201" i="1"/>
  <c r="GM179" i="1"/>
  <c r="GP179" i="1"/>
  <c r="CY217" i="1"/>
  <c r="X217" i="1" s="1"/>
  <c r="CZ217" i="1"/>
  <c r="Y217" i="1" s="1"/>
  <c r="GN105" i="1"/>
  <c r="GN119" i="1"/>
  <c r="GN121" i="1"/>
  <c r="CP126" i="1"/>
  <c r="O126" i="1" s="1"/>
  <c r="GM176" i="1"/>
  <c r="GM224" i="1"/>
  <c r="GN224" i="1"/>
  <c r="AX26" i="1"/>
  <c r="F254" i="1"/>
  <c r="EP26" i="1"/>
  <c r="P254" i="1"/>
  <c r="EP370" i="1"/>
  <c r="GM225" i="1"/>
  <c r="GN225" i="1"/>
  <c r="GM235" i="1"/>
  <c r="GN235" i="1"/>
  <c r="GM239" i="1"/>
  <c r="GN239" i="1"/>
  <c r="BC26" i="1"/>
  <c r="F263" i="1"/>
  <c r="BC370" i="1"/>
  <c r="GA26" i="1"/>
  <c r="ER247" i="1"/>
  <c r="GA330" i="1"/>
  <c r="ER341" i="1"/>
  <c r="GM234" i="1"/>
  <c r="GN234" i="1"/>
  <c r="GM236" i="1"/>
  <c r="GN236" i="1"/>
  <c r="ES26" i="1"/>
  <c r="P267" i="1"/>
  <c r="ES370" i="1"/>
  <c r="EA26" i="1"/>
  <c r="DN247" i="1"/>
  <c r="AE278" i="1"/>
  <c r="R299" i="1"/>
  <c r="ED299" i="1"/>
  <c r="EA278" i="1"/>
  <c r="DN299" i="1"/>
  <c r="GP287" i="1"/>
  <c r="GM287" i="1"/>
  <c r="ES278" i="1"/>
  <c r="P319" i="1"/>
  <c r="GP294" i="1"/>
  <c r="GM294" i="1"/>
  <c r="CJ330" i="1"/>
  <c r="BA341" i="1"/>
  <c r="EG18" i="1"/>
  <c r="P405" i="1"/>
  <c r="DZ26" i="1"/>
  <c r="DM247" i="1"/>
  <c r="FZ299" i="1"/>
  <c r="FW299" i="1"/>
  <c r="DU278" i="1"/>
  <c r="DH299" i="1"/>
  <c r="FX299" i="1"/>
  <c r="GP283" i="1"/>
  <c r="GM283" i="1"/>
  <c r="U341" i="1"/>
  <c r="AH330" i="1"/>
  <c r="CP244" i="1"/>
  <c r="O244" i="1" s="1"/>
  <c r="DW278" i="1"/>
  <c r="DJ299" i="1"/>
  <c r="GP295" i="1"/>
  <c r="GM295" i="1"/>
  <c r="AE330" i="1"/>
  <c r="R341" i="1"/>
  <c r="ED341" i="1"/>
  <c r="EA330" i="1"/>
  <c r="DN341" i="1"/>
  <c r="P359" i="1"/>
  <c r="EL330" i="1"/>
  <c r="DL26" i="1"/>
  <c r="P268" i="1"/>
  <c r="AD278" i="1"/>
  <c r="Q299" i="1"/>
  <c r="AL299" i="1"/>
  <c r="GP291" i="1"/>
  <c r="GM291" i="1"/>
  <c r="P362" i="1"/>
  <c r="DL330" i="1"/>
  <c r="GM42" i="1"/>
  <c r="GN42" i="1"/>
  <c r="GN60" i="1"/>
  <c r="GM60" i="1"/>
  <c r="GN92" i="1"/>
  <c r="GM92" i="1"/>
  <c r="GM96" i="1"/>
  <c r="GN96" i="1"/>
  <c r="GM88" i="1"/>
  <c r="GN88" i="1"/>
  <c r="GM93" i="1"/>
  <c r="GN93" i="1"/>
  <c r="GM106" i="1"/>
  <c r="GN106" i="1"/>
  <c r="GM107" i="1"/>
  <c r="GN107" i="1"/>
  <c r="GM112" i="1"/>
  <c r="GN112" i="1"/>
  <c r="GP159" i="1"/>
  <c r="GM159" i="1"/>
  <c r="GP161" i="1"/>
  <c r="GM161" i="1"/>
  <c r="GM132" i="1"/>
  <c r="GN132" i="1"/>
  <c r="GM142" i="1"/>
  <c r="GN142" i="1"/>
  <c r="GP164" i="1"/>
  <c r="GM164" i="1"/>
  <c r="GP147" i="1"/>
  <c r="GM147" i="1"/>
  <c r="GP151" i="1"/>
  <c r="GM151" i="1"/>
  <c r="GP153" i="1"/>
  <c r="GM153" i="1"/>
  <c r="GP155" i="1"/>
  <c r="GM155" i="1"/>
  <c r="GP157" i="1"/>
  <c r="GM157" i="1"/>
  <c r="GM171" i="1"/>
  <c r="GN171" i="1"/>
  <c r="GN216" i="1"/>
  <c r="GM216" i="1"/>
  <c r="GN143" i="1"/>
  <c r="GM189" i="1"/>
  <c r="GP189" i="1"/>
  <c r="GM205" i="1"/>
  <c r="GP205" i="1"/>
  <c r="GM182" i="1"/>
  <c r="GN182" i="1"/>
  <c r="GM198" i="1"/>
  <c r="GN198" i="1"/>
  <c r="EB26" i="1"/>
  <c r="DO247" i="1"/>
  <c r="GN222" i="1"/>
  <c r="GM222" i="1"/>
  <c r="GN226" i="1"/>
  <c r="GM226" i="1"/>
  <c r="GN141" i="1"/>
  <c r="GM152" i="1"/>
  <c r="GM156" i="1"/>
  <c r="GM183" i="1"/>
  <c r="GN183" i="1"/>
  <c r="GP191" i="1"/>
  <c r="GM191" i="1"/>
  <c r="GM199" i="1"/>
  <c r="GN199" i="1"/>
  <c r="GP207" i="1"/>
  <c r="GM207" i="1"/>
  <c r="GP220" i="1"/>
  <c r="GM220" i="1"/>
  <c r="BB26" i="1"/>
  <c r="BB370" i="1"/>
  <c r="F260" i="1"/>
  <c r="ET26" i="1"/>
  <c r="P260" i="1"/>
  <c r="ET370" i="1"/>
  <c r="GM229" i="1"/>
  <c r="GN229" i="1"/>
  <c r="CI26" i="1"/>
  <c r="AZ247" i="1"/>
  <c r="CI278" i="1"/>
  <c r="AZ299" i="1"/>
  <c r="GM230" i="1"/>
  <c r="GN230" i="1"/>
  <c r="GM219" i="1"/>
  <c r="GN219" i="1"/>
  <c r="AE26" i="1"/>
  <c r="R247" i="1"/>
  <c r="EC278" i="1"/>
  <c r="DP299" i="1"/>
  <c r="GM288" i="1"/>
  <c r="GN288" i="1"/>
  <c r="GP296" i="1"/>
  <c r="GM296" i="1"/>
  <c r="DW330" i="1"/>
  <c r="DJ341" i="1"/>
  <c r="GP339" i="1"/>
  <c r="GM339" i="1"/>
  <c r="DW26" i="1"/>
  <c r="DJ247" i="1"/>
  <c r="DT299" i="1"/>
  <c r="GM281" i="1"/>
  <c r="GN281" i="1"/>
  <c r="FT299" i="1" s="1"/>
  <c r="AQ278" i="1"/>
  <c r="F309" i="1"/>
  <c r="AK341" i="1"/>
  <c r="AX341" i="1"/>
  <c r="AX370" i="1" s="1"/>
  <c r="CG330" i="1"/>
  <c r="AH26" i="1"/>
  <c r="U247" i="1"/>
  <c r="GM280" i="1"/>
  <c r="AB299" i="1"/>
  <c r="GN280" i="1"/>
  <c r="CB299" i="1" s="1"/>
  <c r="GP297" i="1"/>
  <c r="GM297" i="1"/>
  <c r="EC341" i="1"/>
  <c r="GM335" i="1"/>
  <c r="GN335" i="1"/>
  <c r="GN292" i="1"/>
  <c r="AH278" i="1"/>
  <c r="U299" i="1"/>
  <c r="DZ278" i="1"/>
  <c r="DM299" i="1"/>
  <c r="FZ341" i="1"/>
  <c r="FW341" i="1"/>
  <c r="DU330" i="1"/>
  <c r="DH341" i="1"/>
  <c r="FX341" i="1"/>
  <c r="GN334" i="1"/>
  <c r="CY47" i="1"/>
  <c r="X47" i="1" s="1"/>
  <c r="CZ47" i="1"/>
  <c r="Y47" i="1" s="1"/>
  <c r="GM38" i="1"/>
  <c r="GN38" i="1"/>
  <c r="GN59" i="1"/>
  <c r="GM59" i="1"/>
  <c r="GM68" i="1"/>
  <c r="GN68" i="1"/>
  <c r="GM66" i="1"/>
  <c r="GN66" i="1"/>
  <c r="GM97" i="1"/>
  <c r="GN97" i="1"/>
  <c r="EC247" i="1"/>
  <c r="ED247" i="1"/>
  <c r="CY48" i="1"/>
  <c r="X48" i="1" s="1"/>
  <c r="GN48" i="1" s="1"/>
  <c r="CZ48" i="1"/>
  <c r="Y48" i="1" s="1"/>
  <c r="GM48" i="1" s="1"/>
  <c r="GM29" i="1"/>
  <c r="GM39" i="1"/>
  <c r="GN39" i="1"/>
  <c r="GM43" i="1"/>
  <c r="GN43" i="1"/>
  <c r="CP50" i="1"/>
  <c r="O50" i="1" s="1"/>
  <c r="CP45" i="1"/>
  <c r="O45" i="1" s="1"/>
  <c r="DT247" i="1" s="1"/>
  <c r="CP47" i="1"/>
  <c r="O47" i="1" s="1"/>
  <c r="GN57" i="1"/>
  <c r="GM57" i="1"/>
  <c r="GN72" i="1"/>
  <c r="CP49" i="1"/>
  <c r="O49" i="1" s="1"/>
  <c r="GM71" i="1"/>
  <c r="GM75" i="1"/>
  <c r="GM67" i="1"/>
  <c r="GN67" i="1"/>
  <c r="GN98" i="1"/>
  <c r="GM98" i="1"/>
  <c r="GM90" i="1"/>
  <c r="GN90" i="1"/>
  <c r="GN102" i="1"/>
  <c r="GM102" i="1"/>
  <c r="GM84" i="1"/>
  <c r="GN84" i="1"/>
  <c r="GM103" i="1"/>
  <c r="GN103" i="1"/>
  <c r="GM82" i="1"/>
  <c r="GN82" i="1"/>
  <c r="GM91" i="1"/>
  <c r="GN91" i="1"/>
  <c r="GM127" i="1"/>
  <c r="GM113" i="1"/>
  <c r="GN113" i="1"/>
  <c r="GP149" i="1"/>
  <c r="GM149" i="1"/>
  <c r="GP162" i="1"/>
  <c r="GM162" i="1"/>
  <c r="GM134" i="1"/>
  <c r="GN134" i="1"/>
  <c r="GP146" i="1"/>
  <c r="GM146" i="1"/>
  <c r="GP150" i="1"/>
  <c r="GM150" i="1"/>
  <c r="GM172" i="1"/>
  <c r="GN172" i="1"/>
  <c r="GM130" i="1"/>
  <c r="GN130" i="1"/>
  <c r="GP165" i="1"/>
  <c r="GM165" i="1"/>
  <c r="GM177" i="1"/>
  <c r="GN177" i="1"/>
  <c r="AG26" i="1"/>
  <c r="T247" i="1"/>
  <c r="GM193" i="1"/>
  <c r="GP193" i="1"/>
  <c r="GM209" i="1"/>
  <c r="GP209" i="1"/>
  <c r="GM131" i="1"/>
  <c r="GN131" i="1"/>
  <c r="GN238" i="1"/>
  <c r="GM238" i="1"/>
  <c r="AP26" i="1"/>
  <c r="AP370" i="1"/>
  <c r="F256" i="1"/>
  <c r="EH26" i="1"/>
  <c r="P256" i="1"/>
  <c r="EH370" i="1"/>
  <c r="CP217" i="1"/>
  <c r="O217" i="1" s="1"/>
  <c r="GM233" i="1"/>
  <c r="GN233" i="1"/>
  <c r="GM237" i="1"/>
  <c r="GN237" i="1"/>
  <c r="GN241" i="1"/>
  <c r="GM241" i="1"/>
  <c r="EI26" i="1"/>
  <c r="EI370" i="1"/>
  <c r="P257" i="1"/>
  <c r="GA278" i="1"/>
  <c r="ER299" i="1"/>
  <c r="CZ242" i="1"/>
  <c r="Y242" i="1" s="1"/>
  <c r="CY242" i="1"/>
  <c r="X242" i="1" s="1"/>
  <c r="GM223" i="1"/>
  <c r="GN223" i="1"/>
  <c r="GM231" i="1"/>
  <c r="GN231" i="1"/>
  <c r="AO26" i="1"/>
  <c r="F251" i="1"/>
  <c r="AO370" i="1"/>
  <c r="CP242" i="1"/>
  <c r="O242" i="1" s="1"/>
  <c r="AI278" i="1"/>
  <c r="V299" i="1"/>
  <c r="DX278" i="1"/>
  <c r="DK299" i="1"/>
  <c r="GM332" i="1"/>
  <c r="AB341" i="1"/>
  <c r="GN332" i="1"/>
  <c r="CB341" i="1" s="1"/>
  <c r="DY278" i="1"/>
  <c r="DL299" i="1"/>
  <c r="GP290" i="1"/>
  <c r="GM290" i="1"/>
  <c r="AF330" i="1"/>
  <c r="S341" i="1"/>
  <c r="AQ330" i="1"/>
  <c r="F351" i="1"/>
  <c r="GP337" i="1"/>
  <c r="FV341" i="1" s="1"/>
  <c r="GM337" i="1"/>
  <c r="CH299" i="1"/>
  <c r="CE299" i="1"/>
  <c r="AC278" i="1"/>
  <c r="P299" i="1"/>
  <c r="CF299" i="1"/>
  <c r="GP286" i="1"/>
  <c r="GM286" i="1"/>
  <c r="AI330" i="1"/>
  <c r="V341" i="1"/>
  <c r="DX330" i="1"/>
  <c r="DK341" i="1"/>
  <c r="GM336" i="1"/>
  <c r="GP336" i="1"/>
  <c r="CD341" i="1" s="1"/>
  <c r="AJ26" i="1"/>
  <c r="W247" i="1"/>
  <c r="AK299" i="1"/>
  <c r="GP282" i="1"/>
  <c r="GM282" i="1"/>
  <c r="DT341" i="1"/>
  <c r="GN333" i="1"/>
  <c r="FT341" i="1" s="1"/>
  <c r="GM333" i="1"/>
  <c r="P348" i="1"/>
  <c r="EP330" i="1"/>
  <c r="AL26" i="1" l="1"/>
  <c r="Y247" i="1"/>
  <c r="DT26" i="1"/>
  <c r="DG247" i="1"/>
  <c r="AX22" i="1"/>
  <c r="F377" i="1"/>
  <c r="AX401" i="1"/>
  <c r="FT330" i="1"/>
  <c r="EK341" i="1"/>
  <c r="P278" i="1"/>
  <c r="F302" i="1"/>
  <c r="GN50" i="1"/>
  <c r="GM50" i="1"/>
  <c r="ED26" i="1"/>
  <c r="DQ247" i="1"/>
  <c r="FW330" i="1"/>
  <c r="EN341" i="1"/>
  <c r="F321" i="1"/>
  <c r="U278" i="1"/>
  <c r="CB278" i="1"/>
  <c r="AS299" i="1"/>
  <c r="DT278" i="1"/>
  <c r="DG299" i="1"/>
  <c r="DO26" i="1"/>
  <c r="DO370" i="1"/>
  <c r="P271" i="1"/>
  <c r="FV247" i="1"/>
  <c r="DQ341" i="1"/>
  <c r="ED330" i="1"/>
  <c r="FX278" i="1"/>
  <c r="EO299" i="1"/>
  <c r="EQ299" i="1"/>
  <c r="FZ278" i="1"/>
  <c r="F313" i="1"/>
  <c r="R278" i="1"/>
  <c r="ES22" i="1"/>
  <c r="ES401" i="1"/>
  <c r="P390" i="1"/>
  <c r="EP22" i="1"/>
  <c r="P377" i="1"/>
  <c r="EP401" i="1"/>
  <c r="AC26" i="1"/>
  <c r="CH247" i="1"/>
  <c r="CE247" i="1"/>
  <c r="P247" i="1"/>
  <c r="CF247" i="1"/>
  <c r="GN46" i="1"/>
  <c r="GM46" i="1"/>
  <c r="AB247" i="1"/>
  <c r="P363" i="1"/>
  <c r="DM330" i="1"/>
  <c r="W278" i="1"/>
  <c r="F323" i="1"/>
  <c r="EU22" i="1"/>
  <c r="EU401" i="1"/>
  <c r="P386" i="1"/>
  <c r="EL22" i="1"/>
  <c r="EL401" i="1"/>
  <c r="P388" i="1"/>
  <c r="U16" i="2" s="1"/>
  <c r="U18" i="2" s="1"/>
  <c r="Q26" i="1"/>
  <c r="Q370" i="1"/>
  <c r="F259" i="1"/>
  <c r="P320" i="1"/>
  <c r="DL278" i="1"/>
  <c r="W26" i="1"/>
  <c r="F271" i="1"/>
  <c r="W370" i="1"/>
  <c r="GM242" i="1"/>
  <c r="GN242" i="1"/>
  <c r="T26" i="1"/>
  <c r="F268" i="1"/>
  <c r="T370" i="1"/>
  <c r="EC26" i="1"/>
  <c r="DP247" i="1"/>
  <c r="FX330" i="1"/>
  <c r="EO341" i="1"/>
  <c r="EQ341" i="1"/>
  <c r="FZ330" i="1"/>
  <c r="EC330" i="1"/>
  <c r="DP341" i="1"/>
  <c r="AB278" i="1"/>
  <c r="O299" i="1"/>
  <c r="DJ26" i="1"/>
  <c r="P261" i="1"/>
  <c r="DJ370" i="1"/>
  <c r="P355" i="1"/>
  <c r="DJ330" i="1"/>
  <c r="R26" i="1"/>
  <c r="F261" i="1"/>
  <c r="R370" i="1"/>
  <c r="AZ26" i="1"/>
  <c r="AZ370" i="1"/>
  <c r="F258" i="1"/>
  <c r="ET22" i="1"/>
  <c r="P383" i="1"/>
  <c r="ET401" i="1"/>
  <c r="BB22" i="1"/>
  <c r="F383" i="1"/>
  <c r="BB401" i="1"/>
  <c r="AK247" i="1"/>
  <c r="DL370" i="1"/>
  <c r="F355" i="1"/>
  <c r="R330" i="1"/>
  <c r="P313" i="1"/>
  <c r="DJ278" i="1"/>
  <c r="F363" i="1"/>
  <c r="U330" i="1"/>
  <c r="P302" i="1"/>
  <c r="DH278" i="1"/>
  <c r="DM26" i="1"/>
  <c r="DM370" i="1"/>
  <c r="P269" i="1"/>
  <c r="F361" i="1"/>
  <c r="BA330" i="1"/>
  <c r="P322" i="1"/>
  <c r="DN278" i="1"/>
  <c r="ER26" i="1"/>
  <c r="P258" i="1"/>
  <c r="ER370" i="1"/>
  <c r="GM126" i="1"/>
  <c r="CA247" i="1" s="1"/>
  <c r="GN126" i="1"/>
  <c r="GN56" i="1"/>
  <c r="GM56" i="1"/>
  <c r="CB247" i="1"/>
  <c r="S278" i="1"/>
  <c r="F314" i="1"/>
  <c r="F319" i="1"/>
  <c r="BA278" i="1"/>
  <c r="Y341" i="1"/>
  <c r="AL330" i="1"/>
  <c r="AX278" i="1"/>
  <c r="F306" i="1"/>
  <c r="CE330" i="1"/>
  <c r="AV341" i="1"/>
  <c r="DO278" i="1"/>
  <c r="P323" i="1"/>
  <c r="BA370" i="1"/>
  <c r="AZ330" i="1"/>
  <c r="F352" i="1"/>
  <c r="DU26" i="1"/>
  <c r="FZ247" i="1"/>
  <c r="FW247" i="1"/>
  <c r="DH247" i="1"/>
  <c r="FX247" i="1"/>
  <c r="GM36" i="1"/>
  <c r="GN36" i="1"/>
  <c r="CA341" i="1"/>
  <c r="EM341" i="1"/>
  <c r="FV330" i="1"/>
  <c r="CE278" i="1"/>
  <c r="AV299" i="1"/>
  <c r="GM217" i="1"/>
  <c r="GN217" i="1"/>
  <c r="CD247" i="1"/>
  <c r="GN49" i="1"/>
  <c r="GM49" i="1"/>
  <c r="FS247" i="1" s="1"/>
  <c r="GN47" i="1"/>
  <c r="GM47" i="1"/>
  <c r="P344" i="1"/>
  <c r="DH330" i="1"/>
  <c r="DM278" i="1"/>
  <c r="P321" i="1"/>
  <c r="CA299" i="1"/>
  <c r="AX330" i="1"/>
  <c r="F348" i="1"/>
  <c r="FT278" i="1"/>
  <c r="EK299" i="1"/>
  <c r="AL278" i="1"/>
  <c r="Y299" i="1"/>
  <c r="P364" i="1"/>
  <c r="DN330" i="1"/>
  <c r="DN26" i="1"/>
  <c r="P270" i="1"/>
  <c r="DN370" i="1"/>
  <c r="DX26" i="1"/>
  <c r="DK247" i="1"/>
  <c r="T330" i="1"/>
  <c r="F362" i="1"/>
  <c r="F353" i="1"/>
  <c r="Q330" i="1"/>
  <c r="DI278" i="1"/>
  <c r="P311" i="1"/>
  <c r="AW341" i="1"/>
  <c r="CF330" i="1"/>
  <c r="AY341" i="1"/>
  <c r="CH330" i="1"/>
  <c r="AQ22" i="1"/>
  <c r="AQ401" i="1"/>
  <c r="F380" i="1"/>
  <c r="AT22" i="1"/>
  <c r="F388" i="1"/>
  <c r="F16" i="2" s="1"/>
  <c r="F18" i="2" s="1"/>
  <c r="AT401" i="1"/>
  <c r="GN55" i="1"/>
  <c r="GM55" i="1"/>
  <c r="AK278" i="1"/>
  <c r="X299" i="1"/>
  <c r="S330" i="1"/>
  <c r="F356" i="1"/>
  <c r="DT330" i="1"/>
  <c r="DG341" i="1"/>
  <c r="DK330" i="1"/>
  <c r="P356" i="1"/>
  <c r="DK278" i="1"/>
  <c r="P314" i="1"/>
  <c r="AS341" i="1"/>
  <c r="CB330" i="1"/>
  <c r="AO22" i="1"/>
  <c r="AO401" i="1"/>
  <c r="F374" i="1"/>
  <c r="EI22" i="1"/>
  <c r="EI401" i="1"/>
  <c r="P380" i="1"/>
  <c r="FS341" i="1"/>
  <c r="CD299" i="1"/>
  <c r="AU341" i="1"/>
  <c r="CD330" i="1"/>
  <c r="V330" i="1"/>
  <c r="F364" i="1"/>
  <c r="CF278" i="1"/>
  <c r="AW299" i="1"/>
  <c r="AY299" i="1"/>
  <c r="CH278" i="1"/>
  <c r="AB330" i="1"/>
  <c r="O341" i="1"/>
  <c r="V278" i="1"/>
  <c r="F322" i="1"/>
  <c r="P310" i="1"/>
  <c r="ER278" i="1"/>
  <c r="EH22" i="1"/>
  <c r="P379" i="1"/>
  <c r="V16" i="2" s="1"/>
  <c r="V18" i="2" s="1"/>
  <c r="EH401" i="1"/>
  <c r="AP22" i="1"/>
  <c r="F379" i="1"/>
  <c r="G16" i="2" s="1"/>
  <c r="G18" i="2" s="1"/>
  <c r="AP401" i="1"/>
  <c r="GN45" i="1"/>
  <c r="FT247" i="1" s="1"/>
  <c r="GM45" i="1"/>
  <c r="U26" i="1"/>
  <c r="U370" i="1"/>
  <c r="F269" i="1"/>
  <c r="X341" i="1"/>
  <c r="AK330" i="1"/>
  <c r="FS299" i="1"/>
  <c r="P324" i="1"/>
  <c r="DP278" i="1"/>
  <c r="AZ278" i="1"/>
  <c r="F310" i="1"/>
  <c r="F311" i="1"/>
  <c r="Q278" i="1"/>
  <c r="GM244" i="1"/>
  <c r="GN244" i="1"/>
  <c r="FV299" i="1"/>
  <c r="FW278" i="1"/>
  <c r="EN299" i="1"/>
  <c r="ED278" i="1"/>
  <c r="DQ299" i="1"/>
  <c r="P352" i="1"/>
  <c r="ER330" i="1"/>
  <c r="BC22" i="1"/>
  <c r="BC401" i="1"/>
  <c r="F386" i="1"/>
  <c r="AF26" i="1"/>
  <c r="S247" i="1"/>
  <c r="V26" i="1"/>
  <c r="V370" i="1"/>
  <c r="F270" i="1"/>
  <c r="DO330" i="1"/>
  <c r="P365" i="1"/>
  <c r="P330" i="1"/>
  <c r="F344" i="1"/>
  <c r="T278" i="1"/>
  <c r="F320" i="1"/>
  <c r="DI26" i="1"/>
  <c r="P259" i="1"/>
  <c r="DI370" i="1"/>
  <c r="CA26" i="1" l="1"/>
  <c r="AR247" i="1"/>
  <c r="FT26" i="1"/>
  <c r="EK247" i="1"/>
  <c r="FS26" i="1"/>
  <c r="EJ247" i="1"/>
  <c r="BC18" i="1"/>
  <c r="F417" i="1"/>
  <c r="EI18" i="1"/>
  <c r="P411" i="1"/>
  <c r="F347" i="1"/>
  <c r="AW330" i="1"/>
  <c r="FX26" i="1"/>
  <c r="EO247" i="1"/>
  <c r="DI22" i="1"/>
  <c r="P382" i="1"/>
  <c r="DI401" i="1"/>
  <c r="S26" i="1"/>
  <c r="S370" i="1"/>
  <c r="F262" i="1"/>
  <c r="P304" i="1"/>
  <c r="EN278" i="1"/>
  <c r="AY278" i="1"/>
  <c r="F307" i="1"/>
  <c r="FS330" i="1"/>
  <c r="EJ341" i="1"/>
  <c r="AS330" i="1"/>
  <c r="F358" i="1"/>
  <c r="AY330" i="1"/>
  <c r="F349" i="1"/>
  <c r="DN22" i="1"/>
  <c r="DN401" i="1"/>
  <c r="P393" i="1"/>
  <c r="R22" i="1"/>
  <c r="R401" i="1"/>
  <c r="F384" i="1"/>
  <c r="O278" i="1"/>
  <c r="F301" i="1"/>
  <c r="DP26" i="1"/>
  <c r="P272" i="1"/>
  <c r="DP370" i="1"/>
  <c r="W22" i="1"/>
  <c r="F394" i="1"/>
  <c r="W401" i="1"/>
  <c r="EU18" i="1"/>
  <c r="P417" i="1"/>
  <c r="CH26" i="1"/>
  <c r="AY247" i="1"/>
  <c r="EO278" i="1"/>
  <c r="P305" i="1"/>
  <c r="FV26" i="1"/>
  <c r="EM247" i="1"/>
  <c r="DG278" i="1"/>
  <c r="P301" i="1"/>
  <c r="DQ26" i="1"/>
  <c r="P273" i="1"/>
  <c r="DQ370" i="1"/>
  <c r="AX18" i="1"/>
  <c r="F408" i="1"/>
  <c r="DQ278" i="1"/>
  <c r="P325" i="1"/>
  <c r="EH18" i="1"/>
  <c r="P410" i="1"/>
  <c r="AU330" i="1"/>
  <c r="F360" i="1"/>
  <c r="CD26" i="1"/>
  <c r="AU247" i="1"/>
  <c r="FW26" i="1"/>
  <c r="EN247" i="1"/>
  <c r="AV330" i="1"/>
  <c r="F346" i="1"/>
  <c r="V22" i="1"/>
  <c r="F393" i="1"/>
  <c r="V401" i="1"/>
  <c r="X330" i="1"/>
  <c r="F366" i="1"/>
  <c r="O330" i="1"/>
  <c r="F343" i="1"/>
  <c r="F305" i="1"/>
  <c r="AW278" i="1"/>
  <c r="AO18" i="1"/>
  <c r="F405" i="1"/>
  <c r="DG330" i="1"/>
  <c r="P343" i="1"/>
  <c r="X278" i="1"/>
  <c r="F324" i="1"/>
  <c r="AT18" i="1"/>
  <c r="F419" i="1"/>
  <c r="AQ18" i="1"/>
  <c r="F411" i="1"/>
  <c r="DK26" i="1"/>
  <c r="P262" i="1"/>
  <c r="DK370" i="1"/>
  <c r="F325" i="1"/>
  <c r="Y278" i="1"/>
  <c r="FZ26" i="1"/>
  <c r="EQ247" i="1"/>
  <c r="BA22" i="1"/>
  <c r="BA401" i="1"/>
  <c r="F390" i="1"/>
  <c r="F367" i="1"/>
  <c r="Y330" i="1"/>
  <c r="DL22" i="1"/>
  <c r="P391" i="1"/>
  <c r="DL401" i="1"/>
  <c r="DJ22" i="1"/>
  <c r="DJ401" i="1"/>
  <c r="P384" i="1"/>
  <c r="EQ330" i="1"/>
  <c r="P349" i="1"/>
  <c r="EL18" i="1"/>
  <c r="P419" i="1"/>
  <c r="CF26" i="1"/>
  <c r="AW247" i="1"/>
  <c r="Y26" i="1"/>
  <c r="Y370" i="1"/>
  <c r="F273" i="1"/>
  <c r="EM299" i="1"/>
  <c r="FV278" i="1"/>
  <c r="EM330" i="1"/>
  <c r="P360" i="1"/>
  <c r="AK26" i="1"/>
  <c r="X247" i="1"/>
  <c r="ET18" i="1"/>
  <c r="P414" i="1"/>
  <c r="AZ22" i="1"/>
  <c r="F381" i="1"/>
  <c r="AZ401" i="1"/>
  <c r="P366" i="1"/>
  <c r="DP330" i="1"/>
  <c r="P347" i="1"/>
  <c r="EO330" i="1"/>
  <c r="Q22" i="1"/>
  <c r="Q401" i="1"/>
  <c r="F382" i="1"/>
  <c r="AB26" i="1"/>
  <c r="O247" i="1"/>
  <c r="P26" i="1"/>
  <c r="F250" i="1"/>
  <c r="P370" i="1"/>
  <c r="EP18" i="1"/>
  <c r="P408" i="1"/>
  <c r="ES18" i="1"/>
  <c r="P421" i="1"/>
  <c r="DO22" i="1"/>
  <c r="DO401" i="1"/>
  <c r="P394" i="1"/>
  <c r="AS278" i="1"/>
  <c r="F316" i="1"/>
  <c r="P346" i="1"/>
  <c r="EN330" i="1"/>
  <c r="P358" i="1"/>
  <c r="EK330" i="1"/>
  <c r="CB26" i="1"/>
  <c r="AS247" i="1"/>
  <c r="FS278" i="1"/>
  <c r="EJ299" i="1"/>
  <c r="U22" i="1"/>
  <c r="U401" i="1"/>
  <c r="F392" i="1"/>
  <c r="AP18" i="1"/>
  <c r="F410" i="1"/>
  <c r="AU299" i="1"/>
  <c r="CD278" i="1"/>
  <c r="P316" i="1"/>
  <c r="EK278" i="1"/>
  <c r="CA278" i="1"/>
  <c r="AR299" i="1"/>
  <c r="AV278" i="1"/>
  <c r="F304" i="1"/>
  <c r="CA330" i="1"/>
  <c r="AR341" i="1"/>
  <c r="DH26" i="1"/>
  <c r="P250" i="1"/>
  <c r="DH370" i="1"/>
  <c r="ER22" i="1"/>
  <c r="P381" i="1"/>
  <c r="ER401" i="1"/>
  <c r="DM22" i="1"/>
  <c r="DM401" i="1"/>
  <c r="P392" i="1"/>
  <c r="BB18" i="1"/>
  <c r="F414" i="1"/>
  <c r="T22" i="1"/>
  <c r="F391" i="1"/>
  <c r="T401" i="1"/>
  <c r="CE26" i="1"/>
  <c r="AV247" i="1"/>
  <c r="EQ278" i="1"/>
  <c r="P307" i="1"/>
  <c r="P367" i="1"/>
  <c r="DQ330" i="1"/>
  <c r="DG26" i="1"/>
  <c r="DG370" i="1"/>
  <c r="P249" i="1"/>
  <c r="T18" i="1" l="1"/>
  <c r="F422" i="1"/>
  <c r="DM18" i="1"/>
  <c r="P423" i="1"/>
  <c r="AR330" i="1"/>
  <c r="F368" i="1"/>
  <c r="AR278" i="1"/>
  <c r="F326" i="1"/>
  <c r="P22" i="1"/>
  <c r="F373" i="1"/>
  <c r="P401" i="1"/>
  <c r="AZ18" i="1"/>
  <c r="F412" i="1"/>
  <c r="Y22" i="1"/>
  <c r="Y401" i="1"/>
  <c r="F396" i="1"/>
  <c r="EM26" i="1"/>
  <c r="P266" i="1"/>
  <c r="EM370" i="1"/>
  <c r="AY26" i="1"/>
  <c r="F255" i="1"/>
  <c r="AY370" i="1"/>
  <c r="W18" i="1"/>
  <c r="F425" i="1"/>
  <c r="DN18" i="1"/>
  <c r="P424" i="1"/>
  <c r="EK26" i="1"/>
  <c r="P264" i="1"/>
  <c r="EK370" i="1"/>
  <c r="ER18" i="1"/>
  <c r="P412" i="1"/>
  <c r="AV26" i="1"/>
  <c r="AV370" i="1"/>
  <c r="F252" i="1"/>
  <c r="DH22" i="1"/>
  <c r="P373" i="1"/>
  <c r="DH401" i="1"/>
  <c r="AU278" i="1"/>
  <c r="F318" i="1"/>
  <c r="U18" i="1"/>
  <c r="F423" i="1"/>
  <c r="AS26" i="1"/>
  <c r="AS370" i="1"/>
  <c r="F264" i="1"/>
  <c r="X26" i="1"/>
  <c r="F272" i="1"/>
  <c r="X370" i="1"/>
  <c r="DJ18" i="1"/>
  <c r="P415" i="1"/>
  <c r="BA18" i="1"/>
  <c r="F421" i="1"/>
  <c r="AU26" i="1"/>
  <c r="F266" i="1"/>
  <c r="AU370" i="1"/>
  <c r="R18" i="1"/>
  <c r="F415" i="1"/>
  <c r="S22" i="1"/>
  <c r="F385" i="1"/>
  <c r="J16" i="2" s="1"/>
  <c r="J18" i="2" s="1"/>
  <c r="S401" i="1"/>
  <c r="DG22" i="1"/>
  <c r="DG401" i="1"/>
  <c r="P372" i="1"/>
  <c r="DO18" i="1"/>
  <c r="P425" i="1"/>
  <c r="AW26" i="1"/>
  <c r="F253" i="1"/>
  <c r="AW370" i="1"/>
  <c r="P368" i="1"/>
  <c r="EJ330" i="1"/>
  <c r="EO26" i="1"/>
  <c r="P253" i="1"/>
  <c r="EO370" i="1"/>
  <c r="EJ26" i="1"/>
  <c r="P274" i="1"/>
  <c r="EJ370" i="1"/>
  <c r="AR26" i="1"/>
  <c r="AR370" i="1"/>
  <c r="F274" i="1"/>
  <c r="Q18" i="1"/>
  <c r="F413" i="1"/>
  <c r="EM278" i="1"/>
  <c r="P318" i="1"/>
  <c r="V18" i="1"/>
  <c r="F424" i="1"/>
  <c r="P326" i="1"/>
  <c r="EJ278" i="1"/>
  <c r="O26" i="1"/>
  <c r="F249" i="1"/>
  <c r="O370" i="1"/>
  <c r="DL18" i="1"/>
  <c r="P422" i="1"/>
  <c r="EQ26" i="1"/>
  <c r="EQ370" i="1"/>
  <c r="P255" i="1"/>
  <c r="DK22" i="1"/>
  <c r="P385" i="1"/>
  <c r="Y16" i="2" s="1"/>
  <c r="Y18" i="2" s="1"/>
  <c r="DK401" i="1"/>
  <c r="EN26" i="1"/>
  <c r="P252" i="1"/>
  <c r="EN370" i="1"/>
  <c r="DQ22" i="1"/>
  <c r="DQ401" i="1"/>
  <c r="P396" i="1"/>
  <c r="DP22" i="1"/>
  <c r="P395" i="1"/>
  <c r="DP401" i="1"/>
  <c r="DI18" i="1"/>
  <c r="P413" i="1"/>
  <c r="EN22" i="1" l="1"/>
  <c r="P375" i="1"/>
  <c r="EN401" i="1"/>
  <c r="EO22" i="1"/>
  <c r="EO401" i="1"/>
  <c r="P376" i="1"/>
  <c r="DQ18" i="1"/>
  <c r="P427" i="1"/>
  <c r="EJ22" i="1"/>
  <c r="P397" i="1"/>
  <c r="EJ401" i="1"/>
  <c r="AW22" i="1"/>
  <c r="F376" i="1"/>
  <c r="AW401" i="1"/>
  <c r="S18" i="1"/>
  <c r="F416" i="1"/>
  <c r="X22" i="1"/>
  <c r="F395" i="1"/>
  <c r="X401" i="1"/>
  <c r="AS22" i="1"/>
  <c r="F387" i="1"/>
  <c r="E16" i="2" s="1"/>
  <c r="AS401" i="1"/>
  <c r="EM22" i="1"/>
  <c r="P389" i="1"/>
  <c r="W16" i="2" s="1"/>
  <c r="W18" i="2" s="1"/>
  <c r="EM401" i="1"/>
  <c r="Y18" i="1"/>
  <c r="F427" i="1"/>
  <c r="P18" i="1"/>
  <c r="F404" i="1"/>
  <c r="AU22" i="1"/>
  <c r="F389" i="1"/>
  <c r="H16" i="2" s="1"/>
  <c r="H18" i="2" s="1"/>
  <c r="AU401" i="1"/>
  <c r="AY22" i="1"/>
  <c r="AY401" i="1"/>
  <c r="F378" i="1"/>
  <c r="DP18" i="1"/>
  <c r="P426" i="1"/>
  <c r="DK18" i="1"/>
  <c r="P416" i="1"/>
  <c r="EQ22" i="1"/>
  <c r="EQ401" i="1"/>
  <c r="P378" i="1"/>
  <c r="O22" i="1"/>
  <c r="F372" i="1"/>
  <c r="O401" i="1"/>
  <c r="AR22" i="1"/>
  <c r="F397" i="1"/>
  <c r="AR401" i="1"/>
  <c r="DG18" i="1"/>
  <c r="P403" i="1"/>
  <c r="DH18" i="1"/>
  <c r="P404" i="1"/>
  <c r="AV22" i="1"/>
  <c r="F375" i="1"/>
  <c r="AV401" i="1"/>
  <c r="EK22" i="1"/>
  <c r="EK401" i="1"/>
  <c r="P387" i="1"/>
  <c r="T16" i="2" s="1"/>
  <c r="AR18" i="1" l="1"/>
  <c r="F428" i="1"/>
  <c r="AU18" i="1"/>
  <c r="F420" i="1"/>
  <c r="AV18" i="1"/>
  <c r="F406" i="1"/>
  <c r="X18" i="1"/>
  <c r="F426" i="1"/>
  <c r="EJ18" i="1"/>
  <c r="P428" i="1"/>
  <c r="EN18" i="1"/>
  <c r="P406" i="1"/>
  <c r="X16" i="2"/>
  <c r="X18" i="2" s="1"/>
  <c r="T18" i="2"/>
  <c r="AY18" i="1"/>
  <c r="F409" i="1"/>
  <c r="AS18" i="1"/>
  <c r="F418" i="1"/>
  <c r="AW18" i="1"/>
  <c r="F407" i="1"/>
  <c r="EK18" i="1"/>
  <c r="P418" i="1"/>
  <c r="O18" i="1"/>
  <c r="F403" i="1"/>
  <c r="EQ18" i="1"/>
  <c r="P409" i="1"/>
  <c r="EM18" i="1"/>
  <c r="P420" i="1"/>
  <c r="E18" i="2"/>
  <c r="I16" i="2"/>
  <c r="I18" i="2" s="1"/>
  <c r="EO18" i="1"/>
  <c r="P407" i="1"/>
</calcChain>
</file>

<file path=xl/sharedStrings.xml><?xml version="1.0" encoding="utf-8"?>
<sst xmlns="http://schemas.openxmlformats.org/spreadsheetml/2006/main" count="13790" uniqueCount="752">
  <si>
    <t>Smeta.RU  (495) 974-1589</t>
  </si>
  <si>
    <t>_PS_</t>
  </si>
  <si>
    <t>Smeta.RU</t>
  </si>
  <si>
    <t/>
  </si>
  <si>
    <t>01-10</t>
  </si>
  <si>
    <t>02-01-10 Отопление</t>
  </si>
  <si>
    <t>Сметные нормы списания</t>
  </si>
  <si>
    <t>Коды ОКП для ТСН-2001 МГЭ</t>
  </si>
  <si>
    <t>ТСН-2001 (МГЭ) - Ремонт</t>
  </si>
  <si>
    <t>Типовой расчет для ТСН-2001 МГЭ (Ремонт), Доп 48</t>
  </si>
  <si>
    <t>Территориальные сметные нормативы для Москвы ТСН-2001 (МГЭ)</t>
  </si>
  <si>
    <t>Поправки для ТСН-2001 от 07.05.2018 г.</t>
  </si>
  <si>
    <t>02-01-11</t>
  </si>
  <si>
    <t>Отопление</t>
  </si>
  <si>
    <t>Итого по разделу 14958776,10</t>
  </si>
  <si>
    <t>1</t>
  </si>
  <si>
    <t>3.16-6-1</t>
  </si>
  <si>
    <t>Прокладка трубопроводов отопления из стальных водогазопроводных неоцинкованных труб диаметром 15 мм</t>
  </si>
  <si>
    <t>100 м трубопровода</t>
  </si>
  <si>
    <t>ТСН-2001.3. Доп. 1-42. Сб. 16, т. 6, поз. 1</t>
  </si>
  <si>
    <t>Поправка: ТСН-2001.О.П. п.3.4. 6  Наименование: Выполняемые при ремонте и реконструкции работы аналогичные технологическим процессам, характерным для нового строительства и отсутствующим в сборниках на ремонтно-строительные работы</t>
  </si>
  <si>
    <t>)*1,25</t>
  </si>
  <si>
    <t>)*1,15</t>
  </si>
  <si>
    <t>Строительные работы</t>
  </si>
  <si>
    <t>ТСН-2001.3-16. 16-5...16-14</t>
  </si>
  <si>
    <t>ТСН-2001.3-16-4</t>
  </si>
  <si>
    <t>Поправка: ТСН-2001.О.П. п.3.4. 6</t>
  </si>
  <si>
    <t>2</t>
  </si>
  <si>
    <t>1.12-10-24</t>
  </si>
  <si>
    <t>Средства для крепления радиаторов на кирпичных и бетонных стенах, крючки для труб, диаметр труб 50 мм</t>
  </si>
  <si>
    <t>1000 шт.</t>
  </si>
  <si>
    <t>ТСН-2001.1. Доп. 1-42. Р. 12, о. 10, поз. 24</t>
  </si>
  <si>
    <t>Материалы строительные</t>
  </si>
  <si>
    <t>ТСН-2001.1 Материалы строительные</t>
  </si>
  <si>
    <t>ТСН-2001.1-1</t>
  </si>
  <si>
    <t>3</t>
  </si>
  <si>
    <t>1.12-1-40</t>
  </si>
  <si>
    <t>Узлы трубопроводов из стальных водогазопроводных неоцинкованных труб с гильзами для систем отопления, диаметр условного прохода 15 мм</t>
  </si>
  <si>
    <t>м</t>
  </si>
  <si>
    <t>ТСН-2001.1. Доп. 1-42. Р. 12, о. 1, поз. 40</t>
  </si>
  <si>
    <t>4</t>
  </si>
  <si>
    <t>1.13-4-71</t>
  </si>
  <si>
    <t>Кран шаровой латунный полнопроходной, со спускным элементом и заглушкой, Techno-C (аналог V3000В),Tmax=120°С, Р=2,5 МПа, диаметр 15 мм</t>
  </si>
  <si>
    <t>шт.</t>
  </si>
  <si>
    <t>ТСН-2001.1. Доп. 1-42. Р. 13, о. 4, поз. 71</t>
  </si>
  <si>
    <t>5</t>
  </si>
  <si>
    <t>3.16-6-2</t>
  </si>
  <si>
    <t>Прокладка трубопроводов отопления из стальных водогазопроводных неоцинкованных труб диаметром 20 мм</t>
  </si>
  <si>
    <t>ТСН-2001.3. Доп. 1-42. Сб. 16, т. 6, поз. 2</t>
  </si>
  <si>
    <t>6</t>
  </si>
  <si>
    <t>7</t>
  </si>
  <si>
    <t>1.12-1-41</t>
  </si>
  <si>
    <t>Узлы трубопроводов из стальных водогазопроводных неоцинкованных труб с гильзами для систем отопления, диаметр условного прохода 20 мм</t>
  </si>
  <si>
    <t>ТСН-2001.1. Доп. 1-42. Р. 12, о. 1, поз. 41</t>
  </si>
  <si>
    <t>8</t>
  </si>
  <si>
    <t>1.13-4-72</t>
  </si>
  <si>
    <t>Кран шаровой латунный полнопроходной, со спускным элементом и заглушкой, Techno-C (аналог V3000В),Tmax=120°С, Р=2,5 МПа, диаметр 20 мм</t>
  </si>
  <si>
    <t>ТСН-2001.1. Доп. 1-42. Р. 13, о. 4, поз. 72</t>
  </si>
  <si>
    <t>9</t>
  </si>
  <si>
    <t>3.16-6-3</t>
  </si>
  <si>
    <t>Прокладка трубопроводов отопления из стальных водогазопроводных неоцинкованных труб диаметром 25 мм</t>
  </si>
  <si>
    <t>ТСН-2001.3. Доп. 1-42. Сб. 16, т. 6, поз. 3</t>
  </si>
  <si>
    <t>10</t>
  </si>
  <si>
    <t>11</t>
  </si>
  <si>
    <t>1.12-1-42</t>
  </si>
  <si>
    <t>Узлы трубопроводов из стальных водогазопроводных неоцинкованных труб с гильзами для систем отопления, диаметр условного прохода 25 мм</t>
  </si>
  <si>
    <t>ТСН-2001.1. Доп. 1-42. Р. 12, о. 1, поз. 42</t>
  </si>
  <si>
    <t>12</t>
  </si>
  <si>
    <t>1.13-4-73</t>
  </si>
  <si>
    <t>Кран шаровой латунный полнопроходной, со спускным элементом и заглушкой, Techno-C (аналог V3000В),Tmax=120°С, Р=2,5 МПа, диаметр 25 мм</t>
  </si>
  <si>
    <t>ТСН-2001.1. Доп. 1-42. Р. 13, о. 4, поз. 73</t>
  </si>
  <si>
    <t>13</t>
  </si>
  <si>
    <t>3.16-6-4</t>
  </si>
  <si>
    <t>Прокладка трубопроводов отопления из стальных водогазопроводных неоцинкованных труб диаметром 32 мм</t>
  </si>
  <si>
    <t>ТСН-2001.3. Доп. 1-42. Сб. 16, т. 6, поз. 4</t>
  </si>
  <si>
    <t>14</t>
  </si>
  <si>
    <t>15</t>
  </si>
  <si>
    <t>1.12-1-43</t>
  </si>
  <si>
    <t>Узлы трубопроводов из стальных водогазопроводных неоцинкованных труб с гильзами для систем отопления, диаметр условного прохода 32 мм</t>
  </si>
  <si>
    <t>ТСН-2001.1. Доп. 1-42. Р. 12, о. 1, поз. 43</t>
  </si>
  <si>
    <t>16</t>
  </si>
  <si>
    <t>1.13-4-74</t>
  </si>
  <si>
    <t>Кран шаровой латунный полнопроходной, со спускным элементом и заглушкой, Techno-C (аналог V3000В),Tmax=120°С, Р=2,5 МПа, диаметр 32 мм</t>
  </si>
  <si>
    <t>ТСН-2001.1. Доп. 1-42. Р. 13, о. 4, поз. 74</t>
  </si>
  <si>
    <t>17</t>
  </si>
  <si>
    <t>3.16-6-5</t>
  </si>
  <si>
    <t>Прокладка трубопроводов отопления из стальных водогазопроводных неоцинкованных труб диаметром 40 мм</t>
  </si>
  <si>
    <t>ТСН-2001.3. Доп. 1-42. Сб. 16, т. 6, поз. 5</t>
  </si>
  <si>
    <t>18</t>
  </si>
  <si>
    <t>19</t>
  </si>
  <si>
    <t>1.12-1-44</t>
  </si>
  <si>
    <t>Узлы трубопроводов из стальных водогазопроводных неоцинкованных труб с гильзами для систем отопления, диаметр условного прохода 40 мм</t>
  </si>
  <si>
    <t>ТСН-2001.1. Доп. 1-42. Р. 12, о. 1, поз. 44</t>
  </si>
  <si>
    <t>20</t>
  </si>
  <si>
    <t>1.13-4-75</t>
  </si>
  <si>
    <t>Кран шаровой латунный полнопроходной, со спускным элементом и заглушкой, Techno-C (аналог V3000В),Tmax=120°С, Р=2,5 МПа, диаметр 40 мм</t>
  </si>
  <si>
    <t>ТСН-2001.1. Доп. 1-42. Р. 13, о. 4, поз. 75</t>
  </si>
  <si>
    <t>21</t>
  </si>
  <si>
    <t>3.16-10-2</t>
  </si>
  <si>
    <t>Прокладка трубопроводов отопления и водоснабжения из стальных электросварных труб диаметром 50 мм</t>
  </si>
  <si>
    <t>ТСН-2001.3. Доп. 1-42. Сб. 16, т. 10, поз. 2</t>
  </si>
  <si>
    <t>22</t>
  </si>
  <si>
    <t>23</t>
  </si>
  <si>
    <t>1.12-1-46</t>
  </si>
  <si>
    <t>Узлы трубопроводов отопления, водоснабжения из стальных электросварных труб с гильзами, наружный диаметр (толщина стенки) 57х3,5 мм</t>
  </si>
  <si>
    <t>ТСН-2001.1. Доп. 1-42. Р. 12, о. 1, поз. 46</t>
  </si>
  <si>
    <t>24</t>
  </si>
  <si>
    <t>1.13-4-76</t>
  </si>
  <si>
    <t>Кран шаровой латунный полнопроходной, со спускным элементом и заглушкой, Techno-C (аналог V3000В),Tmax=120°С, Р=2,5 МПа, диаметр 50 мм</t>
  </si>
  <si>
    <t>ТСН-2001.1. Доп. 1-42. Р. 13, о. 4, поз. 76</t>
  </si>
  <si>
    <t>25</t>
  </si>
  <si>
    <t>1.13-4-67</t>
  </si>
  <si>
    <t>Кран шаровой латунный полнопроходной Techno-A (аналог V665), Tmax=120°С, Р=1,6 МПа, диаметр 65 мм</t>
  </si>
  <si>
    <t>ТСН-2001.1. Доп. 1-42. Р. 13, о. 4, поз. 67</t>
  </si>
  <si>
    <t>26</t>
  </si>
  <si>
    <t>3.16-10-3</t>
  </si>
  <si>
    <t>Прокладка трубопроводов отопления и водоснабжения из стальных электросварных труб диаметром 65 мм</t>
  </si>
  <si>
    <t>ТСН-2001.3. Доп. 1-42. Сб. 16, т. 10, поз. 3</t>
  </si>
  <si>
    <t>27</t>
  </si>
  <si>
    <t>1.12-10-25</t>
  </si>
  <si>
    <t>Средства для крепления радиаторов на кирпичных и бетонных стенах, крючки для труб, диаметр труб 100 мм</t>
  </si>
  <si>
    <t>ТСН-2001.1. Доп. 1-42. Р. 12, о. 10, поз. 25</t>
  </si>
  <si>
    <t>28</t>
  </si>
  <si>
    <t>1.12-1-47</t>
  </si>
  <si>
    <t>Узлы трубопроводов отопления, водоснабжения из стальных электросварных труб с гильзами, наружный диаметр (толщина стенки) 76х3,5 мм</t>
  </si>
  <si>
    <t>ТСН-2001.1. Доп. 1-42. Р. 12, о. 1, поз. 47</t>
  </si>
  <si>
    <t>29</t>
  </si>
  <si>
    <t>30</t>
  </si>
  <si>
    <t>3.16-10-4</t>
  </si>
  <si>
    <t>Прокладка трубопроводов отопления и водоснабжения из стальных электросварных труб диаметром 80 мм</t>
  </si>
  <si>
    <t>ТСН-2001.3. Доп. 1-42. Сб. 16, т. 10, поз. 4</t>
  </si>
  <si>
    <t>31</t>
  </si>
  <si>
    <t>32</t>
  </si>
  <si>
    <t>1.12-1-48</t>
  </si>
  <si>
    <t>Узлы трубопроводов отопления, водоснабжения из стальных электросварных труб с гильзами, наружный диаметр (толщина стенки) 89х3,5 мм</t>
  </si>
  <si>
    <t>ТСН-2001.1. Доп. 1-42. Р. 12, о. 1, поз. 48</t>
  </si>
  <si>
    <t>33</t>
  </si>
  <si>
    <t>3.16-10-5</t>
  </si>
  <si>
    <t>Прокладка трубопроводов отопления и водоснабжения из стальных электросварных труб диаметром 100 мм</t>
  </si>
  <si>
    <t>ТСН-2001.3. Доп. 1-42. Сб. 16, т. 10, поз. 5</t>
  </si>
  <si>
    <t>34</t>
  </si>
  <si>
    <t>35</t>
  </si>
  <si>
    <t>1.12-1-49</t>
  </si>
  <si>
    <t>Узлы трубопроводов отопления, водоснабжения из стальных электросварных труб с гильзами, наружный диаметр (толщина стенки) 108х4,0 мм</t>
  </si>
  <si>
    <t>ТСН-2001.1. Доп. 1-42. Р. 12, о. 1, поз. 49</t>
  </si>
  <si>
    <t>36</t>
  </si>
  <si>
    <t>3.16-29-1</t>
  </si>
  <si>
    <t>Гидравлическое испытание трубопроводов систем отопления, водопровода и горячего водоснабжения диаметром до 50 мм</t>
  </si>
  <si>
    <t>ТСН-2001.3. Доп. 1-42. Сб. 16, т. 29, поз. 1</t>
  </si>
  <si>
    <t>ТСН-2001.3-16. 16-15...16-33</t>
  </si>
  <si>
    <t>ТСН-2001.3-16-5</t>
  </si>
  <si>
    <t>37</t>
  </si>
  <si>
    <t>3.16-29-2</t>
  </si>
  <si>
    <t>Гидравлическое испытание трубопроводов систем отопления, водопровода и горячего водоснабжения диаметром до 100 мм</t>
  </si>
  <si>
    <t>ТСН-2001.3. Доп. 1-42. Сб. 16, т. 29, поз. 2</t>
  </si>
  <si>
    <t>38</t>
  </si>
  <si>
    <t>3.13-17-6</t>
  </si>
  <si>
    <t>Очистка поверхности щетками  (Р.№2017-01190-01-0-ОВ, лист №1. Общ.данные)</t>
  </si>
  <si>
    <t>1 м2</t>
  </si>
  <si>
    <t>ТСН-2001.3. Доп. 1-42. Сб. 13, т. 17, поз. 6</t>
  </si>
  <si>
    <t>ТСН-2001.3-13. 13-17-6, 13-17-7, 13-18...13-38</t>
  </si>
  <si>
    <t>ТСН-2001.3-13-3</t>
  </si>
  <si>
    <t>39</t>
  </si>
  <si>
    <t>3.15-108-4</t>
  </si>
  <si>
    <t>Окраска суриком металлических решеток, переплетов, радиаторов, труб диаметром менее 50 мм и т.п. за два раза</t>
  </si>
  <si>
    <t>100 м2 окрашиваемой поверхности</t>
  </si>
  <si>
    <t>ТСН-2001.3. Доп. 1-42. Сб. 15, т. 108, поз. 4</t>
  </si>
  <si>
    <t>ТСН-2001.3-15. 15-91-3, 15-91-4, 15-92...15-115</t>
  </si>
  <si>
    <t>ТСН-2001.3-15-9</t>
  </si>
  <si>
    <t>40</t>
  </si>
  <si>
    <t>1.1-1-455</t>
  </si>
  <si>
    <t>Краска, марка БТ-177, серебристая</t>
  </si>
  <si>
    <t>т</t>
  </si>
  <si>
    <t>ТСН-2001.1. Доп. 1-42. Р. 1, о. 1, поз. 455</t>
  </si>
  <si>
    <t>41</t>
  </si>
  <si>
    <t>3.15-108-3</t>
  </si>
  <si>
    <t>Окраска суриком стальных балок, труб диаметром более 50 мм и т.п. за два раза</t>
  </si>
  <si>
    <t>ТСН-2001.3. Доп. 1-42. Сб. 15, т. 108, поз. 3</t>
  </si>
  <si>
    <t>42</t>
  </si>
  <si>
    <t>43</t>
  </si>
  <si>
    <t>3.13-9-2</t>
  </si>
  <si>
    <t>Огрунтовка металлических поверхностей грунтовкой ГФ-021 за один раз</t>
  </si>
  <si>
    <t>100 м2</t>
  </si>
  <si>
    <t>ТСН-2001.3. Доп. 1-42. Сб. 13, т. 9, поз. 2</t>
  </si>
  <si>
    <t>ТСН-2001.3-13. 13-1...13-16, 13-17-1...13-17-4</t>
  </si>
  <si>
    <t>ТСН-2001.3-13-1</t>
  </si>
  <si>
    <t>43,1</t>
  </si>
  <si>
    <t>1.1-1-165</t>
  </si>
  <si>
    <t>Грунтовка глифталевая, ГФ-021</t>
  </si>
  <si>
    <t>ТСН-2001.1. Доп. 1-42. Р. 1, о. 1, поз. 165</t>
  </si>
  <si>
    <t>44</t>
  </si>
  <si>
    <t>3.26-16-1</t>
  </si>
  <si>
    <t>Изоляция трубопроводов изделиями из вспененного каучука, вспененного полиэтилена, трубками</t>
  </si>
  <si>
    <t>10 м изоляции</t>
  </si>
  <si>
    <t>ТСН-2001.3. Доп. 1-42. Сб. 26, т. 16, поз. 1</t>
  </si>
  <si>
    <t>ТСН-2001.3-26. 26-1...26-54</t>
  </si>
  <si>
    <t>ТСН-2001.3-26-1</t>
  </si>
  <si>
    <t>45</t>
  </si>
  <si>
    <t>1.1-1-2541</t>
  </si>
  <si>
    <t>Лента самоклеящаяся, ширина 50 мм, толщина 3 мм, тип "K-Flex ST"</t>
  </si>
  <si>
    <t>ТСН-2001.1. Доп. 1-42. Р. 1, о. 1, поз. 2541</t>
  </si>
  <si>
    <t>46</t>
  </si>
  <si>
    <t>1.1-1-2544</t>
  </si>
  <si>
    <t>Клей для крепления теплоизоляционных трубок к поверхности трубопровода, марка "K-Flex К 414"</t>
  </si>
  <si>
    <t>л</t>
  </si>
  <si>
    <t>ТСН-2001.1. Доп. 1-42. Р. 1, о. 1, поз. 2544</t>
  </si>
  <si>
    <t>47</t>
  </si>
  <si>
    <t>1.1-1-1398</t>
  </si>
  <si>
    <t>Цилиндры и полуцилиндры теплоизоляционные, минераловатные на синтетическом связующем, кашированные алюминиевой фольгой, диаметр (толщина) 18 (40) мм</t>
  </si>
  <si>
    <t>ТСН-2001.1. Доп. 1-42. Р. 1, о. 1, поз. 1398</t>
  </si>
  <si>
    <t>48</t>
  </si>
  <si>
    <t>1.1-1-1401</t>
  </si>
  <si>
    <t>Цилиндры и полуцилиндры теплоизоляционные, минераловатные на синтетическом связующем, кашированные алюминиевой фольгой, диаметр (толщина) 25 (40) мм</t>
  </si>
  <si>
    <t>ТСН-2001.1. Доп. 1-42. Р. 1, о. 1, поз. 1401</t>
  </si>
  <si>
    <t>49</t>
  </si>
  <si>
    <t>1.1-1-1405</t>
  </si>
  <si>
    <t>Цилиндры и полуцилиндры теплоизоляционные, минераловатные на синтетическом связующем, кашированные алюминиевой фольгой, диаметр (толщина) 32 (40) мм</t>
  </si>
  <si>
    <t>ТСН-2001.1. Доп. 1-42. Р. 1, о. 1, поз. 1405</t>
  </si>
  <si>
    <t>50</t>
  </si>
  <si>
    <t>1.1-1-1413</t>
  </si>
  <si>
    <t>Цилиндры и полуцилиндры теплоизоляционные, минераловатные на синтетическом связующем, кашированные алюминиевой фольгой, диаметр (толщина) 45 (40) мм</t>
  </si>
  <si>
    <t>ТСН-2001.1. Доп. 1-42. Р. 1, о. 1, поз. 1413</t>
  </si>
  <si>
    <t>51</t>
  </si>
  <si>
    <t>1.1-1-1409</t>
  </si>
  <si>
    <t>Цилиндры и полуцилиндры теплоизоляционные, минераловатные на синтетическом связующем, кашированные алюминиевой фольгой, диаметр (толщина) 38 (40) мм</t>
  </si>
  <si>
    <t>ТСН-2001.1. Доп. 1-42. Р. 1, о. 1, поз. 1409</t>
  </si>
  <si>
    <t>52</t>
  </si>
  <si>
    <t>1.1-1-1418</t>
  </si>
  <si>
    <t>Цилиндры и полуцилиндры теплоизоляционные, минераловатные на синтетическом связующем, кашированные алюминиевой фольгой, диаметр (толщина) 57 (40) мм</t>
  </si>
  <si>
    <t>ТСН-2001.1. Доп. 1-42. Р. 1, о. 1, поз. 1418</t>
  </si>
  <si>
    <t>53</t>
  </si>
  <si>
    <t>1.1-1-1422</t>
  </si>
  <si>
    <t>Цилиндры и полуцилиндры теплоизоляционные, минераловатные на синтетическом связующем, кашированные алюминиевой фольгой, диаметр (толщина) 76 (40) мм</t>
  </si>
  <si>
    <t>ТСН-2001.1. Доп. 1-42. Р. 1, о. 1, поз. 1422</t>
  </si>
  <si>
    <t>54</t>
  </si>
  <si>
    <t>1.1-1-1426</t>
  </si>
  <si>
    <t>Цилиндры и полуцилиндры теплоизоляционные, минераловатные на синтетическом связующем, кашированные алюминиевой фольгой, диаметр (толщина) 89 (40) мм</t>
  </si>
  <si>
    <t>ТСН-2001.1. Доп. 1-42. Р. 1, о. 1, поз. 1426</t>
  </si>
  <si>
    <t>55</t>
  </si>
  <si>
    <t>1.1-1-1430</t>
  </si>
  <si>
    <t>Цилиндры и полуцилиндры теплоизоляционные, минераловатные на синтетическом связующем, кашированные алюминиевой фольгой, диаметр 108 мм, толщина 40 мм</t>
  </si>
  <si>
    <t>ТСН-2001.1. Доп. 1-42. Р. 1, о. 1, поз. 1430</t>
  </si>
  <si>
    <t>56</t>
  </si>
  <si>
    <t>3.20-33-1</t>
  </si>
  <si>
    <t>Установка калориферов массой до 0,1 т</t>
  </si>
  <si>
    <t>1 калорифер</t>
  </si>
  <si>
    <t>ТСН-2001.3 Доп. 47, Сб. 20, т. 33, поз. 1</t>
  </si>
  <si>
    <t>ТСН-2001.3-20. 20-1...20-55</t>
  </si>
  <si>
    <t>ТСН-2001.3-20-1</t>
  </si>
  <si>
    <t>57</t>
  </si>
  <si>
    <t>1.19-2-25</t>
  </si>
  <si>
    <t>Калориферы биметаллические, водяные, марка КСК3-6-02</t>
  </si>
  <si>
    <t>ТСН-2001.1. Доп. 1-42. Р. 19, о. 2, поз. 25</t>
  </si>
  <si>
    <t>58</t>
  </si>
  <si>
    <t>3.18-6-2</t>
  </si>
  <si>
    <t>Установка радиаторов стальных</t>
  </si>
  <si>
    <t>100 кВт радиаторов и конвекторов</t>
  </si>
  <si>
    <t>ТСН-2001.3. Доп. 1-42. Сб. 18, т. 6, поз. 2</t>
  </si>
  <si>
    <t>ТСН-2001.3-18. 18-1...18-21</t>
  </si>
  <si>
    <t>ТСН-2001.3-18-1</t>
  </si>
  <si>
    <t>59</t>
  </si>
  <si>
    <t>Цена поставщика мат.</t>
  </si>
  <si>
    <t>Биметаллический радиатор RIFAR Ventil 500, 3 секции</t>
  </si>
  <si>
    <t>Цена поставщика мат</t>
  </si>
  <si>
    <t>Прочие работы</t>
  </si>
  <si>
    <t>МЦЦС</t>
  </si>
  <si>
    <t>[6 100 / 1,18 /  5,23] +  2% Трансп</t>
  </si>
  <si>
    <t>60</t>
  </si>
  <si>
    <t>Биметаллический радиатор RIFAR Ventil 500, 4 секции</t>
  </si>
  <si>
    <t>[7 525 / 1,18 /  5,23] +  2% Трансп</t>
  </si>
  <si>
    <t>61</t>
  </si>
  <si>
    <t>Биметаллический радиатор RIFAR Ventil 500, 6 секций</t>
  </si>
  <si>
    <t>[9 725 / 1,18 /  5,23] +  2% Трансп</t>
  </si>
  <si>
    <t>62</t>
  </si>
  <si>
    <t>Биметаллический радиатор RIFAR Ventil 500, 7 секций</t>
  </si>
  <si>
    <t>[10 825 / 1,18 /  5,23] +  2% Трансп</t>
  </si>
  <si>
    <t>63</t>
  </si>
  <si>
    <t>Биметаллический радиатор RIFAR Ventil 500, 8 секций</t>
  </si>
  <si>
    <t>[11 925 / 1,18 /  5,23] +  2% Трансп</t>
  </si>
  <si>
    <t>64</t>
  </si>
  <si>
    <t>Биметаллический радиатор RIFAR Ventil 500, 9 секций</t>
  </si>
  <si>
    <t>[13 025 / 1,18 /  5,23] +  2% Трансп</t>
  </si>
  <si>
    <t>65</t>
  </si>
  <si>
    <t>Биметаллический радиатор RIFAR Ventil 500, 10 секций</t>
  </si>
  <si>
    <t>[14 125 / 1,18 /  5,23] +  2% Трансп</t>
  </si>
  <si>
    <t>66</t>
  </si>
  <si>
    <t>Биметаллический радиатор RIFAR Ventil 500, 11 секций</t>
  </si>
  <si>
    <t>[15 225 / 1,18 /  5,23] +  2% Трансп</t>
  </si>
  <si>
    <t>67</t>
  </si>
  <si>
    <t>Биметаллический радиатор RIFAR Ventil 500, 12 секций</t>
  </si>
  <si>
    <t>[16 325 / 1,18 /  5,23] +  2% Трансп</t>
  </si>
  <si>
    <t>68</t>
  </si>
  <si>
    <t>Биметаллический радиатор RIFAR Ventil 500, 13 секций</t>
  </si>
  <si>
    <t>[17 425 / 1,18 /  5,23] +  2% Трансп</t>
  </si>
  <si>
    <t>69</t>
  </si>
  <si>
    <t>Биметаллический радиатор RIFAR Ventil 500, 14 секций</t>
  </si>
  <si>
    <t>[18 525 / 1,18 /  5,23] +  2% Трансп</t>
  </si>
  <si>
    <t>70</t>
  </si>
  <si>
    <t>3.18-7-5</t>
  </si>
  <si>
    <t>Установка регистров из труб стальных сварных диаметром нитки 50 мм</t>
  </si>
  <si>
    <t>100 м труб и нитки регистра</t>
  </si>
  <si>
    <t>ТСН-2001.3. Доп. 1-42. Сб. 18, т. 7, поз. 5</t>
  </si>
  <si>
    <t>70,1</t>
  </si>
  <si>
    <t>1.18-4-619</t>
  </si>
  <si>
    <t>Регистры отопительные из стальных электросварных труб, диаметр 50 мм</t>
  </si>
  <si>
    <t>ТСН-2001.1. Доп. 1-42. Р. 18, о. 4, поз. 619</t>
  </si>
  <si>
    <t>71</t>
  </si>
  <si>
    <t>3.18-22-1</t>
  </si>
  <si>
    <t>Установка терморегулирующих клапанов на отопительных приборах</t>
  </si>
  <si>
    <t>100 шт.</t>
  </si>
  <si>
    <t>ТСН-2001.3 Доп. 47, Сб. 18, т. 22, поз. 1</t>
  </si>
  <si>
    <t>ТСН-2001.3-18. 18-22...18-23 (доп. 27)</t>
  </si>
  <si>
    <t>ТСН-2001.3-18-2</t>
  </si>
  <si>
    <t>72</t>
  </si>
  <si>
    <t>Термостатический регулятор</t>
  </si>
  <si>
    <t>[3 737,5 / 1,18 /  5,23] +  2% Трансп</t>
  </si>
  <si>
    <t>73</t>
  </si>
  <si>
    <t>74</t>
  </si>
  <si>
    <t>Термостатический клапан RA-N 15 Данфосс</t>
  </si>
  <si>
    <t>[1 993,75 / 1,18 /  5,23] +  2% Трансп</t>
  </si>
  <si>
    <t>75</t>
  </si>
  <si>
    <t>Термостатический элемент RA 2940</t>
  </si>
  <si>
    <t>[1 789,1 / 1,18 /  5,23] +  2% Трансп</t>
  </si>
  <si>
    <t>76</t>
  </si>
  <si>
    <t>3.16-15-1</t>
  </si>
  <si>
    <t>Установка вентилей, задвижек, затворов, клапанов обратных, кранов проходных на трубопроводах из стальных труб диаметром до 25 мм</t>
  </si>
  <si>
    <t>ТСН-2001.3. Доп. 1-42. Сб. 16, т. 15, поз. 1</t>
  </si>
  <si>
    <t>77</t>
  </si>
  <si>
    <t>Клапан запорно-присоединительный RLV нижнего подключения Danfoss диам. 15 мм</t>
  </si>
  <si>
    <t>[3 416,3 / 1,18 /  5,23] +  2% Трансп</t>
  </si>
  <si>
    <t>78</t>
  </si>
  <si>
    <t>Клапан запорно-измерительный ASV-М Danfoss диам. 15 мм</t>
  </si>
  <si>
    <t>[4 788,75 / 1,18 /  5,23] +  2% Трансп</t>
  </si>
  <si>
    <t>79</t>
  </si>
  <si>
    <t>Клапан балансировочный ASV-PV Danfoss диам. 15 мм</t>
  </si>
  <si>
    <t>[23 756,25 / 1,18 /  5,23] +  2% Трансп</t>
  </si>
  <si>
    <t>80</t>
  </si>
  <si>
    <t>Клапан запорно-измерительный ASV-М Danfoss диам. 20 мм</t>
  </si>
  <si>
    <t>[5 272,5 / 1,18 /  5,23] +  2% Трансп</t>
  </si>
  <si>
    <t>81</t>
  </si>
  <si>
    <t>Клапан балансировочный ASV-PV Danfoss диам. 20 мм</t>
  </si>
  <si>
    <t>[25 610 / 1,18 /  5,23] +  2% Трансп</t>
  </si>
  <si>
    <t>82</t>
  </si>
  <si>
    <t>Клапан запорно-измерительный ASV-М Danfoss диам. 25 мм</t>
  </si>
  <si>
    <t>[6 237,5 / 1,18 /  5,23] +  2% Трансп</t>
  </si>
  <si>
    <t>83</t>
  </si>
  <si>
    <t>Клапан балансировочный ASV-PV Danfoss диам. 25 мм</t>
  </si>
  <si>
    <t>[30 851,25 / 1,18 /  5,23] +  2% Трансп</t>
  </si>
  <si>
    <t>84</t>
  </si>
  <si>
    <t>3.16-15-2</t>
  </si>
  <si>
    <t>Установка вентилей, задвижек, затворов, клапанов обратных, кранов проходных на трубопроводах из стальных труб диаметром до 50 мм</t>
  </si>
  <si>
    <t>ТСН-2001.3. Доп. 1-42. Сб. 16, т. 15, поз. 2</t>
  </si>
  <si>
    <t>85</t>
  </si>
  <si>
    <t>Клапан запорно-измерительный ASV-М Danfoss диам. 32 мм</t>
  </si>
  <si>
    <t>[9 403,75 / 1,18 /  5,23] +  2% Трансп</t>
  </si>
  <si>
    <t>86</t>
  </si>
  <si>
    <t>Клапан балансировочный ASV-PV Danfoss диам. 32 мм</t>
  </si>
  <si>
    <t>[35 443,75 / 1,18 /  5,23] +  2% Трансп</t>
  </si>
  <si>
    <t>87</t>
  </si>
  <si>
    <t>Клапан запорно-измерительный ASV-М Danfoss диам. 40 мм</t>
  </si>
  <si>
    <t>[11 493,75 / 1,18 /  5,23] +  2% Трансп</t>
  </si>
  <si>
    <t>88</t>
  </si>
  <si>
    <t>Клапан балансировочный ASV-PV Danfoss диам. 40 мм</t>
  </si>
  <si>
    <t>[38 981,25 / 1,18 /  5,23] +  2% Трансп</t>
  </si>
  <si>
    <t>89</t>
  </si>
  <si>
    <t>Клапан запорно-измерительный ASV-М Danfoss диам. 50 мм</t>
  </si>
  <si>
    <t>[20 991,25 / 1,18 /  5,23] +  2% Трансп</t>
  </si>
  <si>
    <t>90</t>
  </si>
  <si>
    <t>Клапан балансировочный ASV-PV Danfoss диам. 50 мм</t>
  </si>
  <si>
    <t>[43 231,25 / 1,18 /  5,23] +  2% Трансп</t>
  </si>
  <si>
    <t>91</t>
  </si>
  <si>
    <t>3.18-21-1</t>
  </si>
  <si>
    <t>Установка воздухоотводчиков</t>
  </si>
  <si>
    <t>1  ШТ.</t>
  </si>
  <si>
    <t>ТСН-2001.3 Доп. 47, Сб. 18, т. 21, поз. 1</t>
  </si>
  <si>
    <t>91,1</t>
  </si>
  <si>
    <t>1.12-9-1</t>
  </si>
  <si>
    <t>Фланцы стальные плоские приварные с соединительным выступом, из стали ВСт3СП, ГОСТ 12820-80, условное давление 1 (10) МПа (кгс/см2), диаметр условного прохода 25 мм</t>
  </si>
  <si>
    <t>ТСН-2001.1. Доп. 1-42. Р. 12, о. 9, поз. 1</t>
  </si>
  <si>
    <t>91,2</t>
  </si>
  <si>
    <t>1.18-6-143</t>
  </si>
  <si>
    <t>Воздухоотводчик латунный автоматический тип Wind (аналог Matic), Tmax=120°С, Р=1,0 МПа</t>
  </si>
  <si>
    <t>ТСН-2001.1. Доп. 1-42. Р. 18, о. 6, поз. 143</t>
  </si>
  <si>
    <t>92</t>
  </si>
  <si>
    <t>93</t>
  </si>
  <si>
    <t>Цена поставщика</t>
  </si>
  <si>
    <t>Биметаллический радиатор RIFAR Ventil 350, 14 секций</t>
  </si>
  <si>
    <t>[18 350 / 1,18 /  5,23] +  2% Трансп</t>
  </si>
  <si>
    <t>94</t>
  </si>
  <si>
    <t>95</t>
  </si>
  <si>
    <t>1.13-4-62</t>
  </si>
  <si>
    <t>Кран шаровой латунный полнопроходной Techno-A (аналог V665), Tmax=120°С, Р=1,6 МПа, диаметр 20 мм</t>
  </si>
  <si>
    <t>ТСН-2001.1. Доп. 1-42. Р. 13, о. 4, поз. 62</t>
  </si>
  <si>
    <t>96</t>
  </si>
  <si>
    <t>97</t>
  </si>
  <si>
    <t>1.13-4-64</t>
  </si>
  <si>
    <t>Кран шаровой латунный полнопроходной Techno-A (аналог V665), Tmax=120°С, Р=1,6 МПа, диаметр 32 мм</t>
  </si>
  <si>
    <t>ТСН-2001.1. Доп. 1-42. Р. 13, о. 4, поз. 64</t>
  </si>
  <si>
    <t>98</t>
  </si>
  <si>
    <t>1.13-4-66</t>
  </si>
  <si>
    <t>Кран шаровой латунный полнопроходной Techno-A (аналог V665), Tmax=120°С, Р=1,6 МПа, диаметр 50 мм</t>
  </si>
  <si>
    <t>ТСН-2001.1. Доп. 1-42. Р. 13, о. 4, поз. 66</t>
  </si>
  <si>
    <t>99</t>
  </si>
  <si>
    <t>3.16-15-3</t>
  </si>
  <si>
    <t>Установка вентилей, задвижек, затворов, клапанов обратных, кранов проходных на трубопроводах из стальных труб диаметром до 100 мм</t>
  </si>
  <si>
    <t>ТСН-2001.3. Доп. 1-42. Сб. 16, т. 15, поз. 3</t>
  </si>
  <si>
    <t>100</t>
  </si>
  <si>
    <t>101</t>
  </si>
  <si>
    <t>1.13-4-69</t>
  </si>
  <si>
    <t>Кран шаровой латунный полнопроходной Techno-A (аналог V665), Tmax=120°С, Р=1,6 МПа, диаметр 100 мм</t>
  </si>
  <si>
    <t>ТСН-2001.1. Доп. 1-42. Р. 13, о. 4, поз. 69</t>
  </si>
  <si>
    <t>102</t>
  </si>
  <si>
    <t>3.16-27-4</t>
  </si>
  <si>
    <t>Врезки в действующие внутренние сети трубопроводов отопления и водоснабжения диаметром 32 мм</t>
  </si>
  <si>
    <t>1 врезка</t>
  </si>
  <si>
    <t>ТСН-2001.3. Доп. 1-42. Сб. 16, т. 27, поз. 4</t>
  </si>
  <si>
    <t>103</t>
  </si>
  <si>
    <t>3.16-27-6</t>
  </si>
  <si>
    <t>Врезки в действующие внутренние сети трубопроводов отопления и водоснабжения диаметром 50 мм</t>
  </si>
  <si>
    <t>ТСН-2001.3. Доп. 1-42. Сб. 16, т. 27, поз. 6</t>
  </si>
  <si>
    <t>104</t>
  </si>
  <si>
    <t>3.16-27-7</t>
  </si>
  <si>
    <t>Врезки в действующие внутренние сети трубопроводов отопления и водоснабжения диаметром 80 мм</t>
  </si>
  <si>
    <t>ТСН-2001.3. Доп. 1-42. Сб. 16, т. 27, поз. 7</t>
  </si>
  <si>
    <t>105</t>
  </si>
  <si>
    <t>3.16-27-8</t>
  </si>
  <si>
    <t>Врезки в действующие внутренние сети трубопроводов отопления и водоснабжения диаметром 100 мм</t>
  </si>
  <si>
    <t>ТСН-2001.3. Доп. 1-42. Сб. 16, т. 27, поз. 8</t>
  </si>
  <si>
    <t>ПЗ</t>
  </si>
  <si>
    <t>Прямые затраты</t>
  </si>
  <si>
    <t>СтМатОб</t>
  </si>
  <si>
    <t>Стоимость материальных ресурсов (всего)</t>
  </si>
  <si>
    <t>СтМатОбЗак</t>
  </si>
  <si>
    <t>Стоимость материалов и оборудования заказчика</t>
  </si>
  <si>
    <t>СтМатОбПод</t>
  </si>
  <si>
    <t>Стоимость материалов и оборудования подрядчика</t>
  </si>
  <si>
    <t>СтМат</t>
  </si>
  <si>
    <t>Стоимость материалов (всего)</t>
  </si>
  <si>
    <t>СтМатЗак</t>
  </si>
  <si>
    <t>Стоимость материалов заказчика</t>
  </si>
  <si>
    <t>СтМатПод</t>
  </si>
  <si>
    <t>Стоимость материалов подрядчика</t>
  </si>
  <si>
    <t>Оборуд</t>
  </si>
  <si>
    <t>Стоимость оборудования (всего)</t>
  </si>
  <si>
    <t>ОборудЗак</t>
  </si>
  <si>
    <t>Стоимость оборудования заказчика</t>
  </si>
  <si>
    <t>ОборудПод</t>
  </si>
  <si>
    <t>Стоимость оборудования подрядчика</t>
  </si>
  <si>
    <t>ЭММ</t>
  </si>
  <si>
    <t>Эксплуатация машин</t>
  </si>
  <si>
    <t>ЭММсНРиСП</t>
  </si>
  <si>
    <t>Эксплуатация машин по ТСН-2001.16</t>
  </si>
  <si>
    <t>ЗПМ</t>
  </si>
  <si>
    <t>ЗП машинистов</t>
  </si>
  <si>
    <t>ОЗП</t>
  </si>
  <si>
    <t>Основная ЗП рабочих</t>
  </si>
  <si>
    <t>ОЗПсНРиСП</t>
  </si>
  <si>
    <t>Основная ЗП рабочих по ТСН-2001.16</t>
  </si>
  <si>
    <t>Строит</t>
  </si>
  <si>
    <t>Строительные работы с НР и СП</t>
  </si>
  <si>
    <t>Монтаж</t>
  </si>
  <si>
    <t>Монтажные работы с НР и СП</t>
  </si>
  <si>
    <t>Прочие</t>
  </si>
  <si>
    <t>Прочие работы с НР и СП</t>
  </si>
  <si>
    <t>ПрочиеЗатр</t>
  </si>
  <si>
    <t>Прочие затраты по ТСН-2001.16</t>
  </si>
  <si>
    <t>ВозврМат</t>
  </si>
  <si>
    <t>Возврат материалов</t>
  </si>
  <si>
    <t>ТрудСтр</t>
  </si>
  <si>
    <t>Трудозатраты строителей</t>
  </si>
  <si>
    <t>ТрудМаш</t>
  </si>
  <si>
    <t>Трудозатраты машинистов</t>
  </si>
  <si>
    <t>ТранспМат</t>
  </si>
  <si>
    <t>Транспорт материалов</t>
  </si>
  <si>
    <t>НР</t>
  </si>
  <si>
    <t>Накладные расходы</t>
  </si>
  <si>
    <t>СмПриб</t>
  </si>
  <si>
    <t>Сметная прибыль</t>
  </si>
  <si>
    <t>Всего</t>
  </si>
  <si>
    <t>Всего с НР и СП</t>
  </si>
  <si>
    <t>Демонтажные работы</t>
  </si>
  <si>
    <t>Итого по разделу 772053,17</t>
  </si>
  <si>
    <t>106</t>
  </si>
  <si>
    <t>6.65-11-1</t>
  </si>
  <si>
    <t>Разборка трубопроводов центрального отопления на резьбе диаметром труб до 32</t>
  </si>
  <si>
    <t>100 м</t>
  </si>
  <si>
    <t>ТСН-2001.6. Доп. 1-42. Сб. 65, т. 11, поз. 1</t>
  </si>
  <si>
    <t>Поправка: ТСН-2001.6-65. р3. п.3.2  Наименование: При разборке трубопроводов без правки и чистки труб и фасонных частей от накипи и грязи</t>
  </si>
  <si>
    <t>)*0,82</t>
  </si>
  <si>
    <t>Ремонтно-строительные работы</t>
  </si>
  <si>
    <t>ТСН-2001.6-65. 65-11...65-13</t>
  </si>
  <si>
    <t>ТСН-2001.6-65-3</t>
  </si>
  <si>
    <t>Поправка: ТСН-2001.6-65. р3. п.3.2</t>
  </si>
  <si>
    <t>107</t>
  </si>
  <si>
    <t>1.1002-0-0</t>
  </si>
  <si>
    <t>Масса мусора</t>
  </si>
  <si>
    <t>0#0#0#</t>
  </si>
  <si>
    <t>108</t>
  </si>
  <si>
    <t>6.65-11-2</t>
  </si>
  <si>
    <t>Разборка трубопроводов центрального отопления на резьбе диаметром труб до 50 мм</t>
  </si>
  <si>
    <t>ТСН-2001.6. Доп. 1-42. Сб. 65, т. 11, поз. 2</t>
  </si>
  <si>
    <t>109</t>
  </si>
  <si>
    <t>110</t>
  </si>
  <si>
    <t>6.65-11-5</t>
  </si>
  <si>
    <t>Разборка трубопроводов центрального отопления на сварке диаметром труб до 100 мм</t>
  </si>
  <si>
    <t>ТСН-2001.6. Доп. 1-42. Сб. 65, т. 11, поз. 5</t>
  </si>
  <si>
    <t>111</t>
  </si>
  <si>
    <t>112</t>
  </si>
  <si>
    <t>6.65-12-1</t>
  </si>
  <si>
    <t>Демонтаж радиатора массой до 80 кг</t>
  </si>
  <si>
    <t>ТСН-2001.6. Доп. 1-42. Сб. 65, т. 12, поз. 1</t>
  </si>
  <si>
    <t>113</t>
  </si>
  <si>
    <t>114</t>
  </si>
  <si>
    <t>Итого масса мусора</t>
  </si>
  <si>
    <t>Разное</t>
  </si>
  <si>
    <t>Итого по разделу 7715,87</t>
  </si>
  <si>
    <t>115</t>
  </si>
  <si>
    <t>6.68-13-1</t>
  </si>
  <si>
    <t>Механизированная погрузка строительного мусора в автомобили-самосвалы</t>
  </si>
  <si>
    <t>1 Т</t>
  </si>
  <si>
    <t>ТСН-2001.6. Доп. 1-42. Сб. 68, т. 13, поз. 1</t>
  </si>
  <si>
    <t>ТСН-2001.6-68. 68-13</t>
  </si>
  <si>
    <t>ТСН-2001.6-68-5</t>
  </si>
  <si>
    <t>116</t>
  </si>
  <si>
    <t>6.69-19-1</t>
  </si>
  <si>
    <t>Погрузка и выгрузка вручную строительного мусора на транспортные средства</t>
  </si>
  <si>
    <t>ТСН-2001.6. Доп. 1-42. Сб. 69, т. 19, поз. 1</t>
  </si>
  <si>
    <t>ТСН-2001.6-69. 69-1...69-49</t>
  </si>
  <si>
    <t>ТСН-2001.6-69-1</t>
  </si>
  <si>
    <t>117</t>
  </si>
  <si>
    <t>15.1-29-10</t>
  </si>
  <si>
    <t>Перевозка строительного мусора на расстояние 29 км автосамосвалами грузоподъемностью до 10 т</t>
  </si>
  <si>
    <t>ТСН-2001.15. Доп. 1-42. Сб. 1, т. 29, поз. 10</t>
  </si>
  <si>
    <t>Транспортные затраты</t>
  </si>
  <si>
    <t>ТСН-2001.15-1. Содержание свалки</t>
  </si>
  <si>
    <t>ТСН-2001.15-1-2</t>
  </si>
  <si>
    <t>118</t>
  </si>
  <si>
    <t>15.1-0-1</t>
  </si>
  <si>
    <t>Размещение строительного мусора</t>
  </si>
  <si>
    <t>ТСН-2001.15 Доп. 44, Сб. 1, т. 0, поз. 1</t>
  </si>
  <si>
    <t>Временные здания и сооружения</t>
  </si>
  <si>
    <t>НДС</t>
  </si>
  <si>
    <t>Всего по смете 18831449,55  ГСВР:ТСН ремонтные работы</t>
  </si>
  <si>
    <t>Базовый уровень цен</t>
  </si>
  <si>
    <t>Текущий уровень цен</t>
  </si>
  <si>
    <t>Сборник индексов</t>
  </si>
  <si>
    <t>Коэффициенты к ТСН-2001 МГЭ, ремонт</t>
  </si>
  <si>
    <t>139</t>
  </si>
  <si>
    <t>_OBSM_</t>
  </si>
  <si>
    <t>9999990008</t>
  </si>
  <si>
    <t>Трудозатраты рабочих</t>
  </si>
  <si>
    <t>чел.-ч.</t>
  </si>
  <si>
    <t>9999990007</t>
  </si>
  <si>
    <t>Стоимость прочих машин (ЭСН)</t>
  </si>
  <si>
    <t>руб.</t>
  </si>
  <si>
    <t>9999990006</t>
  </si>
  <si>
    <t>Стоимость прочих материалов (ЭСН)</t>
  </si>
  <si>
    <t>1.1-1-118</t>
  </si>
  <si>
    <t>ТСН-2001.1. Доп. 1-42. Р. 1, о. 1, поз. 118</t>
  </si>
  <si>
    <t>Вода</t>
  </si>
  <si>
    <t>м3</t>
  </si>
  <si>
    <t>2.1-10-12</t>
  </si>
  <si>
    <t>ТСН-2001.2. Доп. 1-42, п. 1-10-12 (105001)</t>
  </si>
  <si>
    <t>Электрокомпрессоры прицепные, производительность до 3,5 м3/мин</t>
  </si>
  <si>
    <t>маш.-ч.</t>
  </si>
  <si>
    <t>1.1-1-489</t>
  </si>
  <si>
    <t>ТСН-2001.1. Доп. 1-42. Р. 1, о. 1, поз. 489</t>
  </si>
  <si>
    <t>Ксилол нефтяной, марка А</t>
  </si>
  <si>
    <t>1.1-1-406</t>
  </si>
  <si>
    <t>ТСН-2001.1. Доп. 1-42. Р. 1, о. 1, поз. 406</t>
  </si>
  <si>
    <t>Клипсы для крепления изоляции "Армафлекс"</t>
  </si>
  <si>
    <t>1.1-1-464</t>
  </si>
  <si>
    <t>ТСН-2001.1. Доп. 1-42. Р. 1, о. 1, поз. 464</t>
  </si>
  <si>
    <t>Краски масляные жидкотертые цветные (готовые к употреблению) для наружных и внутренних работ, типа "Армафиниш"</t>
  </si>
  <si>
    <t>2.1-13-14</t>
  </si>
  <si>
    <t>ТСН-2001.2. Доп. 1-42, п. 1-13-14 (136001)</t>
  </si>
  <si>
    <t>Установки для сварки ручной дуговой (постоянного тока)</t>
  </si>
  <si>
    <t>2.1-18-7</t>
  </si>
  <si>
    <t>ТСН-2001.2. Доп. 47. п.1-18-7 (183001)</t>
  </si>
  <si>
    <t>Автомобили грузовые бортовые, грузоподъемность до 5 т</t>
  </si>
  <si>
    <t>2.1-3-35</t>
  </si>
  <si>
    <t>ТСН-2001.2. Доп. 1-42, п. 1-3-35 (032006)</t>
  </si>
  <si>
    <t>Краны на автомобильном ходу, грузоподъемность до 10 т</t>
  </si>
  <si>
    <t>1.1-1-1669</t>
  </si>
  <si>
    <t>ТСН-2001.1. Доп. 1-42. Р. 1, о. 1, поз. 1669</t>
  </si>
  <si>
    <t>Электроды, тип Э-42А, диаметр 4-6 мм</t>
  </si>
  <si>
    <t>1.1-1-57</t>
  </si>
  <si>
    <t>ТСН-2001.1. Доп. 1-42. Р. 1, о. 1, поз. 57</t>
  </si>
  <si>
    <t>Болты строительные черные с гайками и шайбами (10х100 мм)</t>
  </si>
  <si>
    <t>1.12-9-3</t>
  </si>
  <si>
    <t>ТСН-2001.1. Доп. 1-42. Р. 12, о. 9, поз. 3</t>
  </si>
  <si>
    <t>Фланцы стальные плоские приварные с соединительным выступом, из стали ВСт3СП, ГОСТ 12820-80, условное давление 1 (10) МПа (кгс/см2), диаметр условного прохода 40 мм</t>
  </si>
  <si>
    <t>1.12-10-26</t>
  </si>
  <si>
    <t>ТСН-2001.1. Доп. 1-42. Р. 12, о. 10, поз. 26</t>
  </si>
  <si>
    <t>Кронштейны для крепления отопительных приборов, марка КР1-РС</t>
  </si>
  <si>
    <t>КОМПЛЕКТ</t>
  </si>
  <si>
    <t>1.12-10-27</t>
  </si>
  <si>
    <t>ТСН-2001.1. Доп. 1-42. Р. 12, о. 10, поз. 27</t>
  </si>
  <si>
    <t>Кронштейны для крепления отопительных приборов, марка КРД, длина 131 мм</t>
  </si>
  <si>
    <t>1.12-10-28</t>
  </si>
  <si>
    <t>ТСН-2001.1. Доп. 1-42. Р. 12, о. 10, поз. 28</t>
  </si>
  <si>
    <t>Кронштейны для крепления отопительных приборов, марка КРД, длина 325 мм</t>
  </si>
  <si>
    <t>2.1-30-26</t>
  </si>
  <si>
    <t>ТСН-2001.2. Доп. 1-42, п. 1-30-26 (306001)</t>
  </si>
  <si>
    <t>Пилы ручные электрические</t>
  </si>
  <si>
    <t>2.1-3-33</t>
  </si>
  <si>
    <t>ТСН-2001.2. Доп. 1-42, п. 1-3-33 (032001)</t>
  </si>
  <si>
    <t>Краны на автомобильном ходу, грузоподъемность до 3 т</t>
  </si>
  <si>
    <t>1.1-1-3588</t>
  </si>
  <si>
    <t>ТСН-2001.1. Доп. 1-42. Р. 1, о. 1, поз. 3588</t>
  </si>
  <si>
    <t>Лента (ФУМ) резьбоуплотнительная для монтажа инженерных сетей</t>
  </si>
  <si>
    <t>кг</t>
  </si>
  <si>
    <t>1.1-1-2481</t>
  </si>
  <si>
    <t>ТСН-2001.1. Доп. 1-42. Р. 1, о. 1, поз. 2481</t>
  </si>
  <si>
    <t>Волокно льняное №11 для уплотнения резьбовых соединений при монтаже систем водоснабжения и отопления</t>
  </si>
  <si>
    <t>1.1-1-467</t>
  </si>
  <si>
    <t>ТСН-2001.1. Доп. 1-42. Р. 1, о. 1, поз. 467</t>
  </si>
  <si>
    <t>Краски масляные жидкотертые цветные (готовые к употреблению) для наружных и внутренних работ, марка МА-15, сурик железный для окраски по металлу</t>
  </si>
  <si>
    <t>1.1-1-732</t>
  </si>
  <si>
    <t>ТСН-2001.1. Доп. 1-42. Р. 1, о. 1, поз. 732</t>
  </si>
  <si>
    <t>Олифа для окраски комбинированная "Оксоль"</t>
  </si>
  <si>
    <t>1.18-7-1</t>
  </si>
  <si>
    <t>ТСН-2001.1. Доп. 1-42. Р. 18, о. 7, поз. 1</t>
  </si>
  <si>
    <t>Прокладка уплотнительная паронитовая, толщина 0,5-2,5 мм</t>
  </si>
  <si>
    <t>1.12-6-668</t>
  </si>
  <si>
    <t>ТСН-2001.1. Доп. 1-42. Р. 12, о. 6, поз. 668</t>
  </si>
  <si>
    <t>Трубы стальные сварные водогазопроводные, оцинкованные, обыкновенные, ГОСТ 3262-75, диаметр условного прохода 32 мм, толщина стенки 3,2 мм</t>
  </si>
  <si>
    <t>1.12-6-112</t>
  </si>
  <si>
    <t>ТСН-2001.1. Доп. 1-42. Р. 12, о. 6, поз. 112</t>
  </si>
  <si>
    <t>Трубы стальные бесшовные горячедеформированные со снятой фаской из стали марок 15, 20, 25, ГОСТ 8732-78, наружный диаметр 57 мм, толщина стенки 3,5 мм</t>
  </si>
  <si>
    <t>1.12-6-136</t>
  </si>
  <si>
    <t>ТСН-2001.1. Доп. 1-42. Р. 12, о. 6, поз. 136</t>
  </si>
  <si>
    <t>Трубы стальные бесшовные горячедеформированные со снятой фаской из стали марок 15, 20, 25, ГОСТ 8732-78, наружный диаметр 89 мм, толщина стенки 3,5 мм</t>
  </si>
  <si>
    <t>1.12-6-163</t>
  </si>
  <si>
    <t>ТСН-2001.1. Доп. 1-42. Р. 12, о. 6, поз. 163</t>
  </si>
  <si>
    <t>Трубы стальные бесшовные горячедеформированные со снятой фаской из стали марок 15, 20, 25, ГОСТ 8732-78, наружный диаметр 108 мм, толщина стенки 4 мм</t>
  </si>
  <si>
    <t>9999990001</t>
  </si>
  <si>
    <t>1.1-1-26</t>
  </si>
  <si>
    <t>ТСН-2001.1. Доп. 1-42. Р. 1, о. 1, поз. 26</t>
  </si>
  <si>
    <t>Ацетилен технический</t>
  </si>
  <si>
    <t>1.1-1-376</t>
  </si>
  <si>
    <t>ТСН-2001.1. Доп. 1-42. Р. 1, о. 1, поз. 376</t>
  </si>
  <si>
    <t>Кислород технический газообразный</t>
  </si>
  <si>
    <t>1468070000</t>
  </si>
  <si>
    <t>Средства для крепления труб</t>
  </si>
  <si>
    <t>3700000000</t>
  </si>
  <si>
    <t>Арматура трубопроводная</t>
  </si>
  <si>
    <t>4923010000</t>
  </si>
  <si>
    <t>Узлы укрупненные монтажные (трубопроводы) из стальных водогазопроводных неоцинкованных труб с гильзами</t>
  </si>
  <si>
    <t>4923040000</t>
  </si>
  <si>
    <t>Трубопроводы отопления и водоснабжения из стальных электросварных труб с гильзами</t>
  </si>
  <si>
    <t>2317220000</t>
  </si>
  <si>
    <t>Краски масляные готовые к применению (сурик)</t>
  </si>
  <si>
    <t>2318320000</t>
  </si>
  <si>
    <t>Олифа натуральная</t>
  </si>
  <si>
    <t>2312130000</t>
  </si>
  <si>
    <t>Грунтовка ГФ-021 красно-коричневая</t>
  </si>
  <si>
    <t>2245300000</t>
  </si>
  <si>
    <t>Лента изоляционная самоклеящаяся</t>
  </si>
  <si>
    <t>2246130000</t>
  </si>
  <si>
    <t>Листы (рулоны) из вспененного каучука, вспененного полиэтилена</t>
  </si>
  <si>
    <t>м2</t>
  </si>
  <si>
    <t>2247120000</t>
  </si>
  <si>
    <t>Трубки из вспененного каучука, вспененного полиэтилена</t>
  </si>
  <si>
    <t>2513111000</t>
  </si>
  <si>
    <t>Клей</t>
  </si>
  <si>
    <t>4863530000</t>
  </si>
  <si>
    <t>Калориферы для нагрева воздуха</t>
  </si>
  <si>
    <t>4935120000</t>
  </si>
  <si>
    <t>Радиаторы стальные</t>
  </si>
  <si>
    <t>4937120000</t>
  </si>
  <si>
    <t>Регистры отопительные из стальных водогазопроводных неоцинкованных труб</t>
  </si>
  <si>
    <t>3712510000</t>
  </si>
  <si>
    <t>Клапаны терморегулирующие</t>
  </si>
  <si>
    <t>4218830000</t>
  </si>
  <si>
    <t>Элементы термостатические</t>
  </si>
  <si>
    <t>1468010000</t>
  </si>
  <si>
    <t>Фланцы стальные плоские приварные</t>
  </si>
  <si>
    <t>Фланцы стальные</t>
  </si>
  <si>
    <t>4932521000</t>
  </si>
  <si>
    <t>Воздухоотводчики</t>
  </si>
  <si>
    <t>Нормативная база: Типовой расчет для ТСН-2001 (Строительство), доп 39, новая методика Итого по смете 13576932,16  Основная заработная плата 1708411,26  Эксплуатация машин 103992,74  Заработная плата машинистов 45622,68  Материалы 11764528,16  Накладные расходы 1431965,81  Сметная прибыль 729647,17  Итого 15738545,14</t>
  </si>
  <si>
    <t>(наименование стройки и/или объекта)</t>
  </si>
  <si>
    <t>(наименование работ и затрат)</t>
  </si>
  <si>
    <t>В базисном уровне цен</t>
  </si>
  <si>
    <t>В текущем уровне цен</t>
  </si>
  <si>
    <t>Сметная стоимость</t>
  </si>
  <si>
    <t>Работы по монтажу оборудования</t>
  </si>
  <si>
    <t>Оборудование</t>
  </si>
  <si>
    <t>Прочие работы и затраты</t>
  </si>
  <si>
    <t>Средства на оплату труда</t>
  </si>
  <si>
    <t>Затраты труда</t>
  </si>
  <si>
    <t xml:space="preserve">Кроме того: </t>
  </si>
  <si>
    <t>№ п/п</t>
  </si>
  <si>
    <t>Шифр расценки и коды ресурсов</t>
  </si>
  <si>
    <t>Наименование работ и затрат</t>
  </si>
  <si>
    <t>Ед. изм.</t>
  </si>
  <si>
    <t>Кол-во единиц</t>
  </si>
  <si>
    <t>Цена на ед. изм., руб.</t>
  </si>
  <si>
    <t>Попра-вочные коэффи-
циенты</t>
  </si>
  <si>
    <t>Коэффи-циенты зимних удорожа-ний</t>
  </si>
  <si>
    <t>Всего затрат в базисном уровне цен, руб.</t>
  </si>
  <si>
    <t>Коэффици-енты (индексы) пересчета, нормы НР и СП</t>
  </si>
  <si>
    <t>ВСЕГО затрат в текущем уровне цен, руб.</t>
  </si>
  <si>
    <t>Форма № 4б</t>
  </si>
  <si>
    <t>Составлен(а) по ТСН-2001 с учетом Дополнения №: 48</t>
  </si>
  <si>
    <t>№ и период сборника коэффициентов (индексов) пересчета: Коэффициенты к ТСН-2001 МГЭ, ремонт №139 апрель 2018 года</t>
  </si>
  <si>
    <t>ЗП</t>
  </si>
  <si>
    <t>ЭМ</t>
  </si>
  <si>
    <t>в т.ч. ЗПМ</t>
  </si>
  <si>
    <t>МР</t>
  </si>
  <si>
    <t>НР от ЗП</t>
  </si>
  <si>
    <t>%</t>
  </si>
  <si>
    <t>СП от ЗП</t>
  </si>
  <si>
    <t>НР и СП от ЗПМ</t>
  </si>
  <si>
    <t>ЗТР</t>
  </si>
  <si>
    <t>чел-ч</t>
  </si>
  <si>
    <t>Всего по позиции:</t>
  </si>
  <si>
    <r>
      <t>Биметаллический радиатор RIFAR Ventil 500, 3 секции</t>
    </r>
    <r>
      <rPr>
        <i/>
        <sz val="10"/>
        <rFont val="Arial"/>
        <family val="2"/>
        <charset val="204"/>
      </rPr>
      <t xml:space="preserve">
Базисная стоимость: 1 008,20 = [6 100 / 1,18 /  5,23] +  2% Трансп</t>
    </r>
  </si>
  <si>
    <r>
      <t>Биметаллический радиатор RIFAR Ventil 500, 4 секции</t>
    </r>
    <r>
      <rPr>
        <i/>
        <sz val="10"/>
        <rFont val="Arial"/>
        <family val="2"/>
        <charset val="204"/>
      </rPr>
      <t xml:space="preserve">
Базисная стоимость: 1 243,72 = [7 525 / 1,18 /  5,23] +  2% Трансп</t>
    </r>
  </si>
  <si>
    <r>
      <t>Биметаллический радиатор RIFAR Ventil 500, 6 секций</t>
    </r>
    <r>
      <rPr>
        <i/>
        <sz val="10"/>
        <rFont val="Arial"/>
        <family val="2"/>
        <charset val="204"/>
      </rPr>
      <t xml:space="preserve">
Базисная стоимость: 1 607,34 = [9 725 / 1,18 /  5,23] +  2% Трансп</t>
    </r>
  </si>
  <si>
    <r>
      <t>Биметаллический радиатор RIFAR Ventil 500, 7 секций</t>
    </r>
    <r>
      <rPr>
        <i/>
        <sz val="10"/>
        <rFont val="Arial"/>
        <family val="2"/>
        <charset val="204"/>
      </rPr>
      <t xml:space="preserve">
Базисная стоимость: 1 789,14 = [10 825 / 1,18 /  5,23] +  2% Трансп</t>
    </r>
  </si>
  <si>
    <r>
      <t>Биметаллический радиатор RIFAR Ventil 500, 8 секций</t>
    </r>
    <r>
      <rPr>
        <i/>
        <sz val="10"/>
        <rFont val="Arial"/>
        <family val="2"/>
        <charset val="204"/>
      </rPr>
      <t xml:space="preserve">
Базисная стоимость: 1 970,95 = [11 925 / 1,18 /  5,23] +  2% Трансп</t>
    </r>
  </si>
  <si>
    <r>
      <t>Биметаллический радиатор RIFAR Ventil 500, 9 секций</t>
    </r>
    <r>
      <rPr>
        <i/>
        <sz val="10"/>
        <rFont val="Arial"/>
        <family val="2"/>
        <charset val="204"/>
      </rPr>
      <t xml:space="preserve">
Базисная стоимость: 2 152,75 = [13 025 / 1,18 /  5,23] +  2% Трансп</t>
    </r>
  </si>
  <si>
    <r>
      <t>Биметаллический радиатор RIFAR Ventil 500, 10 секций</t>
    </r>
    <r>
      <rPr>
        <i/>
        <sz val="10"/>
        <rFont val="Arial"/>
        <family val="2"/>
        <charset val="204"/>
      </rPr>
      <t xml:space="preserve">
Базисная стоимость: 2 334,56 = [14 125 / 1,18 /  5,23] +  2% Трансп</t>
    </r>
  </si>
  <si>
    <r>
      <t>Биметаллический радиатор RIFAR Ventil 500, 11 секций</t>
    </r>
    <r>
      <rPr>
        <i/>
        <sz val="10"/>
        <rFont val="Arial"/>
        <family val="2"/>
        <charset val="204"/>
      </rPr>
      <t xml:space="preserve">
Базисная стоимость: 2 516,37 = [15 225 / 1,18 /  5,23] +  2% Трансп</t>
    </r>
  </si>
  <si>
    <r>
      <t>Биметаллический радиатор RIFAR Ventil 500, 12 секций</t>
    </r>
    <r>
      <rPr>
        <i/>
        <sz val="10"/>
        <rFont val="Arial"/>
        <family val="2"/>
        <charset val="204"/>
      </rPr>
      <t xml:space="preserve">
Базисная стоимость: 2 698,18 = [16 325 / 1,18 /  5,23] +  2% Трансп</t>
    </r>
  </si>
  <si>
    <r>
      <t>Биметаллический радиатор RIFAR Ventil 500, 13 секций</t>
    </r>
    <r>
      <rPr>
        <i/>
        <sz val="10"/>
        <rFont val="Arial"/>
        <family val="2"/>
        <charset val="204"/>
      </rPr>
      <t xml:space="preserve">
Базисная стоимость: 2 879,98 = [17 425 / 1,18 /  5,23] +  2% Трансп</t>
    </r>
  </si>
  <si>
    <r>
      <t>Биметаллический радиатор RIFAR Ventil 500, 14 секций</t>
    </r>
    <r>
      <rPr>
        <i/>
        <sz val="10"/>
        <rFont val="Arial"/>
        <family val="2"/>
        <charset val="204"/>
      </rPr>
      <t xml:space="preserve">
Базисная стоимость: 3 061,79 = [18 525 / 1,18 /  5,23] +  2% Трансп</t>
    </r>
  </si>
  <si>
    <r>
      <t>Термостатический регулятор</t>
    </r>
    <r>
      <rPr>
        <i/>
        <sz val="10"/>
        <rFont val="Arial"/>
        <family val="2"/>
        <charset val="204"/>
      </rPr>
      <t xml:space="preserve">
Базисная стоимость: 617,73 = [3 737,5 / 1,18 /  5,23] +  2% Трансп</t>
    </r>
  </si>
  <si>
    <r>
      <t>Термостатический клапан RA-N 15 Данфосс</t>
    </r>
    <r>
      <rPr>
        <i/>
        <sz val="10"/>
        <rFont val="Arial"/>
        <family val="2"/>
        <charset val="204"/>
      </rPr>
      <t xml:space="preserve">
Базисная стоимость: 329,52 = [1 993,75 / 1,18 /  5,23] +  2% Трансп</t>
    </r>
  </si>
  <si>
    <r>
      <t>Термостатический элемент RA 2940</t>
    </r>
    <r>
      <rPr>
        <i/>
        <sz val="10"/>
        <rFont val="Arial"/>
        <family val="2"/>
        <charset val="204"/>
      </rPr>
      <t xml:space="preserve">
Базисная стоимость: 295,70 = [1 789,1 / 1,18 /  5,23] +  2% Трансп</t>
    </r>
  </si>
  <si>
    <r>
      <t>Клапан запорно-присоединительный RLV нижнего подключения Danfoss диам. 15 мм</t>
    </r>
    <r>
      <rPr>
        <i/>
        <sz val="10"/>
        <rFont val="Arial"/>
        <family val="2"/>
        <charset val="204"/>
      </rPr>
      <t xml:space="preserve">
Базисная стоимость: 564,64 = [3 416,3 / 1,18 /  5,23] +  2% Трансп</t>
    </r>
  </si>
  <si>
    <r>
      <t>Клапан запорно-измерительный ASV-М Danfoss диам. 15 мм</t>
    </r>
    <r>
      <rPr>
        <i/>
        <sz val="10"/>
        <rFont val="Arial"/>
        <family val="2"/>
        <charset val="204"/>
      </rPr>
      <t xml:space="preserve">
Базисная стоимость: 791,48 = [4 788,75 / 1,18 /  5,23] +  2% Трансп</t>
    </r>
  </si>
  <si>
    <r>
      <t>Клапан балансировочный ASV-PV Danfoss диам. 15 мм</t>
    </r>
    <r>
      <rPr>
        <i/>
        <sz val="10"/>
        <rFont val="Arial"/>
        <family val="2"/>
        <charset val="204"/>
      </rPr>
      <t xml:space="preserve">
Базисная стоимость: 3 926,40 = [23 756,25 / 1,18 /  5,23] +  2% Трансп</t>
    </r>
  </si>
  <si>
    <r>
      <t>Клапан запорно-измерительный ASV-М Danfoss диам. 20 мм</t>
    </r>
    <r>
      <rPr>
        <i/>
        <sz val="10"/>
        <rFont val="Arial"/>
        <family val="2"/>
        <charset val="204"/>
      </rPr>
      <t xml:space="preserve">
Базисная стоимость: 871,43 = [5 272,5 / 1,18 /  5,23] +  2% Трансп</t>
    </r>
  </si>
  <si>
    <r>
      <t>Клапан балансировочный ASV-PV Danfoss диам. 20 мм</t>
    </r>
    <r>
      <rPr>
        <i/>
        <sz val="10"/>
        <rFont val="Arial"/>
        <family val="2"/>
        <charset val="204"/>
      </rPr>
      <t xml:space="preserve">
Базисная стоимость: 4 232,79 = [25 610 / 1,18 /  5,23] +  2% Трансп</t>
    </r>
  </si>
  <si>
    <r>
      <t>Клапан запорно-измерительный ASV-М Danfoss диам. 25 мм</t>
    </r>
    <r>
      <rPr>
        <i/>
        <sz val="10"/>
        <rFont val="Arial"/>
        <family val="2"/>
        <charset val="204"/>
      </rPr>
      <t xml:space="preserve">
Базисная стоимость: 1 030,92 = [6 237,5 / 1,18 /  5,23] +  2% Трансп</t>
    </r>
  </si>
  <si>
    <r>
      <t>Клапан балансировочный ASV-PV Danfoss диам. 25 мм</t>
    </r>
    <r>
      <rPr>
        <i/>
        <sz val="10"/>
        <rFont val="Arial"/>
        <family val="2"/>
        <charset val="204"/>
      </rPr>
      <t xml:space="preserve">
Базисная стоимость: 5 099,05 = [30 851,25 / 1,18 /  5,23] +  2% Трансп</t>
    </r>
  </si>
  <si>
    <r>
      <t>Клапан запорно-измерительный ASV-М Danfoss диам. 32 мм</t>
    </r>
    <r>
      <rPr>
        <i/>
        <sz val="10"/>
        <rFont val="Arial"/>
        <family val="2"/>
        <charset val="204"/>
      </rPr>
      <t xml:space="preserve">
Базисная стоимость: 1 554,24 = [9 403,75 / 1,18 /  5,23] +  2% Трансп</t>
    </r>
  </si>
  <si>
    <r>
      <t>Клапан балансировочный ASV-PV Danfoss диам. 32 мм</t>
    </r>
    <r>
      <rPr>
        <i/>
        <sz val="10"/>
        <rFont val="Arial"/>
        <family val="2"/>
        <charset val="204"/>
      </rPr>
      <t xml:space="preserve">
Базисная стоимость: 5 858,09 = [35 443,75 / 1,18 /  5,23] +  2% Трансп</t>
    </r>
  </si>
  <si>
    <r>
      <t>Клапан запорно-измерительный ASV-М Danfoss диам. 40 мм</t>
    </r>
    <r>
      <rPr>
        <i/>
        <sz val="10"/>
        <rFont val="Arial"/>
        <family val="2"/>
        <charset val="204"/>
      </rPr>
      <t xml:space="preserve">
Базисная стоимость: 1 899,67 = [11 493,75 / 1,18 /  5,23] +  2% Трансп</t>
    </r>
  </si>
  <si>
    <r>
      <t>Клапан балансировочный ASV-PV Danfoss диам. 40 мм</t>
    </r>
    <r>
      <rPr>
        <i/>
        <sz val="10"/>
        <rFont val="Arial"/>
        <family val="2"/>
        <charset val="204"/>
      </rPr>
      <t xml:space="preserve">
Базисная стоимость: 6 442,77 = [38 981,25 / 1,18 /  5,23] +  2% Трансп</t>
    </r>
  </si>
  <si>
    <r>
      <t>Клапан запорно-измерительный ASV-М Danfoss диам. 50 мм</t>
    </r>
    <r>
      <rPr>
        <i/>
        <sz val="10"/>
        <rFont val="Arial"/>
        <family val="2"/>
        <charset val="204"/>
      </rPr>
      <t xml:space="preserve">
Базисная стоимость: 3 469,41 = [20 991,25 / 1,18 /  5,23] +  2% Трансп</t>
    </r>
  </si>
  <si>
    <r>
      <t>Клапан балансировочный ASV-PV Danfoss диам. 50 мм</t>
    </r>
    <r>
      <rPr>
        <i/>
        <sz val="10"/>
        <rFont val="Arial"/>
        <family val="2"/>
        <charset val="204"/>
      </rPr>
      <t xml:space="preserve">
Базисная стоимость: 7 145,20 = [43 231,25 / 1,18 /  5,23] +  2% Трансп</t>
    </r>
  </si>
  <si>
    <r>
      <t>Биметаллический радиатор RIFAR Ventil 350, 14 секций</t>
    </r>
    <r>
      <rPr>
        <i/>
        <sz val="10"/>
        <rFont val="Arial"/>
        <family val="2"/>
        <charset val="204"/>
      </rPr>
      <t xml:space="preserve">
Базисная стоимость: 3 032,86 = [18 350 / 1,18 /  5,23] +  2% Трансп</t>
    </r>
  </si>
  <si>
    <t xml:space="preserve">   Итого по ТСН-2001.16</t>
  </si>
  <si>
    <t xml:space="preserve">   Итого возвратных сумм</t>
  </si>
  <si>
    <t xml:space="preserve">  тыс.руб</t>
  </si>
  <si>
    <t xml:space="preserve">Составил   </t>
  </si>
  <si>
    <t>(должность, подпись, инициалы, фамилия)</t>
  </si>
  <si>
    <t xml:space="preserve">Проверил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</si>
</sst>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Red]\-\ #,##0.00"/>
    <numFmt numFmtId="165" formatCode="#,##0.00####;[Red]\-\ #,##0.00####"/>
  </numFmts>
  <fonts count="21" x14ac:knownFonts="1">
    <font>
      <sz val="10"/>
      <name val="Arial"/>
      <charset val="204"/>
    </font>
    <font>
      <b/>
      <sz val="10"/>
      <color indexed="12"/>
      <name val="Arial"/>
      <charset val="204"/>
    </font>
    <font>
      <sz val="10"/>
      <color indexed="18"/>
      <name val="Arial"/>
      <charset val="204"/>
    </font>
    <font>
      <b/>
      <sz val="10"/>
      <color indexed="16"/>
      <name val="Arial"/>
      <charset val="204"/>
    </font>
    <font>
      <b/>
      <sz val="10"/>
      <color indexed="20"/>
      <name val="Arial"/>
      <charset val="204"/>
    </font>
    <font>
      <b/>
      <sz val="10"/>
      <color indexed="17"/>
      <name val="Arial"/>
      <charset val="204"/>
    </font>
    <font>
      <sz val="10"/>
      <color indexed="17"/>
      <name val="Arial"/>
      <charset val="204"/>
    </font>
    <font>
      <sz val="10"/>
      <color indexed="12"/>
      <name val="Arial"/>
      <charset val="204"/>
    </font>
    <font>
      <sz val="10"/>
      <color indexed="14"/>
      <name val="Arial"/>
      <charset val="204"/>
    </font>
    <font>
      <sz val="10"/>
      <color indexed="16"/>
      <name val="Arial"/>
      <charset val="204"/>
    </font>
    <font>
      <b/>
      <sz val="10"/>
      <color indexed="14"/>
      <name val="Arial"/>
      <charset val="204"/>
    </font>
    <font>
      <sz val="10"/>
      <name val="Arial"/>
      <family val="2"/>
      <charset val="204"/>
    </font>
    <font>
      <sz val="9"/>
      <name val="Arial"/>
      <family val="2"/>
      <charset val="204"/>
    </font>
    <font>
      <sz val="11"/>
      <name val="Arial"/>
      <family val="2"/>
      <charset val="204"/>
    </font>
    <font>
      <b/>
      <sz val="12"/>
      <name val="Arial"/>
      <family val="2"/>
      <charset val="204"/>
    </font>
    <font>
      <sz val="12"/>
      <name val="Arial"/>
      <family val="2"/>
      <charset val="204"/>
    </font>
    <font>
      <b/>
      <sz val="14"/>
      <name val="Arial"/>
      <family val="2"/>
      <charset val="204"/>
    </font>
    <font>
      <b/>
      <sz val="11"/>
      <name val="Arial"/>
      <family val="2"/>
      <charset val="204"/>
    </font>
    <font>
      <b/>
      <sz val="13"/>
      <name val="Arial"/>
      <family val="2"/>
      <charset val="204"/>
    </font>
    <font>
      <i/>
      <sz val="11"/>
      <name val="Arial"/>
      <family val="2"/>
      <charset val="204"/>
    </font>
    <font>
      <i/>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auto="1"/>
      </bottom>
      <diagonal/>
    </border>
    <border>
      <left/>
      <right/>
      <top style="thin">
        <color auto="1"/>
      </top>
      <bottom/>
      <diagonal/>
    </border>
  </borders>
  <cellStyleXfs count="2">
    <xf numFmtId="0" fontId="0" fillId="0" borderId="0"/>
    <xf numFmtId="0" fontId="11" fillId="0" borderId="0"/>
  </cellStyleXfs>
  <cellXfs count="60">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xf numFmtId="0" fontId="8" fillId="0" borderId="0" xfId="0" applyFont="1"/>
    <xf numFmtId="0" fontId="9" fillId="0" borderId="0" xfId="0" applyFont="1"/>
    <xf numFmtId="0" fontId="10" fillId="0" borderId="0" xfId="0" applyFont="1"/>
    <xf numFmtId="0" fontId="12" fillId="0" borderId="0" xfId="0" applyFont="1"/>
    <xf numFmtId="0" fontId="13" fillId="0" borderId="0" xfId="0" applyFont="1"/>
    <xf numFmtId="0" fontId="14" fillId="0" borderId="1" xfId="0" applyFont="1" applyBorder="1" applyAlignment="1">
      <alignment horizontal="center" wrapText="1"/>
    </xf>
    <xf numFmtId="0" fontId="12" fillId="0" borderId="2" xfId="0" applyFont="1" applyBorder="1" applyAlignment="1">
      <alignment horizontal="center"/>
    </xf>
    <xf numFmtId="0" fontId="15" fillId="0" borderId="1" xfId="0" applyFont="1" applyBorder="1" applyAlignment="1">
      <alignment horizontal="center" wrapText="1"/>
    </xf>
    <xf numFmtId="0" fontId="16" fillId="0" borderId="1" xfId="0" applyFont="1" applyBorder="1" applyAlignment="1">
      <alignment horizontal="center" wrapText="1"/>
    </xf>
    <xf numFmtId="0" fontId="12" fillId="0" borderId="0" xfId="0" applyFont="1" applyAlignment="1">
      <alignment horizontal="center" wrapText="1"/>
    </xf>
    <xf numFmtId="0" fontId="0" fillId="0" borderId="0" xfId="0" applyAlignment="1"/>
    <xf numFmtId="0" fontId="13" fillId="0" borderId="1" xfId="0" applyFont="1" applyBorder="1" applyAlignment="1">
      <alignment horizontal="left" wrapText="1"/>
    </xf>
    <xf numFmtId="0" fontId="13" fillId="0" borderId="0" xfId="0" applyFont="1" applyBorder="1" applyAlignment="1">
      <alignment horizontal="left" wrapText="1"/>
    </xf>
    <xf numFmtId="0" fontId="13" fillId="0" borderId="0" xfId="0" applyFont="1" applyAlignment="1">
      <alignment horizontal="center" wrapText="1"/>
    </xf>
    <xf numFmtId="0" fontId="17" fillId="0" borderId="0" xfId="0" applyFont="1" applyAlignment="1">
      <alignment horizontal="left"/>
    </xf>
    <xf numFmtId="164" fontId="17" fillId="0" borderId="0" xfId="0" applyNumberFormat="1" applyFont="1"/>
    <xf numFmtId="0" fontId="17" fillId="0" borderId="0" xfId="0" applyFont="1"/>
    <xf numFmtId="0" fontId="13" fillId="0" borderId="0" xfId="0" applyFont="1" applyAlignment="1">
      <alignment horizontal="left"/>
    </xf>
    <xf numFmtId="164" fontId="13" fillId="0" borderId="0" xfId="0" applyNumberFormat="1" applyFont="1"/>
    <xf numFmtId="0" fontId="13" fillId="0" borderId="0" xfId="0" applyFont="1" applyFill="1" applyAlignment="1">
      <alignment horizontal="left"/>
    </xf>
    <xf numFmtId="0" fontId="13" fillId="0" borderId="0" xfId="1" applyFont="1" applyFill="1" applyAlignment="1">
      <alignment horizontal="left"/>
    </xf>
    <xf numFmtId="0" fontId="11" fillId="0" borderId="0" xfId="1" applyFont="1" applyFill="1" applyAlignment="1">
      <alignment horizontal="left"/>
    </xf>
    <xf numFmtId="0" fontId="13" fillId="0" borderId="0" xfId="0" applyFont="1" applyAlignment="1">
      <alignment horizontal="left"/>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 xfId="0" applyFont="1" applyBorder="1" applyAlignment="1">
      <alignment horizontal="left" wrapText="1"/>
    </xf>
    <xf numFmtId="0" fontId="18" fillId="0" borderId="0" xfId="0" applyFont="1" applyAlignment="1">
      <alignment horizontal="center" wrapText="1"/>
    </xf>
    <xf numFmtId="0" fontId="13" fillId="0" borderId="0" xfId="0" applyFont="1" applyAlignment="1">
      <alignment horizontal="left" vertical="top"/>
    </xf>
    <xf numFmtId="0" fontId="13" fillId="0" borderId="0" xfId="0" applyFont="1" applyAlignment="1">
      <alignment horizontal="left" vertical="top" wrapText="1"/>
    </xf>
    <xf numFmtId="0" fontId="13" fillId="0" borderId="0" xfId="0" applyFont="1" applyAlignment="1">
      <alignment horizontal="right"/>
    </xf>
    <xf numFmtId="0" fontId="19" fillId="0" borderId="0" xfId="0" applyFont="1" applyAlignment="1">
      <alignment horizontal="right" wrapText="1"/>
    </xf>
    <xf numFmtId="0" fontId="13" fillId="0" borderId="0" xfId="0" applyFont="1" applyAlignment="1">
      <alignment horizontal="right" wrapText="1"/>
    </xf>
    <xf numFmtId="165" fontId="13" fillId="0" borderId="0" xfId="0" applyNumberFormat="1" applyFont="1" applyAlignment="1">
      <alignment horizontal="right"/>
    </xf>
    <xf numFmtId="164" fontId="13" fillId="0" borderId="0" xfId="0" applyNumberFormat="1" applyFont="1" applyAlignment="1">
      <alignment horizontal="right"/>
    </xf>
    <xf numFmtId="164" fontId="19" fillId="0" borderId="0" xfId="0" applyNumberFormat="1" applyFont="1" applyAlignment="1">
      <alignment horizontal="right"/>
    </xf>
    <xf numFmtId="164" fontId="0" fillId="0" borderId="0" xfId="0" applyNumberFormat="1"/>
    <xf numFmtId="164" fontId="17" fillId="0" borderId="0" xfId="0" applyNumberFormat="1" applyFont="1" applyAlignment="1">
      <alignment horizontal="right"/>
    </xf>
    <xf numFmtId="0" fontId="13" fillId="0" borderId="5" xfId="0" applyFont="1" applyBorder="1" applyAlignment="1">
      <alignment horizontal="left" vertical="top"/>
    </xf>
    <xf numFmtId="0" fontId="13" fillId="0" borderId="5" xfId="0" applyFont="1" applyBorder="1" applyAlignment="1">
      <alignment horizontal="left" vertical="top" wrapText="1"/>
    </xf>
    <xf numFmtId="0" fontId="19" fillId="0" borderId="5" xfId="0" applyFont="1" applyBorder="1" applyAlignment="1">
      <alignment horizontal="right" wrapText="1"/>
    </xf>
    <xf numFmtId="0" fontId="13" fillId="0" borderId="5" xfId="0" applyFont="1" applyBorder="1" applyAlignment="1">
      <alignment horizontal="right"/>
    </xf>
    <xf numFmtId="165" fontId="13" fillId="0" borderId="5" xfId="0" applyNumberFormat="1" applyFont="1" applyBorder="1" applyAlignment="1">
      <alignment horizontal="right"/>
    </xf>
    <xf numFmtId="0" fontId="13" fillId="0" borderId="5" xfId="0" applyFont="1" applyBorder="1" applyAlignment="1">
      <alignment horizontal="right" wrapText="1"/>
    </xf>
    <xf numFmtId="164" fontId="13" fillId="0" borderId="5" xfId="0" applyNumberFormat="1" applyFont="1" applyBorder="1" applyAlignment="1">
      <alignment horizontal="right"/>
    </xf>
    <xf numFmtId="0" fontId="0" fillId="0" borderId="6" xfId="0" applyBorder="1"/>
    <xf numFmtId="0" fontId="17" fillId="0" borderId="6" xfId="0" applyFont="1" applyBorder="1"/>
    <xf numFmtId="164" fontId="17" fillId="0" borderId="6" xfId="0" applyNumberFormat="1" applyFont="1" applyBorder="1" applyAlignment="1">
      <alignment horizontal="right"/>
    </xf>
    <xf numFmtId="0" fontId="13" fillId="0" borderId="0" xfId="0" quotePrefix="1" applyFont="1" applyAlignment="1">
      <alignment horizontal="right" wrapText="1"/>
    </xf>
    <xf numFmtId="0" fontId="17" fillId="0" borderId="0" xfId="0" applyFont="1" applyAlignment="1">
      <alignment horizontal="right"/>
    </xf>
    <xf numFmtId="0" fontId="17" fillId="0" borderId="0" xfId="0" applyFont="1" applyAlignment="1">
      <alignment horizontal="left" wrapText="1"/>
    </xf>
    <xf numFmtId="0" fontId="13" fillId="0" borderId="0" xfId="0" applyFont="1" applyAlignment="1">
      <alignment horizontal="right" vertical="center"/>
    </xf>
    <xf numFmtId="0" fontId="13" fillId="0" borderId="1" xfId="0" applyFont="1" applyBorder="1"/>
  </cellXfs>
  <cellStyles count="2">
    <cellStyle name="Обычный" xfId="0" builtinId="0"/>
    <cellStyle name="Обычный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695"/>
  <sheetViews>
    <sheetView tabSelected="1" topLeftCell="D655" zoomScaleNormal="100" workbookViewId="0">
      <selection activeCell="F19" sqref="F19:H19"/>
    </sheetView>
  </sheetViews>
  <sheetFormatPr defaultRowHeight="12.75" x14ac:dyDescent="0.2"/>
  <cols>
    <col min="1" max="1" width="5.7109375" customWidth="1"/>
    <col min="2" max="2" width="11.7109375" customWidth="1"/>
    <col min="3" max="3" width="40.7109375" customWidth="1"/>
    <col min="4" max="6" width="11.7109375" customWidth="1"/>
    <col min="7" max="7" width="12.7109375" customWidth="1"/>
    <col min="8" max="8" width="10.7109375" customWidth="1"/>
    <col min="9" max="11" width="12.7109375" customWidth="1"/>
    <col min="15" max="36" width="0" hidden="1" customWidth="1"/>
    <col min="37" max="37" width="150.7109375" hidden="1" customWidth="1"/>
    <col min="38" max="42" width="0" hidden="1" customWidth="1"/>
  </cols>
  <sheetData>
    <row r="1" spans="1:11" x14ac:dyDescent="0.2">
      <c r="A1" s="11" t="str">
        <f>Source!B1</f>
        <v>Smeta.RU  (495) 974-1589</v>
      </c>
    </row>
    <row r="2" spans="1:11" ht="14.25" x14ac:dyDescent="0.2">
      <c r="A2" s="12"/>
      <c r="B2" s="12"/>
      <c r="C2" s="12"/>
      <c r="D2" s="12"/>
      <c r="E2" s="12"/>
      <c r="F2" s="12"/>
      <c r="G2" s="12"/>
      <c r="H2" s="12"/>
      <c r="I2" s="12"/>
      <c r="J2" s="12"/>
      <c r="K2" s="12" t="s">
        <v>704</v>
      </c>
    </row>
    <row r="3" spans="1:11" ht="15.75" x14ac:dyDescent="0.25">
      <c r="A3" s="13" t="str">
        <f>IF(Source!G12&lt;&gt;"Новый объект", Source!G12, "")</f>
        <v>02-01-10 Отопление</v>
      </c>
      <c r="B3" s="13"/>
      <c r="C3" s="13"/>
      <c r="D3" s="13"/>
      <c r="E3" s="13"/>
      <c r="F3" s="13"/>
      <c r="G3" s="13"/>
      <c r="H3" s="13"/>
      <c r="I3" s="13"/>
      <c r="J3" s="13"/>
      <c r="K3" s="13"/>
    </row>
    <row r="4" spans="1:11" x14ac:dyDescent="0.2">
      <c r="A4" s="14" t="s">
        <v>682</v>
      </c>
      <c r="B4" s="14"/>
      <c r="C4" s="14"/>
      <c r="D4" s="14"/>
      <c r="E4" s="14"/>
      <c r="F4" s="14"/>
      <c r="G4" s="14"/>
      <c r="H4" s="14"/>
      <c r="I4" s="14"/>
      <c r="J4" s="14"/>
      <c r="K4" s="14"/>
    </row>
    <row r="5" spans="1:11" ht="14.25" x14ac:dyDescent="0.2">
      <c r="A5" s="12"/>
      <c r="B5" s="12"/>
      <c r="C5" s="12"/>
      <c r="D5" s="12"/>
      <c r="E5" s="12"/>
      <c r="F5" s="12"/>
      <c r="G5" s="12"/>
      <c r="H5" s="12"/>
      <c r="I5" s="12"/>
      <c r="J5" s="12"/>
      <c r="K5" s="12"/>
    </row>
    <row r="6" spans="1:11" ht="15.75" x14ac:dyDescent="0.25">
      <c r="A6" s="13" t="str">
        <f>CONCATENATE( "ЛОКАЛЬНАЯ СМЕТА № ",IF(Source!F12&lt;&gt;"Новый объект", Source!F12, ""))</f>
        <v>ЛОКАЛЬНАЯ СМЕТА № 01-10</v>
      </c>
      <c r="B6" s="15"/>
      <c r="C6" s="15"/>
      <c r="D6" s="15"/>
      <c r="E6" s="15"/>
      <c r="F6" s="15"/>
      <c r="G6" s="15"/>
      <c r="H6" s="15"/>
      <c r="I6" s="15"/>
      <c r="J6" s="15"/>
      <c r="K6" s="15"/>
    </row>
    <row r="7" spans="1:11" ht="14.25" x14ac:dyDescent="0.2">
      <c r="A7" s="12"/>
      <c r="B7" s="12"/>
      <c r="C7" s="12"/>
      <c r="D7" s="12"/>
      <c r="E7" s="12"/>
      <c r="F7" s="12"/>
      <c r="G7" s="12"/>
      <c r="H7" s="12"/>
      <c r="I7" s="12"/>
      <c r="J7" s="12"/>
      <c r="K7" s="12"/>
    </row>
    <row r="8" spans="1:11" ht="18" x14ac:dyDescent="0.25">
      <c r="A8" s="16"/>
      <c r="B8" s="16"/>
      <c r="C8" s="16"/>
      <c r="D8" s="16"/>
      <c r="E8" s="16"/>
      <c r="F8" s="16"/>
      <c r="G8" s="16"/>
      <c r="H8" s="16"/>
      <c r="I8" s="16"/>
      <c r="J8" s="16"/>
      <c r="K8" s="16"/>
    </row>
    <row r="9" spans="1:11" x14ac:dyDescent="0.2">
      <c r="A9" s="17" t="s">
        <v>683</v>
      </c>
      <c r="B9" s="18"/>
      <c r="C9" s="18"/>
      <c r="D9" s="18"/>
      <c r="E9" s="18"/>
      <c r="F9" s="18"/>
      <c r="G9" s="18"/>
      <c r="H9" s="18"/>
      <c r="I9" s="18"/>
      <c r="J9" s="18"/>
      <c r="K9" s="18"/>
    </row>
    <row r="10" spans="1:11" ht="14.25" x14ac:dyDescent="0.2">
      <c r="A10" s="12"/>
      <c r="B10" s="12"/>
      <c r="C10" s="12"/>
      <c r="D10" s="12"/>
      <c r="E10" s="12"/>
      <c r="F10" s="12"/>
      <c r="G10" s="12"/>
      <c r="H10" s="12"/>
      <c r="I10" s="12"/>
      <c r="J10" s="12"/>
      <c r="K10" s="12"/>
    </row>
    <row r="11" spans="1:11" ht="14.25" x14ac:dyDescent="0.2">
      <c r="A11" s="19" t="str">
        <f>CONCATENATE( "Основание: чертежи № ", Source!J12)</f>
        <v xml:space="preserve">Основание: чертежи № </v>
      </c>
      <c r="B11" s="19"/>
      <c r="C11" s="19"/>
      <c r="D11" s="19"/>
      <c r="E11" s="19"/>
      <c r="F11" s="19"/>
      <c r="G11" s="19"/>
      <c r="H11" s="19"/>
      <c r="I11" s="19"/>
      <c r="J11" s="19"/>
      <c r="K11" s="19"/>
    </row>
    <row r="12" spans="1:11" ht="14.25" x14ac:dyDescent="0.2">
      <c r="A12" s="20"/>
      <c r="B12" s="20"/>
      <c r="C12" s="20"/>
      <c r="D12" s="20"/>
      <c r="E12" s="20"/>
      <c r="F12" s="20"/>
      <c r="G12" s="20"/>
      <c r="H12" s="20"/>
      <c r="I12" s="20"/>
      <c r="J12" s="20"/>
      <c r="K12" s="20"/>
    </row>
    <row r="13" spans="1:11" ht="28.5" x14ac:dyDescent="0.2">
      <c r="A13" s="12"/>
      <c r="B13" s="12"/>
      <c r="C13" s="12"/>
      <c r="D13" s="12"/>
      <c r="E13" s="12"/>
      <c r="F13" s="12"/>
      <c r="G13" s="12"/>
      <c r="H13" s="12"/>
      <c r="I13" s="21" t="s">
        <v>684</v>
      </c>
      <c r="J13" s="21" t="s">
        <v>685</v>
      </c>
      <c r="K13" s="12"/>
    </row>
    <row r="14" spans="1:11" ht="15" x14ac:dyDescent="0.25">
      <c r="A14" s="12"/>
      <c r="B14" s="12"/>
      <c r="C14" s="12"/>
      <c r="D14" s="12"/>
      <c r="E14" s="12"/>
      <c r="F14" s="22" t="s">
        <v>686</v>
      </c>
      <c r="G14" s="22"/>
      <c r="H14" s="22"/>
      <c r="I14" s="23">
        <f>SUM(O1:O688)/1000</f>
        <v>2595.54477</v>
      </c>
      <c r="J14" s="23">
        <f>(Source!P428/1000)</f>
        <v>15829.170820000001</v>
      </c>
      <c r="K14" s="24" t="s">
        <v>748</v>
      </c>
    </row>
    <row r="15" spans="1:11" ht="14.25" x14ac:dyDescent="0.2">
      <c r="A15" s="12"/>
      <c r="B15" s="12"/>
      <c r="C15" s="12"/>
      <c r="D15" s="12"/>
      <c r="E15" s="12"/>
      <c r="F15" s="25" t="s">
        <v>23</v>
      </c>
      <c r="G15" s="25"/>
      <c r="H15" s="25"/>
      <c r="I15" s="26">
        <f>SUM(X1:X688)/1000</f>
        <v>763.73958000000016</v>
      </c>
      <c r="J15" s="26">
        <f>(Source!P418)/1000</f>
        <v>6249.4598699999997</v>
      </c>
      <c r="K15" s="12" t="s">
        <v>748</v>
      </c>
    </row>
    <row r="16" spans="1:11" ht="14.25" x14ac:dyDescent="0.2">
      <c r="A16" s="12"/>
      <c r="B16" s="12"/>
      <c r="C16" s="12"/>
      <c r="D16" s="12"/>
      <c r="E16" s="12"/>
      <c r="F16" s="25" t="s">
        <v>687</v>
      </c>
      <c r="G16" s="25"/>
      <c r="H16" s="25"/>
      <c r="I16" s="26">
        <f>SUM(Y1:Y688)/1000</f>
        <v>0</v>
      </c>
      <c r="J16" s="26">
        <f>(Source!P419)/1000</f>
        <v>0</v>
      </c>
      <c r="K16" s="12" t="s">
        <v>748</v>
      </c>
    </row>
    <row r="17" spans="1:37" ht="14.25" x14ac:dyDescent="0.2">
      <c r="A17" s="12"/>
      <c r="B17" s="12"/>
      <c r="C17" s="12"/>
      <c r="D17" s="12"/>
      <c r="E17" s="12"/>
      <c r="F17" s="25" t="s">
        <v>688</v>
      </c>
      <c r="G17" s="25"/>
      <c r="H17" s="25"/>
      <c r="I17" s="26">
        <f>SUM(Z1:Z688)/1000</f>
        <v>0</v>
      </c>
      <c r="J17" s="26">
        <f>(Source!P410)/1000</f>
        <v>0</v>
      </c>
      <c r="K17" s="12" t="s">
        <v>748</v>
      </c>
    </row>
    <row r="18" spans="1:37" ht="14.25" x14ac:dyDescent="0.2">
      <c r="A18" s="12"/>
      <c r="B18" s="12"/>
      <c r="C18" s="12"/>
      <c r="D18" s="12"/>
      <c r="E18" s="12"/>
      <c r="F18" s="25" t="s">
        <v>689</v>
      </c>
      <c r="G18" s="25"/>
      <c r="H18" s="25"/>
      <c r="I18" s="26">
        <f>SUM(AA1:AA688)/1000</f>
        <v>1831.80519</v>
      </c>
      <c r="J18" s="26">
        <f>(Source!P420+Source!P421)/1000</f>
        <v>9579.7109499999988</v>
      </c>
      <c r="K18" s="12" t="s">
        <v>748</v>
      </c>
    </row>
    <row r="19" spans="1:37" ht="14.25" x14ac:dyDescent="0.2">
      <c r="A19" s="12"/>
      <c r="B19" s="12"/>
      <c r="C19" s="12"/>
      <c r="D19" s="12"/>
      <c r="E19" s="12"/>
      <c r="F19" s="25" t="s">
        <v>690</v>
      </c>
      <c r="G19" s="25"/>
      <c r="H19" s="25"/>
      <c r="I19" s="26">
        <f>SUM(W1:W688)/1000</f>
        <v>87.843879999999999</v>
      </c>
      <c r="J19" s="26">
        <f>((Source!P416 + Source!P415)/1000)</f>
        <v>1792.0149899999999</v>
      </c>
      <c r="K19" s="12" t="s">
        <v>748</v>
      </c>
    </row>
    <row r="20" spans="1:37" ht="14.25" x14ac:dyDescent="0.2">
      <c r="A20" s="12"/>
      <c r="B20" s="12"/>
      <c r="C20" s="12"/>
      <c r="D20" s="12"/>
      <c r="E20" s="12"/>
      <c r="F20" s="25" t="s">
        <v>691</v>
      </c>
      <c r="G20" s="25"/>
      <c r="H20" s="25"/>
      <c r="I20" s="26">
        <f>SUM(AB1:AB688)</f>
        <v>7116.085004749998</v>
      </c>
      <c r="J20" s="26"/>
      <c r="K20" s="12" t="s">
        <v>551</v>
      </c>
    </row>
    <row r="21" spans="1:37" ht="14.25" hidden="1" x14ac:dyDescent="0.2">
      <c r="A21" s="12"/>
      <c r="B21" s="12"/>
      <c r="C21" s="12"/>
      <c r="D21" s="12"/>
      <c r="E21" s="12"/>
      <c r="F21" s="27" t="s">
        <v>692</v>
      </c>
      <c r="G21" s="27"/>
      <c r="H21" s="27"/>
      <c r="I21" s="26"/>
      <c r="J21" s="26"/>
      <c r="K21" s="12"/>
    </row>
    <row r="22" spans="1:37" ht="14.25" hidden="1" x14ac:dyDescent="0.2">
      <c r="A22" s="12"/>
      <c r="B22" s="12"/>
      <c r="C22" s="12"/>
      <c r="D22" s="12"/>
      <c r="E22" s="12"/>
      <c r="F22" s="28" t="s">
        <v>467</v>
      </c>
      <c r="G22" s="29"/>
      <c r="H22" s="29"/>
      <c r="I22" s="26">
        <f>SUM(AE1:AE688)/1000</f>
        <v>0</v>
      </c>
      <c r="J22" s="26">
        <f>SUM(AF1:AF688)/1000</f>
        <v>0</v>
      </c>
      <c r="K22" s="12" t="s">
        <v>748</v>
      </c>
    </row>
    <row r="23" spans="1:37" ht="14.25" x14ac:dyDescent="0.2">
      <c r="A23" s="12"/>
      <c r="B23" s="12"/>
      <c r="C23" s="12"/>
      <c r="D23" s="12"/>
      <c r="E23" s="12"/>
      <c r="F23" s="30"/>
      <c r="G23" s="30"/>
      <c r="H23" s="30"/>
      <c r="I23" s="26"/>
      <c r="J23" s="26"/>
      <c r="K23" s="12"/>
    </row>
    <row r="24" spans="1:37" ht="14.25" x14ac:dyDescent="0.2">
      <c r="A24" s="12" t="s">
        <v>705</v>
      </c>
      <c r="B24" s="12"/>
      <c r="C24" s="12"/>
      <c r="D24" s="12"/>
      <c r="E24" s="12"/>
      <c r="F24" s="30"/>
      <c r="G24" s="30"/>
      <c r="H24" s="30"/>
      <c r="I24" s="26"/>
      <c r="J24" s="26"/>
      <c r="K24" s="12"/>
    </row>
    <row r="25" spans="1:37" ht="14.25" x14ac:dyDescent="0.2">
      <c r="A25" s="19" t="s">
        <v>706</v>
      </c>
      <c r="B25" s="19"/>
      <c r="C25" s="19"/>
      <c r="D25" s="19"/>
      <c r="E25" s="19"/>
      <c r="F25" s="19"/>
      <c r="G25" s="19"/>
      <c r="H25" s="19"/>
      <c r="I25" s="19"/>
      <c r="J25" s="19"/>
      <c r="K25" s="19"/>
      <c r="AK25" s="33" t="s">
        <v>706</v>
      </c>
    </row>
    <row r="26" spans="1:37" ht="85.5" x14ac:dyDescent="0.2">
      <c r="A26" s="31" t="s">
        <v>693</v>
      </c>
      <c r="B26" s="31" t="s">
        <v>694</v>
      </c>
      <c r="C26" s="31" t="s">
        <v>695</v>
      </c>
      <c r="D26" s="31" t="s">
        <v>696</v>
      </c>
      <c r="E26" s="31" t="s">
        <v>697</v>
      </c>
      <c r="F26" s="31" t="s">
        <v>698</v>
      </c>
      <c r="G26" s="32" t="s">
        <v>699</v>
      </c>
      <c r="H26" s="32" t="s">
        <v>700</v>
      </c>
      <c r="I26" s="31" t="s">
        <v>701</v>
      </c>
      <c r="J26" s="31" t="s">
        <v>702</v>
      </c>
      <c r="K26" s="31" t="s">
        <v>703</v>
      </c>
    </row>
    <row r="27" spans="1:37" ht="14.25" x14ac:dyDescent="0.2">
      <c r="A27" s="31">
        <v>1</v>
      </c>
      <c r="B27" s="31">
        <v>2</v>
      </c>
      <c r="C27" s="31">
        <v>3</v>
      </c>
      <c r="D27" s="31">
        <v>4</v>
      </c>
      <c r="E27" s="31">
        <v>5</v>
      </c>
      <c r="F27" s="31">
        <v>6</v>
      </c>
      <c r="G27" s="31">
        <v>7</v>
      </c>
      <c r="H27" s="31">
        <v>8</v>
      </c>
      <c r="I27" s="31">
        <v>9</v>
      </c>
      <c r="J27" s="31">
        <v>10</v>
      </c>
      <c r="K27" s="31">
        <v>11</v>
      </c>
    </row>
    <row r="29" spans="1:37" ht="16.5" x14ac:dyDescent="0.25">
      <c r="A29" s="34" t="str">
        <f>CONCATENATE("Локальная смета: ",IF(Source!G20&lt;&gt;"Новая локальная смета", Source!G20, ""))</f>
        <v>Локальная смета: 02-01-11</v>
      </c>
      <c r="B29" s="34"/>
      <c r="C29" s="34"/>
      <c r="D29" s="34"/>
      <c r="E29" s="34"/>
      <c r="F29" s="34"/>
      <c r="G29" s="34"/>
      <c r="H29" s="34"/>
      <c r="I29" s="34"/>
      <c r="J29" s="34"/>
      <c r="K29" s="34"/>
    </row>
    <row r="31" spans="1:37" ht="16.5" x14ac:dyDescent="0.25">
      <c r="A31" s="34" t="str">
        <f>CONCATENATE("Раздел: ",IF(Source!G24&lt;&gt;"Новый раздел", Source!G24, ""))</f>
        <v>Раздел: Отопление</v>
      </c>
      <c r="B31" s="34"/>
      <c r="C31" s="34"/>
      <c r="D31" s="34"/>
      <c r="E31" s="34"/>
      <c r="F31" s="34"/>
      <c r="G31" s="34"/>
      <c r="H31" s="34"/>
      <c r="I31" s="34"/>
      <c r="J31" s="34"/>
      <c r="K31" s="34"/>
    </row>
    <row r="32" spans="1:37" ht="57" x14ac:dyDescent="0.2">
      <c r="A32" s="35" t="str">
        <f>Source!E29</f>
        <v>1</v>
      </c>
      <c r="B32" s="36" t="str">
        <f>Source!F29</f>
        <v>3.16-6-1</v>
      </c>
      <c r="C32" s="36" t="s">
        <v>17</v>
      </c>
      <c r="D32" s="38" t="str">
        <f>Source!H29</f>
        <v>100 м трубопровода</v>
      </c>
      <c r="E32" s="37">
        <f>Source!I29</f>
        <v>7.85</v>
      </c>
      <c r="F32" s="40"/>
      <c r="G32" s="39"/>
      <c r="H32" s="37"/>
      <c r="I32" s="41"/>
      <c r="J32" s="37"/>
      <c r="K32" s="41"/>
      <c r="Q32">
        <f>ROUND((Source!DN29/100)*ROUND((Source!AF29*Source!AV29)*Source!I29, 2), 2)</f>
        <v>3817.58</v>
      </c>
      <c r="R32">
        <f>Source!X29</f>
        <v>60116.78</v>
      </c>
      <c r="S32">
        <f>ROUND((Source!DO29/100)*ROUND((Source!AF29*Source!AV29)*Source!I29, 2), 2)</f>
        <v>2243.66</v>
      </c>
      <c r="T32">
        <f>Source!Y29</f>
        <v>28008.95</v>
      </c>
      <c r="U32">
        <f>ROUND((175/100)*ROUND((Source!AE29*Source!AV29)*Source!I29, 2), 2)</f>
        <v>147.51</v>
      </c>
      <c r="V32">
        <f>ROUND((157/100)*ROUND(Source!CS29*Source!I29, 2), 2)</f>
        <v>2699.62</v>
      </c>
    </row>
    <row r="33" spans="1:28" ht="14.25" x14ac:dyDescent="0.2">
      <c r="A33" s="35"/>
      <c r="B33" s="36"/>
      <c r="C33" s="36" t="s">
        <v>707</v>
      </c>
      <c r="D33" s="38"/>
      <c r="E33" s="37"/>
      <c r="F33" s="40">
        <f>Source!AO29</f>
        <v>370.95</v>
      </c>
      <c r="G33" s="39" t="str">
        <f>Source!DG29</f>
        <v>)*1,15</v>
      </c>
      <c r="H33" s="37">
        <f>Source!AV29</f>
        <v>1</v>
      </c>
      <c r="I33" s="41">
        <f>ROUND((Source!AF29*Source!AV29)*Source!I29, 2)</f>
        <v>3348.75</v>
      </c>
      <c r="J33" s="37">
        <f>IF(Source!BA29&lt;&gt; 0, Source!BA29, 1)</f>
        <v>20.399999999999999</v>
      </c>
      <c r="K33" s="41">
        <f>Source!S29</f>
        <v>68314.52</v>
      </c>
      <c r="W33">
        <f>I33</f>
        <v>3348.75</v>
      </c>
    </row>
    <row r="34" spans="1:28" ht="14.25" x14ac:dyDescent="0.2">
      <c r="A34" s="35"/>
      <c r="B34" s="36"/>
      <c r="C34" s="36" t="s">
        <v>708</v>
      </c>
      <c r="D34" s="38"/>
      <c r="E34" s="37"/>
      <c r="F34" s="40">
        <f>Source!AM29</f>
        <v>43.16</v>
      </c>
      <c r="G34" s="39" t="str">
        <f>Source!DE29</f>
        <v>)*1,25</v>
      </c>
      <c r="H34" s="37">
        <f>Source!AV29</f>
        <v>1</v>
      </c>
      <c r="I34" s="41">
        <f>ROUND((Source!AD29*Source!AV29)*Source!I29, 2)</f>
        <v>423.51</v>
      </c>
      <c r="J34" s="37">
        <f>IF(Source!BB29&lt;&gt; 0, Source!BB29, 1)</f>
        <v>8.39</v>
      </c>
      <c r="K34" s="41">
        <f>Source!Q29</f>
        <v>3553.23</v>
      </c>
    </row>
    <row r="35" spans="1:28" ht="14.25" x14ac:dyDescent="0.2">
      <c r="A35" s="35"/>
      <c r="B35" s="36"/>
      <c r="C35" s="36" t="s">
        <v>709</v>
      </c>
      <c r="D35" s="38"/>
      <c r="E35" s="37"/>
      <c r="F35" s="40">
        <f>Source!AN29</f>
        <v>8.59</v>
      </c>
      <c r="G35" s="39" t="str">
        <f>Source!DF29</f>
        <v>)*1,25</v>
      </c>
      <c r="H35" s="37">
        <f>Source!AV29</f>
        <v>1</v>
      </c>
      <c r="I35" s="42">
        <f>ROUND((Source!AE29*Source!AV29)*Source!I29, 2)</f>
        <v>84.29</v>
      </c>
      <c r="J35" s="37">
        <f>IF(Source!BS29&lt;&gt; 0, Source!BS29, 1)</f>
        <v>20.399999999999999</v>
      </c>
      <c r="K35" s="42">
        <f>Source!R29</f>
        <v>1719.5</v>
      </c>
      <c r="W35">
        <f>I35</f>
        <v>84.29</v>
      </c>
    </row>
    <row r="36" spans="1:28" ht="14.25" x14ac:dyDescent="0.2">
      <c r="A36" s="35"/>
      <c r="B36" s="36"/>
      <c r="C36" s="36" t="s">
        <v>710</v>
      </c>
      <c r="D36" s="38"/>
      <c r="E36" s="37"/>
      <c r="F36" s="40">
        <f>Source!AL29</f>
        <v>18.13</v>
      </c>
      <c r="G36" s="39" t="str">
        <f>Source!DD29</f>
        <v/>
      </c>
      <c r="H36" s="37">
        <f>Source!AW29</f>
        <v>1</v>
      </c>
      <c r="I36" s="41">
        <f>ROUND((Source!AC29*Source!AW29)*Source!I29, 2)</f>
        <v>142.32</v>
      </c>
      <c r="J36" s="37">
        <f>IF(Source!BC29&lt;&gt; 0, Source!BC29, 1)</f>
        <v>5.23</v>
      </c>
      <c r="K36" s="41">
        <f>Source!P29</f>
        <v>744.34</v>
      </c>
    </row>
    <row r="37" spans="1:28" ht="14.25" x14ac:dyDescent="0.2">
      <c r="A37" s="35"/>
      <c r="B37" s="36"/>
      <c r="C37" s="36" t="s">
        <v>711</v>
      </c>
      <c r="D37" s="38" t="s">
        <v>712</v>
      </c>
      <c r="E37" s="37">
        <f>Source!DN29</f>
        <v>114</v>
      </c>
      <c r="F37" s="40"/>
      <c r="G37" s="39"/>
      <c r="H37" s="37"/>
      <c r="I37" s="41">
        <f>SUM(Q32:Q36)</f>
        <v>3817.58</v>
      </c>
      <c r="J37" s="37">
        <f>Source!BZ29</f>
        <v>88</v>
      </c>
      <c r="K37" s="41">
        <f>SUM(R32:R36)</f>
        <v>60116.78</v>
      </c>
    </row>
    <row r="38" spans="1:28" ht="14.25" x14ac:dyDescent="0.2">
      <c r="A38" s="35"/>
      <c r="B38" s="36"/>
      <c r="C38" s="36" t="s">
        <v>713</v>
      </c>
      <c r="D38" s="38" t="s">
        <v>712</v>
      </c>
      <c r="E38" s="37">
        <f>Source!DO29</f>
        <v>67</v>
      </c>
      <c r="F38" s="40"/>
      <c r="G38" s="39"/>
      <c r="H38" s="37"/>
      <c r="I38" s="41">
        <f>SUM(S32:S37)</f>
        <v>2243.66</v>
      </c>
      <c r="J38" s="37">
        <f>Source!CA29</f>
        <v>41</v>
      </c>
      <c r="K38" s="41">
        <f>SUM(T32:T37)</f>
        <v>28008.95</v>
      </c>
    </row>
    <row r="39" spans="1:28" ht="14.25" x14ac:dyDescent="0.2">
      <c r="A39" s="35"/>
      <c r="B39" s="36"/>
      <c r="C39" s="36" t="s">
        <v>714</v>
      </c>
      <c r="D39" s="38" t="s">
        <v>712</v>
      </c>
      <c r="E39" s="37">
        <f>175</f>
        <v>175</v>
      </c>
      <c r="F39" s="40"/>
      <c r="G39" s="39"/>
      <c r="H39" s="37"/>
      <c r="I39" s="41">
        <f>SUM(U32:U38)</f>
        <v>147.51</v>
      </c>
      <c r="J39" s="37">
        <f>157</f>
        <v>157</v>
      </c>
      <c r="K39" s="41">
        <f>SUM(V32:V38)</f>
        <v>2699.62</v>
      </c>
    </row>
    <row r="40" spans="1:28" ht="14.25" x14ac:dyDescent="0.2">
      <c r="A40" s="45"/>
      <c r="B40" s="46"/>
      <c r="C40" s="46" t="s">
        <v>715</v>
      </c>
      <c r="D40" s="47" t="s">
        <v>716</v>
      </c>
      <c r="E40" s="48">
        <f>Source!AQ29</f>
        <v>29.7</v>
      </c>
      <c r="F40" s="49"/>
      <c r="G40" s="50" t="str">
        <f>Source!DI29</f>
        <v>)*1,15</v>
      </c>
      <c r="H40" s="48">
        <f>Source!AV29</f>
        <v>1</v>
      </c>
      <c r="I40" s="51">
        <f>Source!U29</f>
        <v>268.11674999999997</v>
      </c>
      <c r="J40" s="48"/>
      <c r="K40" s="51"/>
      <c r="AB40" s="43">
        <f>I40</f>
        <v>268.11674999999997</v>
      </c>
    </row>
    <row r="41" spans="1:28" ht="15" x14ac:dyDescent="0.25">
      <c r="A41" s="52"/>
      <c r="B41" s="52"/>
      <c r="C41" s="53" t="s">
        <v>717</v>
      </c>
      <c r="D41" s="52"/>
      <c r="E41" s="52"/>
      <c r="F41" s="52"/>
      <c r="G41" s="52"/>
      <c r="H41" s="54">
        <f>I33+I34+I36+I37+I38+I39</f>
        <v>10123.33</v>
      </c>
      <c r="I41" s="54"/>
      <c r="J41" s="54">
        <f>K33+K34+K36+K37+K38+K39</f>
        <v>163437.44</v>
      </c>
      <c r="K41" s="54"/>
      <c r="O41" s="43">
        <f>I33+I34+I36+I37+I38+I39</f>
        <v>10123.33</v>
      </c>
      <c r="P41" s="43">
        <f>K33+K34+K36+K37+K38+K39</f>
        <v>163437.44</v>
      </c>
      <c r="X41">
        <f>IF(Source!BI29&lt;=1,I33+I34+I36+I37+I38+I39-0, 0)</f>
        <v>10123.33</v>
      </c>
      <c r="Y41">
        <f>IF(Source!BI29=2,I33+I34+I36+I37+I38+I39-0, 0)</f>
        <v>0</v>
      </c>
      <c r="Z41">
        <f>IF(Source!BI29=3,I33+I34+I36+I37+I38+I39-0, 0)</f>
        <v>0</v>
      </c>
      <c r="AA41">
        <f>IF(Source!BI29=4,I33+I34+I36+I37+I38+I39,0)</f>
        <v>0</v>
      </c>
    </row>
    <row r="43" spans="1:28" ht="42.75" x14ac:dyDescent="0.2">
      <c r="A43" s="45" t="str">
        <f>Source!E31</f>
        <v>2</v>
      </c>
      <c r="B43" s="46" t="str">
        <f>Source!F31</f>
        <v>1.12-10-24</v>
      </c>
      <c r="C43" s="46" t="s">
        <v>29</v>
      </c>
      <c r="D43" s="47" t="str">
        <f>Source!H31</f>
        <v>1000 шт.</v>
      </c>
      <c r="E43" s="48">
        <f>Source!I31</f>
        <v>0.39300000000000002</v>
      </c>
      <c r="F43" s="49">
        <f>Source!AL31</f>
        <v>7732.42</v>
      </c>
      <c r="G43" s="50" t="str">
        <f>Source!DD31</f>
        <v/>
      </c>
      <c r="H43" s="48">
        <f>Source!AW31</f>
        <v>1</v>
      </c>
      <c r="I43" s="51">
        <f>ROUND((Source!AC31*Source!AW31)*Source!I31, 2)</f>
        <v>3038.84</v>
      </c>
      <c r="J43" s="48">
        <f>IF(Source!BC31&lt;&gt; 0, Source!BC31, 1)</f>
        <v>4.7</v>
      </c>
      <c r="K43" s="51">
        <f>Source!P31</f>
        <v>14282.55</v>
      </c>
      <c r="Q43">
        <f>ROUND((Source!DN31/100)*ROUND((Source!AF31*Source!AV31)*Source!I31, 2), 2)</f>
        <v>0</v>
      </c>
      <c r="R43">
        <f>Source!X31</f>
        <v>0</v>
      </c>
      <c r="S43">
        <f>ROUND((Source!DO31/100)*ROUND((Source!AF31*Source!AV31)*Source!I31, 2), 2)</f>
        <v>0</v>
      </c>
      <c r="T43">
        <f>Source!Y31</f>
        <v>0</v>
      </c>
      <c r="U43">
        <f>ROUND((175/100)*ROUND((Source!AE31*Source!AV31)*Source!I31, 2), 2)</f>
        <v>0</v>
      </c>
      <c r="V43">
        <f>ROUND((157/100)*ROUND(Source!CS31*Source!I31, 2), 2)</f>
        <v>0</v>
      </c>
    </row>
    <row r="44" spans="1:28" ht="15" x14ac:dyDescent="0.25">
      <c r="A44" s="52"/>
      <c r="B44" s="52"/>
      <c r="C44" s="53" t="s">
        <v>717</v>
      </c>
      <c r="D44" s="52"/>
      <c r="E44" s="52"/>
      <c r="F44" s="52"/>
      <c r="G44" s="52"/>
      <c r="H44" s="54">
        <f>I43</f>
        <v>3038.84</v>
      </c>
      <c r="I44" s="54"/>
      <c r="J44" s="54">
        <f>K43</f>
        <v>14282.55</v>
      </c>
      <c r="K44" s="54"/>
      <c r="O44" s="43">
        <f>I43</f>
        <v>3038.84</v>
      </c>
      <c r="P44" s="43">
        <f>K43</f>
        <v>14282.55</v>
      </c>
      <c r="X44">
        <f>IF(Source!BI31&lt;=1,I43-0, 0)</f>
        <v>3038.84</v>
      </c>
      <c r="Y44">
        <f>IF(Source!BI31=2,I43-0, 0)</f>
        <v>0</v>
      </c>
      <c r="Z44">
        <f>IF(Source!BI31=3,I43-0, 0)</f>
        <v>0</v>
      </c>
      <c r="AA44">
        <f>IF(Source!BI31=4,I43,0)</f>
        <v>0</v>
      </c>
    </row>
    <row r="46" spans="1:28" ht="57" x14ac:dyDescent="0.2">
      <c r="A46" s="45" t="str">
        <f>Source!E33</f>
        <v>3</v>
      </c>
      <c r="B46" s="46" t="str">
        <f>Source!F33</f>
        <v>1.12-1-40</v>
      </c>
      <c r="C46" s="46" t="s">
        <v>37</v>
      </c>
      <c r="D46" s="47" t="str">
        <f>Source!H33</f>
        <v>м</v>
      </c>
      <c r="E46" s="48">
        <f>Source!I33</f>
        <v>785</v>
      </c>
      <c r="F46" s="49">
        <f>Source!AL33</f>
        <v>30.15</v>
      </c>
      <c r="G46" s="50" t="str">
        <f>Source!DD33</f>
        <v/>
      </c>
      <c r="H46" s="48">
        <f>Source!AW33</f>
        <v>1</v>
      </c>
      <c r="I46" s="51">
        <f>ROUND((Source!AC33*Source!AW33)*Source!I33, 2)</f>
        <v>23667.75</v>
      </c>
      <c r="J46" s="48">
        <f>IF(Source!BC33&lt;&gt; 0, Source!BC33, 1)</f>
        <v>4.62</v>
      </c>
      <c r="K46" s="51">
        <f>Source!P33</f>
        <v>109345.01</v>
      </c>
      <c r="Q46">
        <f>ROUND((Source!DN33/100)*ROUND((Source!AF33*Source!AV33)*Source!I33, 2), 2)</f>
        <v>0</v>
      </c>
      <c r="R46">
        <f>Source!X33</f>
        <v>0</v>
      </c>
      <c r="S46">
        <f>ROUND((Source!DO33/100)*ROUND((Source!AF33*Source!AV33)*Source!I33, 2), 2)</f>
        <v>0</v>
      </c>
      <c r="T46">
        <f>Source!Y33</f>
        <v>0</v>
      </c>
      <c r="U46">
        <f>ROUND((175/100)*ROUND((Source!AE33*Source!AV33)*Source!I33, 2), 2)</f>
        <v>0</v>
      </c>
      <c r="V46">
        <f>ROUND((157/100)*ROUND(Source!CS33*Source!I33, 2), 2)</f>
        <v>0</v>
      </c>
    </row>
    <row r="47" spans="1:28" ht="15" x14ac:dyDescent="0.25">
      <c r="A47" s="52"/>
      <c r="B47" s="52"/>
      <c r="C47" s="53" t="s">
        <v>717</v>
      </c>
      <c r="D47" s="52"/>
      <c r="E47" s="52"/>
      <c r="F47" s="52"/>
      <c r="G47" s="52"/>
      <c r="H47" s="54">
        <f>I46</f>
        <v>23667.75</v>
      </c>
      <c r="I47" s="54"/>
      <c r="J47" s="54">
        <f>K46</f>
        <v>109345.01</v>
      </c>
      <c r="K47" s="54"/>
      <c r="O47" s="43">
        <f>I46</f>
        <v>23667.75</v>
      </c>
      <c r="P47" s="43">
        <f>K46</f>
        <v>109345.01</v>
      </c>
      <c r="X47">
        <f>IF(Source!BI33&lt;=1,I46-0, 0)</f>
        <v>23667.75</v>
      </c>
      <c r="Y47">
        <f>IF(Source!BI33=2,I46-0, 0)</f>
        <v>0</v>
      </c>
      <c r="Z47">
        <f>IF(Source!BI33=3,I46-0, 0)</f>
        <v>0</v>
      </c>
      <c r="AA47">
        <f>IF(Source!BI33=4,I46,0)</f>
        <v>0</v>
      </c>
    </row>
    <row r="49" spans="1:28" ht="71.25" x14ac:dyDescent="0.2">
      <c r="A49" s="45" t="str">
        <f>Source!E35</f>
        <v>4</v>
      </c>
      <c r="B49" s="46" t="str">
        <f>Source!F35</f>
        <v>1.13-4-71</v>
      </c>
      <c r="C49" s="46" t="s">
        <v>42</v>
      </c>
      <c r="D49" s="47" t="str">
        <f>Source!H35</f>
        <v>шт.</v>
      </c>
      <c r="E49" s="48">
        <f>Source!I35</f>
        <v>90</v>
      </c>
      <c r="F49" s="49">
        <f>Source!AL35</f>
        <v>38.950000000000003</v>
      </c>
      <c r="G49" s="50" t="str">
        <f>Source!DD35</f>
        <v/>
      </c>
      <c r="H49" s="48">
        <f>Source!AW35</f>
        <v>1</v>
      </c>
      <c r="I49" s="51">
        <f>ROUND((Source!AC35*Source!AW35)*Source!I35, 2)</f>
        <v>3505.5</v>
      </c>
      <c r="J49" s="48">
        <f>IF(Source!BC35&lt;&gt; 0, Source!BC35, 1)</f>
        <v>16.72</v>
      </c>
      <c r="K49" s="51">
        <f>Source!P35</f>
        <v>58611.96</v>
      </c>
      <c r="Q49">
        <f>ROUND((Source!DN35/100)*ROUND((Source!AF35*Source!AV35)*Source!I35, 2), 2)</f>
        <v>0</v>
      </c>
      <c r="R49">
        <f>Source!X35</f>
        <v>0</v>
      </c>
      <c r="S49">
        <f>ROUND((Source!DO35/100)*ROUND((Source!AF35*Source!AV35)*Source!I35, 2), 2)</f>
        <v>0</v>
      </c>
      <c r="T49">
        <f>Source!Y35</f>
        <v>0</v>
      </c>
      <c r="U49">
        <f>ROUND((175/100)*ROUND((Source!AE35*Source!AV35)*Source!I35, 2), 2)</f>
        <v>0</v>
      </c>
      <c r="V49">
        <f>ROUND((157/100)*ROUND(Source!CS35*Source!I35, 2), 2)</f>
        <v>0</v>
      </c>
    </row>
    <row r="50" spans="1:28" ht="15" x14ac:dyDescent="0.25">
      <c r="A50" s="52"/>
      <c r="B50" s="52"/>
      <c r="C50" s="53" t="s">
        <v>717</v>
      </c>
      <c r="D50" s="52"/>
      <c r="E50" s="52"/>
      <c r="F50" s="52"/>
      <c r="G50" s="52"/>
      <c r="H50" s="54">
        <f>I49</f>
        <v>3505.5</v>
      </c>
      <c r="I50" s="54"/>
      <c r="J50" s="54">
        <f>K49</f>
        <v>58611.96</v>
      </c>
      <c r="K50" s="54"/>
      <c r="O50" s="43">
        <f>I49</f>
        <v>3505.5</v>
      </c>
      <c r="P50" s="43">
        <f>K49</f>
        <v>58611.96</v>
      </c>
      <c r="X50">
        <f>IF(Source!BI35&lt;=1,I49-0, 0)</f>
        <v>3505.5</v>
      </c>
      <c r="Y50">
        <f>IF(Source!BI35=2,I49-0, 0)</f>
        <v>0</v>
      </c>
      <c r="Z50">
        <f>IF(Source!BI35=3,I49-0, 0)</f>
        <v>0</v>
      </c>
      <c r="AA50">
        <f>IF(Source!BI35=4,I49,0)</f>
        <v>0</v>
      </c>
    </row>
    <row r="52" spans="1:28" ht="57" x14ac:dyDescent="0.2">
      <c r="A52" s="35" t="str">
        <f>Source!E37</f>
        <v>5</v>
      </c>
      <c r="B52" s="36" t="str">
        <f>Source!F37</f>
        <v>3.16-6-2</v>
      </c>
      <c r="C52" s="36" t="s">
        <v>47</v>
      </c>
      <c r="D52" s="38" t="str">
        <f>Source!H37</f>
        <v>100 м трубопровода</v>
      </c>
      <c r="E52" s="37">
        <f>Source!I37</f>
        <v>4.4000000000000004</v>
      </c>
      <c r="F52" s="40"/>
      <c r="G52" s="39"/>
      <c r="H52" s="37"/>
      <c r="I52" s="41"/>
      <c r="J52" s="37"/>
      <c r="K52" s="41"/>
      <c r="Q52">
        <f>ROUND((Source!DN37/100)*ROUND((Source!AF37*Source!AV37)*Source!I37, 2), 2)</f>
        <v>2139.79</v>
      </c>
      <c r="R52">
        <f>Source!X37</f>
        <v>33696.03</v>
      </c>
      <c r="S52">
        <f>ROUND((Source!DO37/100)*ROUND((Source!AF37*Source!AV37)*Source!I37, 2), 2)</f>
        <v>1257.5999999999999</v>
      </c>
      <c r="T52">
        <f>Source!Y37</f>
        <v>15699.29</v>
      </c>
      <c r="U52">
        <f>ROUND((175/100)*ROUND((Source!AE37*Source!AV37)*Source!I37, 2), 2)</f>
        <v>82.69</v>
      </c>
      <c r="V52">
        <f>ROUND((157/100)*ROUND(Source!CS37*Source!I37, 2), 2)</f>
        <v>1513.17</v>
      </c>
    </row>
    <row r="53" spans="1:28" ht="14.25" x14ac:dyDescent="0.2">
      <c r="A53" s="35"/>
      <c r="B53" s="36"/>
      <c r="C53" s="36" t="s">
        <v>707</v>
      </c>
      <c r="D53" s="38"/>
      <c r="E53" s="37"/>
      <c r="F53" s="40">
        <f>Source!AO37</f>
        <v>370.95</v>
      </c>
      <c r="G53" s="39" t="str">
        <f>Source!DG37</f>
        <v>)*1,15</v>
      </c>
      <c r="H53" s="37">
        <f>Source!AV37</f>
        <v>1</v>
      </c>
      <c r="I53" s="41">
        <f>ROUND((Source!AF37*Source!AV37)*Source!I37, 2)</f>
        <v>1877.01</v>
      </c>
      <c r="J53" s="37">
        <f>IF(Source!BA37&lt;&gt; 0, Source!BA37, 1)</f>
        <v>20.399999999999999</v>
      </c>
      <c r="K53" s="41">
        <f>Source!S37</f>
        <v>38290.94</v>
      </c>
      <c r="W53">
        <f>I53</f>
        <v>1877.01</v>
      </c>
    </row>
    <row r="54" spans="1:28" ht="14.25" x14ac:dyDescent="0.2">
      <c r="A54" s="35"/>
      <c r="B54" s="36"/>
      <c r="C54" s="36" t="s">
        <v>708</v>
      </c>
      <c r="D54" s="38"/>
      <c r="E54" s="37"/>
      <c r="F54" s="40">
        <f>Source!AM37</f>
        <v>43.16</v>
      </c>
      <c r="G54" s="39" t="str">
        <f>Source!DE37</f>
        <v>)*1,25</v>
      </c>
      <c r="H54" s="37">
        <f>Source!AV37</f>
        <v>1</v>
      </c>
      <c r="I54" s="41">
        <f>ROUND((Source!AD37*Source!AV37)*Source!I37, 2)</f>
        <v>237.38</v>
      </c>
      <c r="J54" s="37">
        <f>IF(Source!BB37&lt;&gt; 0, Source!BB37, 1)</f>
        <v>8.39</v>
      </c>
      <c r="K54" s="41">
        <f>Source!Q37</f>
        <v>1991.62</v>
      </c>
    </row>
    <row r="55" spans="1:28" ht="14.25" x14ac:dyDescent="0.2">
      <c r="A55" s="35"/>
      <c r="B55" s="36"/>
      <c r="C55" s="36" t="s">
        <v>709</v>
      </c>
      <c r="D55" s="38"/>
      <c r="E55" s="37"/>
      <c r="F55" s="40">
        <f>Source!AN37</f>
        <v>8.59</v>
      </c>
      <c r="G55" s="39" t="str">
        <f>Source!DF37</f>
        <v>)*1,25</v>
      </c>
      <c r="H55" s="37">
        <f>Source!AV37</f>
        <v>1</v>
      </c>
      <c r="I55" s="42">
        <f>ROUND((Source!AE37*Source!AV37)*Source!I37, 2)</f>
        <v>47.25</v>
      </c>
      <c r="J55" s="37">
        <f>IF(Source!BS37&lt;&gt; 0, Source!BS37, 1)</f>
        <v>20.399999999999999</v>
      </c>
      <c r="K55" s="42">
        <f>Source!R37</f>
        <v>963.8</v>
      </c>
      <c r="W55">
        <f>I55</f>
        <v>47.25</v>
      </c>
    </row>
    <row r="56" spans="1:28" ht="14.25" x14ac:dyDescent="0.2">
      <c r="A56" s="35"/>
      <c r="B56" s="36"/>
      <c r="C56" s="36" t="s">
        <v>710</v>
      </c>
      <c r="D56" s="38"/>
      <c r="E56" s="37"/>
      <c r="F56" s="40">
        <f>Source!AL37</f>
        <v>18.13</v>
      </c>
      <c r="G56" s="39" t="str">
        <f>Source!DD37</f>
        <v/>
      </c>
      <c r="H56" s="37">
        <f>Source!AW37</f>
        <v>1</v>
      </c>
      <c r="I56" s="41">
        <f>ROUND((Source!AC37*Source!AW37)*Source!I37, 2)</f>
        <v>79.77</v>
      </c>
      <c r="J56" s="37">
        <f>IF(Source!BC37&lt;&gt; 0, Source!BC37, 1)</f>
        <v>5.23</v>
      </c>
      <c r="K56" s="41">
        <f>Source!P37</f>
        <v>417.21</v>
      </c>
    </row>
    <row r="57" spans="1:28" ht="14.25" x14ac:dyDescent="0.2">
      <c r="A57" s="35"/>
      <c r="B57" s="36"/>
      <c r="C57" s="36" t="s">
        <v>711</v>
      </c>
      <c r="D57" s="38" t="s">
        <v>712</v>
      </c>
      <c r="E57" s="37">
        <f>Source!DN37</f>
        <v>114</v>
      </c>
      <c r="F57" s="40"/>
      <c r="G57" s="39"/>
      <c r="H57" s="37"/>
      <c r="I57" s="41">
        <f>SUM(Q52:Q56)</f>
        <v>2139.79</v>
      </c>
      <c r="J57" s="37">
        <f>Source!BZ37</f>
        <v>88</v>
      </c>
      <c r="K57" s="41">
        <f>SUM(R52:R56)</f>
        <v>33696.03</v>
      </c>
    </row>
    <row r="58" spans="1:28" ht="14.25" x14ac:dyDescent="0.2">
      <c r="A58" s="35"/>
      <c r="B58" s="36"/>
      <c r="C58" s="36" t="s">
        <v>713</v>
      </c>
      <c r="D58" s="38" t="s">
        <v>712</v>
      </c>
      <c r="E58" s="37">
        <f>Source!DO37</f>
        <v>67</v>
      </c>
      <c r="F58" s="40"/>
      <c r="G58" s="39"/>
      <c r="H58" s="37"/>
      <c r="I58" s="41">
        <f>SUM(S52:S57)</f>
        <v>1257.5999999999999</v>
      </c>
      <c r="J58" s="37">
        <f>Source!CA37</f>
        <v>41</v>
      </c>
      <c r="K58" s="41">
        <f>SUM(T52:T57)</f>
        <v>15699.29</v>
      </c>
    </row>
    <row r="59" spans="1:28" ht="14.25" x14ac:dyDescent="0.2">
      <c r="A59" s="35"/>
      <c r="B59" s="36"/>
      <c r="C59" s="36" t="s">
        <v>714</v>
      </c>
      <c r="D59" s="38" t="s">
        <v>712</v>
      </c>
      <c r="E59" s="37">
        <f>175</f>
        <v>175</v>
      </c>
      <c r="F59" s="40"/>
      <c r="G59" s="39"/>
      <c r="H59" s="37"/>
      <c r="I59" s="41">
        <f>SUM(U52:U58)</f>
        <v>82.69</v>
      </c>
      <c r="J59" s="37">
        <f>157</f>
        <v>157</v>
      </c>
      <c r="K59" s="41">
        <f>SUM(V52:V58)</f>
        <v>1513.17</v>
      </c>
    </row>
    <row r="60" spans="1:28" ht="14.25" x14ac:dyDescent="0.2">
      <c r="A60" s="45"/>
      <c r="B60" s="46"/>
      <c r="C60" s="46" t="s">
        <v>715</v>
      </c>
      <c r="D60" s="47" t="s">
        <v>716</v>
      </c>
      <c r="E60" s="48">
        <f>Source!AQ37</f>
        <v>29.7</v>
      </c>
      <c r="F60" s="49"/>
      <c r="G60" s="50" t="str">
        <f>Source!DI37</f>
        <v>)*1,15</v>
      </c>
      <c r="H60" s="48">
        <f>Source!AV37</f>
        <v>1</v>
      </c>
      <c r="I60" s="51">
        <f>Source!U37</f>
        <v>150.28199999999998</v>
      </c>
      <c r="J60" s="48"/>
      <c r="K60" s="51"/>
      <c r="AB60" s="43">
        <f>I60</f>
        <v>150.28199999999998</v>
      </c>
    </row>
    <row r="61" spans="1:28" ht="15" x14ac:dyDescent="0.25">
      <c r="A61" s="52"/>
      <c r="B61" s="52"/>
      <c r="C61" s="53" t="s">
        <v>717</v>
      </c>
      <c r="D61" s="52"/>
      <c r="E61" s="52"/>
      <c r="F61" s="52"/>
      <c r="G61" s="52"/>
      <c r="H61" s="54">
        <f>I53+I54+I56+I57+I58+I59</f>
        <v>5674.2399999999989</v>
      </c>
      <c r="I61" s="54"/>
      <c r="J61" s="54">
        <f>K53+K54+K56+K57+K58+K59</f>
        <v>91608.26</v>
      </c>
      <c r="K61" s="54"/>
      <c r="O61" s="43">
        <f>I53+I54+I56+I57+I58+I59</f>
        <v>5674.2399999999989</v>
      </c>
      <c r="P61" s="43">
        <f>K53+K54+K56+K57+K58+K59</f>
        <v>91608.26</v>
      </c>
      <c r="X61">
        <f>IF(Source!BI37&lt;=1,I53+I54+I56+I57+I58+I59-0, 0)</f>
        <v>5674.2399999999989</v>
      </c>
      <c r="Y61">
        <f>IF(Source!BI37=2,I53+I54+I56+I57+I58+I59-0, 0)</f>
        <v>0</v>
      </c>
      <c r="Z61">
        <f>IF(Source!BI37=3,I53+I54+I56+I57+I58+I59-0, 0)</f>
        <v>0</v>
      </c>
      <c r="AA61">
        <f>IF(Source!BI37=4,I53+I54+I56+I57+I58+I59,0)</f>
        <v>0</v>
      </c>
    </row>
    <row r="63" spans="1:28" ht="42.75" x14ac:dyDescent="0.2">
      <c r="A63" s="45" t="str">
        <f>Source!E39</f>
        <v>6</v>
      </c>
      <c r="B63" s="46" t="str">
        <f>Source!F39</f>
        <v>1.12-10-24</v>
      </c>
      <c r="C63" s="46" t="s">
        <v>29</v>
      </c>
      <c r="D63" s="47" t="str">
        <f>Source!H39</f>
        <v>1000 шт.</v>
      </c>
      <c r="E63" s="48">
        <f>Source!I39</f>
        <v>0.22</v>
      </c>
      <c r="F63" s="49">
        <f>Source!AL39</f>
        <v>7732.42</v>
      </c>
      <c r="G63" s="50" t="str">
        <f>Source!DD39</f>
        <v/>
      </c>
      <c r="H63" s="48">
        <f>Source!AW39</f>
        <v>1</v>
      </c>
      <c r="I63" s="51">
        <f>ROUND((Source!AC39*Source!AW39)*Source!I39, 2)</f>
        <v>1701.13</v>
      </c>
      <c r="J63" s="48">
        <f>IF(Source!BC39&lt;&gt; 0, Source!BC39, 1)</f>
        <v>4.7</v>
      </c>
      <c r="K63" s="51">
        <f>Source!P39</f>
        <v>7995.32</v>
      </c>
      <c r="Q63">
        <f>ROUND((Source!DN39/100)*ROUND((Source!AF39*Source!AV39)*Source!I39, 2), 2)</f>
        <v>0</v>
      </c>
      <c r="R63">
        <f>Source!X39</f>
        <v>0</v>
      </c>
      <c r="S63">
        <f>ROUND((Source!DO39/100)*ROUND((Source!AF39*Source!AV39)*Source!I39, 2), 2)</f>
        <v>0</v>
      </c>
      <c r="T63">
        <f>Source!Y39</f>
        <v>0</v>
      </c>
      <c r="U63">
        <f>ROUND((175/100)*ROUND((Source!AE39*Source!AV39)*Source!I39, 2), 2)</f>
        <v>0</v>
      </c>
      <c r="V63">
        <f>ROUND((157/100)*ROUND(Source!CS39*Source!I39, 2), 2)</f>
        <v>0</v>
      </c>
    </row>
    <row r="64" spans="1:28" ht="15" x14ac:dyDescent="0.25">
      <c r="A64" s="52"/>
      <c r="B64" s="52"/>
      <c r="C64" s="53" t="s">
        <v>717</v>
      </c>
      <c r="D64" s="52"/>
      <c r="E64" s="52"/>
      <c r="F64" s="52"/>
      <c r="G64" s="52"/>
      <c r="H64" s="54">
        <f>I63</f>
        <v>1701.13</v>
      </c>
      <c r="I64" s="54"/>
      <c r="J64" s="54">
        <f>K63</f>
        <v>7995.32</v>
      </c>
      <c r="K64" s="54"/>
      <c r="O64" s="43">
        <f>I63</f>
        <v>1701.13</v>
      </c>
      <c r="P64" s="43">
        <f>K63</f>
        <v>7995.32</v>
      </c>
      <c r="X64">
        <f>IF(Source!BI39&lt;=1,I63-0, 0)</f>
        <v>1701.13</v>
      </c>
      <c r="Y64">
        <f>IF(Source!BI39=2,I63-0, 0)</f>
        <v>0</v>
      </c>
      <c r="Z64">
        <f>IF(Source!BI39=3,I63-0, 0)</f>
        <v>0</v>
      </c>
      <c r="AA64">
        <f>IF(Source!BI39=4,I63,0)</f>
        <v>0</v>
      </c>
    </row>
    <row r="66" spans="1:28" ht="57" x14ac:dyDescent="0.2">
      <c r="A66" s="45" t="str">
        <f>Source!E41</f>
        <v>7</v>
      </c>
      <c r="B66" s="46" t="str">
        <f>Source!F41</f>
        <v>1.12-1-41</v>
      </c>
      <c r="C66" s="46" t="s">
        <v>52</v>
      </c>
      <c r="D66" s="47" t="str">
        <f>Source!H41</f>
        <v>м</v>
      </c>
      <c r="E66" s="48">
        <f>Source!I41</f>
        <v>440</v>
      </c>
      <c r="F66" s="49">
        <f>Source!AL41</f>
        <v>31.32</v>
      </c>
      <c r="G66" s="50" t="str">
        <f>Source!DD41</f>
        <v/>
      </c>
      <c r="H66" s="48">
        <f>Source!AW41</f>
        <v>1</v>
      </c>
      <c r="I66" s="51">
        <f>ROUND((Source!AC41*Source!AW41)*Source!I41, 2)</f>
        <v>13780.8</v>
      </c>
      <c r="J66" s="48">
        <f>IF(Source!BC41&lt;&gt; 0, Source!BC41, 1)</f>
        <v>5.62</v>
      </c>
      <c r="K66" s="51">
        <f>Source!P41</f>
        <v>77448.100000000006</v>
      </c>
      <c r="Q66">
        <f>ROUND((Source!DN41/100)*ROUND((Source!AF41*Source!AV41)*Source!I41, 2), 2)</f>
        <v>0</v>
      </c>
      <c r="R66">
        <f>Source!X41</f>
        <v>0</v>
      </c>
      <c r="S66">
        <f>ROUND((Source!DO41/100)*ROUND((Source!AF41*Source!AV41)*Source!I41, 2), 2)</f>
        <v>0</v>
      </c>
      <c r="T66">
        <f>Source!Y41</f>
        <v>0</v>
      </c>
      <c r="U66">
        <f>ROUND((175/100)*ROUND((Source!AE41*Source!AV41)*Source!I41, 2), 2)</f>
        <v>0</v>
      </c>
      <c r="V66">
        <f>ROUND((157/100)*ROUND(Source!CS41*Source!I41, 2), 2)</f>
        <v>0</v>
      </c>
    </row>
    <row r="67" spans="1:28" ht="15" x14ac:dyDescent="0.25">
      <c r="A67" s="52"/>
      <c r="B67" s="52"/>
      <c r="C67" s="53" t="s">
        <v>717</v>
      </c>
      <c r="D67" s="52"/>
      <c r="E67" s="52"/>
      <c r="F67" s="52"/>
      <c r="G67" s="52"/>
      <c r="H67" s="54">
        <f>I66</f>
        <v>13780.8</v>
      </c>
      <c r="I67" s="54"/>
      <c r="J67" s="54">
        <f>K66</f>
        <v>77448.100000000006</v>
      </c>
      <c r="K67" s="54"/>
      <c r="O67" s="43">
        <f>I66</f>
        <v>13780.8</v>
      </c>
      <c r="P67" s="43">
        <f>K66</f>
        <v>77448.100000000006</v>
      </c>
      <c r="X67">
        <f>IF(Source!BI41&lt;=1,I66-0, 0)</f>
        <v>13780.8</v>
      </c>
      <c r="Y67">
        <f>IF(Source!BI41=2,I66-0, 0)</f>
        <v>0</v>
      </c>
      <c r="Z67">
        <f>IF(Source!BI41=3,I66-0, 0)</f>
        <v>0</v>
      </c>
      <c r="AA67">
        <f>IF(Source!BI41=4,I66,0)</f>
        <v>0</v>
      </c>
    </row>
    <row r="69" spans="1:28" ht="71.25" x14ac:dyDescent="0.2">
      <c r="A69" s="45" t="str">
        <f>Source!E43</f>
        <v>8</v>
      </c>
      <c r="B69" s="46" t="str">
        <f>Source!F43</f>
        <v>1.13-4-72</v>
      </c>
      <c r="C69" s="46" t="s">
        <v>56</v>
      </c>
      <c r="D69" s="47" t="str">
        <f>Source!H43</f>
        <v>шт.</v>
      </c>
      <c r="E69" s="48">
        <f>Source!I43</f>
        <v>10</v>
      </c>
      <c r="F69" s="49">
        <f>Source!AL43</f>
        <v>56.67</v>
      </c>
      <c r="G69" s="50" t="str">
        <f>Source!DD43</f>
        <v/>
      </c>
      <c r="H69" s="48">
        <f>Source!AW43</f>
        <v>1</v>
      </c>
      <c r="I69" s="51">
        <f>ROUND((Source!AC43*Source!AW43)*Source!I43, 2)</f>
        <v>566.70000000000005</v>
      </c>
      <c r="J69" s="48">
        <f>IF(Source!BC43&lt;&gt; 0, Source!BC43, 1)</f>
        <v>14.1</v>
      </c>
      <c r="K69" s="51">
        <f>Source!P43</f>
        <v>7990.47</v>
      </c>
      <c r="Q69">
        <f>ROUND((Source!DN43/100)*ROUND((Source!AF43*Source!AV43)*Source!I43, 2), 2)</f>
        <v>0</v>
      </c>
      <c r="R69">
        <f>Source!X43</f>
        <v>0</v>
      </c>
      <c r="S69">
        <f>ROUND((Source!DO43/100)*ROUND((Source!AF43*Source!AV43)*Source!I43, 2), 2)</f>
        <v>0</v>
      </c>
      <c r="T69">
        <f>Source!Y43</f>
        <v>0</v>
      </c>
      <c r="U69">
        <f>ROUND((175/100)*ROUND((Source!AE43*Source!AV43)*Source!I43, 2), 2)</f>
        <v>0</v>
      </c>
      <c r="V69">
        <f>ROUND((157/100)*ROUND(Source!CS43*Source!I43, 2), 2)</f>
        <v>0</v>
      </c>
    </row>
    <row r="70" spans="1:28" ht="15" x14ac:dyDescent="0.25">
      <c r="A70" s="52"/>
      <c r="B70" s="52"/>
      <c r="C70" s="53" t="s">
        <v>717</v>
      </c>
      <c r="D70" s="52"/>
      <c r="E70" s="52"/>
      <c r="F70" s="52"/>
      <c r="G70" s="52"/>
      <c r="H70" s="54">
        <f>I69</f>
        <v>566.70000000000005</v>
      </c>
      <c r="I70" s="54"/>
      <c r="J70" s="54">
        <f>K69</f>
        <v>7990.47</v>
      </c>
      <c r="K70" s="54"/>
      <c r="O70" s="43">
        <f>I69</f>
        <v>566.70000000000005</v>
      </c>
      <c r="P70" s="43">
        <f>K69</f>
        <v>7990.47</v>
      </c>
      <c r="X70">
        <f>IF(Source!BI43&lt;=1,I69-0, 0)</f>
        <v>566.70000000000005</v>
      </c>
      <c r="Y70">
        <f>IF(Source!BI43=2,I69-0, 0)</f>
        <v>0</v>
      </c>
      <c r="Z70">
        <f>IF(Source!BI43=3,I69-0, 0)</f>
        <v>0</v>
      </c>
      <c r="AA70">
        <f>IF(Source!BI43=4,I69,0)</f>
        <v>0</v>
      </c>
    </row>
    <row r="72" spans="1:28" ht="57" x14ac:dyDescent="0.2">
      <c r="A72" s="35" t="str">
        <f>Source!E45</f>
        <v>9</v>
      </c>
      <c r="B72" s="36" t="str">
        <f>Source!F45</f>
        <v>3.16-6-3</v>
      </c>
      <c r="C72" s="36" t="s">
        <v>60</v>
      </c>
      <c r="D72" s="38" t="str">
        <f>Source!H45</f>
        <v>100 м трубопровода</v>
      </c>
      <c r="E72" s="37">
        <f>Source!I45</f>
        <v>3.9</v>
      </c>
      <c r="F72" s="40"/>
      <c r="G72" s="39"/>
      <c r="H72" s="37"/>
      <c r="I72" s="41"/>
      <c r="J72" s="37"/>
      <c r="K72" s="41"/>
      <c r="Q72">
        <f>ROUND((Source!DN45/100)*ROUND((Source!AF45*Source!AV45)*Source!I45, 2), 2)</f>
        <v>1896.63</v>
      </c>
      <c r="R72">
        <f>Source!X45</f>
        <v>29866.94</v>
      </c>
      <c r="S72">
        <f>ROUND((Source!DO45/100)*ROUND((Source!AF45*Source!AV45)*Source!I45, 2), 2)</f>
        <v>1114.69</v>
      </c>
      <c r="T72">
        <f>Source!Y45</f>
        <v>13915.28</v>
      </c>
      <c r="U72">
        <f>ROUND((175/100)*ROUND((Source!AE45*Source!AV45)*Source!I45, 2), 2)</f>
        <v>73.290000000000006</v>
      </c>
      <c r="V72">
        <f>ROUND((157/100)*ROUND(Source!CS45*Source!I45, 2), 2)</f>
        <v>1341.22</v>
      </c>
    </row>
    <row r="73" spans="1:28" ht="14.25" x14ac:dyDescent="0.2">
      <c r="A73" s="35"/>
      <c r="B73" s="36"/>
      <c r="C73" s="36" t="s">
        <v>707</v>
      </c>
      <c r="D73" s="38"/>
      <c r="E73" s="37"/>
      <c r="F73" s="40">
        <f>Source!AO45</f>
        <v>370.95</v>
      </c>
      <c r="G73" s="39" t="str">
        <f>Source!DG45</f>
        <v>)*1,15</v>
      </c>
      <c r="H73" s="37">
        <f>Source!AV45</f>
        <v>1</v>
      </c>
      <c r="I73" s="41">
        <f>ROUND((Source!AF45*Source!AV45)*Source!I45, 2)</f>
        <v>1663.71</v>
      </c>
      <c r="J73" s="37">
        <f>IF(Source!BA45&lt;&gt; 0, Source!BA45, 1)</f>
        <v>20.399999999999999</v>
      </c>
      <c r="K73" s="41">
        <f>Source!S45</f>
        <v>33939.699999999997</v>
      </c>
      <c r="W73">
        <f>I73</f>
        <v>1663.71</v>
      </c>
    </row>
    <row r="74" spans="1:28" ht="14.25" x14ac:dyDescent="0.2">
      <c r="A74" s="35"/>
      <c r="B74" s="36"/>
      <c r="C74" s="36" t="s">
        <v>708</v>
      </c>
      <c r="D74" s="38"/>
      <c r="E74" s="37"/>
      <c r="F74" s="40">
        <f>Source!AM45</f>
        <v>43.16</v>
      </c>
      <c r="G74" s="39" t="str">
        <f>Source!DE45</f>
        <v>)*1,25</v>
      </c>
      <c r="H74" s="37">
        <f>Source!AV45</f>
        <v>1</v>
      </c>
      <c r="I74" s="41">
        <f>ROUND((Source!AD45*Source!AV45)*Source!I45, 2)</f>
        <v>210.41</v>
      </c>
      <c r="J74" s="37">
        <f>IF(Source!BB45&lt;&gt; 0, Source!BB45, 1)</f>
        <v>8.39</v>
      </c>
      <c r="K74" s="41">
        <f>Source!Q45</f>
        <v>1765.3</v>
      </c>
    </row>
    <row r="75" spans="1:28" ht="14.25" x14ac:dyDescent="0.2">
      <c r="A75" s="35"/>
      <c r="B75" s="36"/>
      <c r="C75" s="36" t="s">
        <v>709</v>
      </c>
      <c r="D75" s="38"/>
      <c r="E75" s="37"/>
      <c r="F75" s="40">
        <f>Source!AN45</f>
        <v>8.59</v>
      </c>
      <c r="G75" s="39" t="str">
        <f>Source!DF45</f>
        <v>)*1,25</v>
      </c>
      <c r="H75" s="37">
        <f>Source!AV45</f>
        <v>1</v>
      </c>
      <c r="I75" s="42">
        <f>ROUND((Source!AE45*Source!AV45)*Source!I45, 2)</f>
        <v>41.88</v>
      </c>
      <c r="J75" s="37">
        <f>IF(Source!BS45&lt;&gt; 0, Source!BS45, 1)</f>
        <v>20.399999999999999</v>
      </c>
      <c r="K75" s="42">
        <f>Source!R45</f>
        <v>854.28</v>
      </c>
      <c r="W75">
        <f>I75</f>
        <v>41.88</v>
      </c>
    </row>
    <row r="76" spans="1:28" ht="14.25" x14ac:dyDescent="0.2">
      <c r="A76" s="35"/>
      <c r="B76" s="36"/>
      <c r="C76" s="36" t="s">
        <v>710</v>
      </c>
      <c r="D76" s="38"/>
      <c r="E76" s="37"/>
      <c r="F76" s="40">
        <f>Source!AL45</f>
        <v>18.13</v>
      </c>
      <c r="G76" s="39" t="str">
        <f>Source!DD45</f>
        <v/>
      </c>
      <c r="H76" s="37">
        <f>Source!AW45</f>
        <v>1</v>
      </c>
      <c r="I76" s="41">
        <f>ROUND((Source!AC45*Source!AW45)*Source!I45, 2)</f>
        <v>70.709999999999994</v>
      </c>
      <c r="J76" s="37">
        <f>IF(Source!BC45&lt;&gt; 0, Source!BC45, 1)</f>
        <v>5.23</v>
      </c>
      <c r="K76" s="41">
        <f>Source!P45</f>
        <v>369.8</v>
      </c>
    </row>
    <row r="77" spans="1:28" ht="14.25" x14ac:dyDescent="0.2">
      <c r="A77" s="35"/>
      <c r="B77" s="36"/>
      <c r="C77" s="36" t="s">
        <v>711</v>
      </c>
      <c r="D77" s="38" t="s">
        <v>712</v>
      </c>
      <c r="E77" s="37">
        <f>Source!DN45</f>
        <v>114</v>
      </c>
      <c r="F77" s="40"/>
      <c r="G77" s="39"/>
      <c r="H77" s="37"/>
      <c r="I77" s="41">
        <f>SUM(Q72:Q76)</f>
        <v>1896.63</v>
      </c>
      <c r="J77" s="37">
        <f>Source!BZ45</f>
        <v>88</v>
      </c>
      <c r="K77" s="41">
        <f>SUM(R72:R76)</f>
        <v>29866.94</v>
      </c>
    </row>
    <row r="78" spans="1:28" ht="14.25" x14ac:dyDescent="0.2">
      <c r="A78" s="35"/>
      <c r="B78" s="36"/>
      <c r="C78" s="36" t="s">
        <v>713</v>
      </c>
      <c r="D78" s="38" t="s">
        <v>712</v>
      </c>
      <c r="E78" s="37">
        <f>Source!DO45</f>
        <v>67</v>
      </c>
      <c r="F78" s="40"/>
      <c r="G78" s="39"/>
      <c r="H78" s="37"/>
      <c r="I78" s="41">
        <f>SUM(S72:S77)</f>
        <v>1114.69</v>
      </c>
      <c r="J78" s="37">
        <f>Source!CA45</f>
        <v>41</v>
      </c>
      <c r="K78" s="41">
        <f>SUM(T72:T77)</f>
        <v>13915.28</v>
      </c>
    </row>
    <row r="79" spans="1:28" ht="14.25" x14ac:dyDescent="0.2">
      <c r="A79" s="35"/>
      <c r="B79" s="36"/>
      <c r="C79" s="36" t="s">
        <v>714</v>
      </c>
      <c r="D79" s="38" t="s">
        <v>712</v>
      </c>
      <c r="E79" s="37">
        <f>175</f>
        <v>175</v>
      </c>
      <c r="F79" s="40"/>
      <c r="G79" s="39"/>
      <c r="H79" s="37"/>
      <c r="I79" s="41">
        <f>SUM(U72:U78)</f>
        <v>73.290000000000006</v>
      </c>
      <c r="J79" s="37">
        <f>157</f>
        <v>157</v>
      </c>
      <c r="K79" s="41">
        <f>SUM(V72:V78)</f>
        <v>1341.22</v>
      </c>
    </row>
    <row r="80" spans="1:28" ht="14.25" x14ac:dyDescent="0.2">
      <c r="A80" s="45"/>
      <c r="B80" s="46"/>
      <c r="C80" s="46" t="s">
        <v>715</v>
      </c>
      <c r="D80" s="47" t="s">
        <v>716</v>
      </c>
      <c r="E80" s="48">
        <f>Source!AQ45</f>
        <v>29.7</v>
      </c>
      <c r="F80" s="49"/>
      <c r="G80" s="50" t="str">
        <f>Source!DI45</f>
        <v>)*1,15</v>
      </c>
      <c r="H80" s="48">
        <f>Source!AV45</f>
        <v>1</v>
      </c>
      <c r="I80" s="51">
        <f>Source!U45</f>
        <v>133.20449999999997</v>
      </c>
      <c r="J80" s="48"/>
      <c r="K80" s="51"/>
      <c r="AB80" s="43">
        <f>I80</f>
        <v>133.20449999999997</v>
      </c>
    </row>
    <row r="81" spans="1:27" ht="15" x14ac:dyDescent="0.25">
      <c r="A81" s="52"/>
      <c r="B81" s="52"/>
      <c r="C81" s="53" t="s">
        <v>717</v>
      </c>
      <c r="D81" s="52"/>
      <c r="E81" s="52"/>
      <c r="F81" s="52"/>
      <c r="G81" s="52"/>
      <c r="H81" s="54">
        <f>I73+I74+I76+I77+I78+I79</f>
        <v>5029.4399999999996</v>
      </c>
      <c r="I81" s="54"/>
      <c r="J81" s="54">
        <f>K73+K74+K76+K77+K78+K79</f>
        <v>81198.240000000005</v>
      </c>
      <c r="K81" s="54"/>
      <c r="O81" s="43">
        <f>I73+I74+I76+I77+I78+I79</f>
        <v>5029.4399999999996</v>
      </c>
      <c r="P81" s="43">
        <f>K73+K74+K76+K77+K78+K79</f>
        <v>81198.240000000005</v>
      </c>
      <c r="X81">
        <f>IF(Source!BI45&lt;=1,I73+I74+I76+I77+I78+I79-0, 0)</f>
        <v>5029.4399999999996</v>
      </c>
      <c r="Y81">
        <f>IF(Source!BI45=2,I73+I74+I76+I77+I78+I79-0, 0)</f>
        <v>0</v>
      </c>
      <c r="Z81">
        <f>IF(Source!BI45=3,I73+I74+I76+I77+I78+I79-0, 0)</f>
        <v>0</v>
      </c>
      <c r="AA81">
        <f>IF(Source!BI45=4,I73+I74+I76+I77+I78+I79,0)</f>
        <v>0</v>
      </c>
    </row>
    <row r="83" spans="1:27" ht="42.75" x14ac:dyDescent="0.2">
      <c r="A83" s="45" t="str">
        <f>Source!E47</f>
        <v>10</v>
      </c>
      <c r="B83" s="46" t="str">
        <f>Source!F47</f>
        <v>1.12-10-24</v>
      </c>
      <c r="C83" s="46" t="s">
        <v>29</v>
      </c>
      <c r="D83" s="47" t="str">
        <f>Source!H47</f>
        <v>1000 шт.</v>
      </c>
      <c r="E83" s="48">
        <f>Source!I47</f>
        <v>0.19500000000000001</v>
      </c>
      <c r="F83" s="49">
        <f>Source!AL47</f>
        <v>7732.42</v>
      </c>
      <c r="G83" s="50" t="str">
        <f>Source!DD47</f>
        <v/>
      </c>
      <c r="H83" s="48">
        <f>Source!AW47</f>
        <v>1</v>
      </c>
      <c r="I83" s="51">
        <f>ROUND((Source!AC47*Source!AW47)*Source!I47, 2)</f>
        <v>1507.82</v>
      </c>
      <c r="J83" s="48">
        <f>IF(Source!BC47&lt;&gt; 0, Source!BC47, 1)</f>
        <v>4.7</v>
      </c>
      <c r="K83" s="51">
        <f>Source!P47</f>
        <v>7086.76</v>
      </c>
      <c r="Q83">
        <f>ROUND((Source!DN47/100)*ROUND((Source!AF47*Source!AV47)*Source!I47, 2), 2)</f>
        <v>0</v>
      </c>
      <c r="R83">
        <f>Source!X47</f>
        <v>0</v>
      </c>
      <c r="S83">
        <f>ROUND((Source!DO47/100)*ROUND((Source!AF47*Source!AV47)*Source!I47, 2), 2)</f>
        <v>0</v>
      </c>
      <c r="T83">
        <f>Source!Y47</f>
        <v>0</v>
      </c>
      <c r="U83">
        <f>ROUND((175/100)*ROUND((Source!AE47*Source!AV47)*Source!I47, 2), 2)</f>
        <v>0</v>
      </c>
      <c r="V83">
        <f>ROUND((157/100)*ROUND(Source!CS47*Source!I47, 2), 2)</f>
        <v>0</v>
      </c>
    </row>
    <row r="84" spans="1:27" ht="15" x14ac:dyDescent="0.25">
      <c r="A84" s="52"/>
      <c r="B84" s="52"/>
      <c r="C84" s="53" t="s">
        <v>717</v>
      </c>
      <c r="D84" s="52"/>
      <c r="E84" s="52"/>
      <c r="F84" s="52"/>
      <c r="G84" s="52"/>
      <c r="H84" s="54">
        <f>I83</f>
        <v>1507.82</v>
      </c>
      <c r="I84" s="54"/>
      <c r="J84" s="54">
        <f>K83</f>
        <v>7086.76</v>
      </c>
      <c r="K84" s="54"/>
      <c r="O84" s="43">
        <f>I83</f>
        <v>1507.82</v>
      </c>
      <c r="P84" s="43">
        <f>K83</f>
        <v>7086.76</v>
      </c>
      <c r="X84">
        <f>IF(Source!BI47&lt;=1,I83-0, 0)</f>
        <v>1507.82</v>
      </c>
      <c r="Y84">
        <f>IF(Source!BI47=2,I83-0, 0)</f>
        <v>0</v>
      </c>
      <c r="Z84">
        <f>IF(Source!BI47=3,I83-0, 0)</f>
        <v>0</v>
      </c>
      <c r="AA84">
        <f>IF(Source!BI47=4,I83,0)</f>
        <v>0</v>
      </c>
    </row>
    <row r="86" spans="1:27" ht="57" x14ac:dyDescent="0.2">
      <c r="A86" s="45" t="str">
        <f>Source!E49</f>
        <v>11</v>
      </c>
      <c r="B86" s="46" t="str">
        <f>Source!F49</f>
        <v>1.12-1-42</v>
      </c>
      <c r="C86" s="46" t="s">
        <v>65</v>
      </c>
      <c r="D86" s="47" t="str">
        <f>Source!H49</f>
        <v>м</v>
      </c>
      <c r="E86" s="48">
        <f>Source!I49</f>
        <v>390</v>
      </c>
      <c r="F86" s="49">
        <f>Source!AL49</f>
        <v>31.75</v>
      </c>
      <c r="G86" s="50" t="str">
        <f>Source!DD49</f>
        <v/>
      </c>
      <c r="H86" s="48">
        <f>Source!AW49</f>
        <v>1</v>
      </c>
      <c r="I86" s="51">
        <f>ROUND((Source!AC49*Source!AW49)*Source!I49, 2)</f>
        <v>12382.5</v>
      </c>
      <c r="J86" s="48">
        <f>IF(Source!BC49&lt;&gt; 0, Source!BC49, 1)</f>
        <v>7.38</v>
      </c>
      <c r="K86" s="51">
        <f>Source!P49</f>
        <v>91382.85</v>
      </c>
      <c r="Q86">
        <f>ROUND((Source!DN49/100)*ROUND((Source!AF49*Source!AV49)*Source!I49, 2), 2)</f>
        <v>0</v>
      </c>
      <c r="R86">
        <f>Source!X49</f>
        <v>0</v>
      </c>
      <c r="S86">
        <f>ROUND((Source!DO49/100)*ROUND((Source!AF49*Source!AV49)*Source!I49, 2), 2)</f>
        <v>0</v>
      </c>
      <c r="T86">
        <f>Source!Y49</f>
        <v>0</v>
      </c>
      <c r="U86">
        <f>ROUND((175/100)*ROUND((Source!AE49*Source!AV49)*Source!I49, 2), 2)</f>
        <v>0</v>
      </c>
      <c r="V86">
        <f>ROUND((157/100)*ROUND(Source!CS49*Source!I49, 2), 2)</f>
        <v>0</v>
      </c>
    </row>
    <row r="87" spans="1:27" ht="15" x14ac:dyDescent="0.25">
      <c r="A87" s="52"/>
      <c r="B87" s="52"/>
      <c r="C87" s="53" t="s">
        <v>717</v>
      </c>
      <c r="D87" s="52"/>
      <c r="E87" s="52"/>
      <c r="F87" s="52"/>
      <c r="G87" s="52"/>
      <c r="H87" s="54">
        <f>I86</f>
        <v>12382.5</v>
      </c>
      <c r="I87" s="54"/>
      <c r="J87" s="54">
        <f>K86</f>
        <v>91382.85</v>
      </c>
      <c r="K87" s="54"/>
      <c r="O87" s="43">
        <f>I86</f>
        <v>12382.5</v>
      </c>
      <c r="P87" s="43">
        <f>K86</f>
        <v>91382.85</v>
      </c>
      <c r="X87">
        <f>IF(Source!BI49&lt;=1,I86-0, 0)</f>
        <v>12382.5</v>
      </c>
      <c r="Y87">
        <f>IF(Source!BI49=2,I86-0, 0)</f>
        <v>0</v>
      </c>
      <c r="Z87">
        <f>IF(Source!BI49=3,I86-0, 0)</f>
        <v>0</v>
      </c>
      <c r="AA87">
        <f>IF(Source!BI49=4,I86,0)</f>
        <v>0</v>
      </c>
    </row>
    <row r="89" spans="1:27" ht="71.25" x14ac:dyDescent="0.2">
      <c r="A89" s="45" t="str">
        <f>Source!E51</f>
        <v>12</v>
      </c>
      <c r="B89" s="46" t="str">
        <f>Source!F51</f>
        <v>1.13-4-73</v>
      </c>
      <c r="C89" s="46" t="s">
        <v>69</v>
      </c>
      <c r="D89" s="47" t="str">
        <f>Source!H51</f>
        <v>шт.</v>
      </c>
      <c r="E89" s="48">
        <f>Source!I51</f>
        <v>12</v>
      </c>
      <c r="F89" s="49">
        <f>Source!AL51</f>
        <v>88.54</v>
      </c>
      <c r="G89" s="50" t="str">
        <f>Source!DD51</f>
        <v/>
      </c>
      <c r="H89" s="48">
        <f>Source!AW51</f>
        <v>1</v>
      </c>
      <c r="I89" s="51">
        <f>ROUND((Source!AC51*Source!AW51)*Source!I51, 2)</f>
        <v>1062.48</v>
      </c>
      <c r="J89" s="48">
        <f>IF(Source!BC51&lt;&gt; 0, Source!BC51, 1)</f>
        <v>11.56</v>
      </c>
      <c r="K89" s="51">
        <f>Source!P51</f>
        <v>12282.27</v>
      </c>
      <c r="Q89">
        <f>ROUND((Source!DN51/100)*ROUND((Source!AF51*Source!AV51)*Source!I51, 2), 2)</f>
        <v>0</v>
      </c>
      <c r="R89">
        <f>Source!X51</f>
        <v>0</v>
      </c>
      <c r="S89">
        <f>ROUND((Source!DO51/100)*ROUND((Source!AF51*Source!AV51)*Source!I51, 2), 2)</f>
        <v>0</v>
      </c>
      <c r="T89">
        <f>Source!Y51</f>
        <v>0</v>
      </c>
      <c r="U89">
        <f>ROUND((175/100)*ROUND((Source!AE51*Source!AV51)*Source!I51, 2), 2)</f>
        <v>0</v>
      </c>
      <c r="V89">
        <f>ROUND((157/100)*ROUND(Source!CS51*Source!I51, 2), 2)</f>
        <v>0</v>
      </c>
    </row>
    <row r="90" spans="1:27" ht="15" x14ac:dyDescent="0.25">
      <c r="A90" s="52"/>
      <c r="B90" s="52"/>
      <c r="C90" s="53" t="s">
        <v>717</v>
      </c>
      <c r="D90" s="52"/>
      <c r="E90" s="52"/>
      <c r="F90" s="52"/>
      <c r="G90" s="52"/>
      <c r="H90" s="54">
        <f>I89</f>
        <v>1062.48</v>
      </c>
      <c r="I90" s="54"/>
      <c r="J90" s="54">
        <f>K89</f>
        <v>12282.27</v>
      </c>
      <c r="K90" s="54"/>
      <c r="O90" s="43">
        <f>I89</f>
        <v>1062.48</v>
      </c>
      <c r="P90" s="43">
        <f>K89</f>
        <v>12282.27</v>
      </c>
      <c r="X90">
        <f>IF(Source!BI51&lt;=1,I89-0, 0)</f>
        <v>1062.48</v>
      </c>
      <c r="Y90">
        <f>IF(Source!BI51=2,I89-0, 0)</f>
        <v>0</v>
      </c>
      <c r="Z90">
        <f>IF(Source!BI51=3,I89-0, 0)</f>
        <v>0</v>
      </c>
      <c r="AA90">
        <f>IF(Source!BI51=4,I89,0)</f>
        <v>0</v>
      </c>
    </row>
    <row r="92" spans="1:27" ht="57" x14ac:dyDescent="0.2">
      <c r="A92" s="35" t="str">
        <f>Source!E53</f>
        <v>13</v>
      </c>
      <c r="B92" s="36" t="str">
        <f>Source!F53</f>
        <v>3.16-6-4</v>
      </c>
      <c r="C92" s="36" t="s">
        <v>73</v>
      </c>
      <c r="D92" s="38" t="str">
        <f>Source!H53</f>
        <v>100 м трубопровода</v>
      </c>
      <c r="E92" s="37">
        <f>Source!I53</f>
        <v>3.3</v>
      </c>
      <c r="F92" s="40"/>
      <c r="G92" s="39"/>
      <c r="H92" s="37"/>
      <c r="I92" s="41"/>
      <c r="J92" s="37"/>
      <c r="K92" s="41"/>
      <c r="Q92">
        <f>ROUND((Source!DN53/100)*ROUND((Source!AF53*Source!AV53)*Source!I53, 2), 2)</f>
        <v>1604.85</v>
      </c>
      <c r="R92">
        <f>Source!X53</f>
        <v>25272.02</v>
      </c>
      <c r="S92">
        <f>ROUND((Source!DO53/100)*ROUND((Source!AF53*Source!AV53)*Source!I53, 2), 2)</f>
        <v>943.2</v>
      </c>
      <c r="T92">
        <f>Source!Y53</f>
        <v>11774.47</v>
      </c>
      <c r="U92">
        <f>ROUND((175/100)*ROUND((Source!AE53*Source!AV53)*Source!I53, 2), 2)</f>
        <v>62</v>
      </c>
      <c r="V92">
        <f>ROUND((157/100)*ROUND(Source!CS53*Source!I53, 2), 2)</f>
        <v>1134.8699999999999</v>
      </c>
    </row>
    <row r="93" spans="1:27" ht="14.25" x14ac:dyDescent="0.2">
      <c r="A93" s="35"/>
      <c r="B93" s="36"/>
      <c r="C93" s="36" t="s">
        <v>707</v>
      </c>
      <c r="D93" s="38"/>
      <c r="E93" s="37"/>
      <c r="F93" s="40">
        <f>Source!AO53</f>
        <v>370.95</v>
      </c>
      <c r="G93" s="39" t="str">
        <f>Source!DG53</f>
        <v>)*1,15</v>
      </c>
      <c r="H93" s="37">
        <f>Source!AV53</f>
        <v>1</v>
      </c>
      <c r="I93" s="41">
        <f>ROUND((Source!AF53*Source!AV53)*Source!I53, 2)</f>
        <v>1407.76</v>
      </c>
      <c r="J93" s="37">
        <f>IF(Source!BA53&lt;&gt; 0, Source!BA53, 1)</f>
        <v>20.399999999999999</v>
      </c>
      <c r="K93" s="41">
        <f>Source!S53</f>
        <v>28718.21</v>
      </c>
      <c r="W93">
        <f>I93</f>
        <v>1407.76</v>
      </c>
    </row>
    <row r="94" spans="1:27" ht="14.25" x14ac:dyDescent="0.2">
      <c r="A94" s="35"/>
      <c r="B94" s="36"/>
      <c r="C94" s="36" t="s">
        <v>708</v>
      </c>
      <c r="D94" s="38"/>
      <c r="E94" s="37"/>
      <c r="F94" s="40">
        <f>Source!AM53</f>
        <v>43.16</v>
      </c>
      <c r="G94" s="39" t="str">
        <f>Source!DE53</f>
        <v>)*1,25</v>
      </c>
      <c r="H94" s="37">
        <f>Source!AV53</f>
        <v>1</v>
      </c>
      <c r="I94" s="41">
        <f>ROUND((Source!AD53*Source!AV53)*Source!I53, 2)</f>
        <v>178.04</v>
      </c>
      <c r="J94" s="37">
        <f>IF(Source!BB53&lt;&gt; 0, Source!BB53, 1)</f>
        <v>8.39</v>
      </c>
      <c r="K94" s="41">
        <f>Source!Q53</f>
        <v>1493.71</v>
      </c>
    </row>
    <row r="95" spans="1:27" ht="14.25" x14ac:dyDescent="0.2">
      <c r="A95" s="35"/>
      <c r="B95" s="36"/>
      <c r="C95" s="36" t="s">
        <v>709</v>
      </c>
      <c r="D95" s="38"/>
      <c r="E95" s="37"/>
      <c r="F95" s="40">
        <f>Source!AN53</f>
        <v>8.59</v>
      </c>
      <c r="G95" s="39" t="str">
        <f>Source!DF53</f>
        <v>)*1,25</v>
      </c>
      <c r="H95" s="37">
        <f>Source!AV53</f>
        <v>1</v>
      </c>
      <c r="I95" s="42">
        <f>ROUND((Source!AE53*Source!AV53)*Source!I53, 2)</f>
        <v>35.43</v>
      </c>
      <c r="J95" s="37">
        <f>IF(Source!BS53&lt;&gt; 0, Source!BS53, 1)</f>
        <v>20.399999999999999</v>
      </c>
      <c r="K95" s="42">
        <f>Source!R53</f>
        <v>722.85</v>
      </c>
      <c r="W95">
        <f>I95</f>
        <v>35.43</v>
      </c>
    </row>
    <row r="96" spans="1:27" ht="14.25" x14ac:dyDescent="0.2">
      <c r="A96" s="35"/>
      <c r="B96" s="36"/>
      <c r="C96" s="36" t="s">
        <v>710</v>
      </c>
      <c r="D96" s="38"/>
      <c r="E96" s="37"/>
      <c r="F96" s="40">
        <f>Source!AL53</f>
        <v>18.13</v>
      </c>
      <c r="G96" s="39" t="str">
        <f>Source!DD53</f>
        <v/>
      </c>
      <c r="H96" s="37">
        <f>Source!AW53</f>
        <v>1</v>
      </c>
      <c r="I96" s="41">
        <f>ROUND((Source!AC53*Source!AW53)*Source!I53, 2)</f>
        <v>59.83</v>
      </c>
      <c r="J96" s="37">
        <f>IF(Source!BC53&lt;&gt; 0, Source!BC53, 1)</f>
        <v>5.23</v>
      </c>
      <c r="K96" s="41">
        <f>Source!P53</f>
        <v>312.91000000000003</v>
      </c>
    </row>
    <row r="97" spans="1:28" ht="14.25" x14ac:dyDescent="0.2">
      <c r="A97" s="35"/>
      <c r="B97" s="36"/>
      <c r="C97" s="36" t="s">
        <v>711</v>
      </c>
      <c r="D97" s="38" t="s">
        <v>712</v>
      </c>
      <c r="E97" s="37">
        <f>Source!DN53</f>
        <v>114</v>
      </c>
      <c r="F97" s="40"/>
      <c r="G97" s="39"/>
      <c r="H97" s="37"/>
      <c r="I97" s="41">
        <f>SUM(Q92:Q96)</f>
        <v>1604.85</v>
      </c>
      <c r="J97" s="37">
        <f>Source!BZ53</f>
        <v>88</v>
      </c>
      <c r="K97" s="41">
        <f>SUM(R92:R96)</f>
        <v>25272.02</v>
      </c>
    </row>
    <row r="98" spans="1:28" ht="14.25" x14ac:dyDescent="0.2">
      <c r="A98" s="35"/>
      <c r="B98" s="36"/>
      <c r="C98" s="36" t="s">
        <v>713</v>
      </c>
      <c r="D98" s="38" t="s">
        <v>712</v>
      </c>
      <c r="E98" s="37">
        <f>Source!DO53</f>
        <v>67</v>
      </c>
      <c r="F98" s="40"/>
      <c r="G98" s="39"/>
      <c r="H98" s="37"/>
      <c r="I98" s="41">
        <f>SUM(S92:S97)</f>
        <v>943.2</v>
      </c>
      <c r="J98" s="37">
        <f>Source!CA53</f>
        <v>41</v>
      </c>
      <c r="K98" s="41">
        <f>SUM(T92:T97)</f>
        <v>11774.47</v>
      </c>
    </row>
    <row r="99" spans="1:28" ht="14.25" x14ac:dyDescent="0.2">
      <c r="A99" s="35"/>
      <c r="B99" s="36"/>
      <c r="C99" s="36" t="s">
        <v>714</v>
      </c>
      <c r="D99" s="38" t="s">
        <v>712</v>
      </c>
      <c r="E99" s="37">
        <f>175</f>
        <v>175</v>
      </c>
      <c r="F99" s="40"/>
      <c r="G99" s="39"/>
      <c r="H99" s="37"/>
      <c r="I99" s="41">
        <f>SUM(U92:U98)</f>
        <v>62</v>
      </c>
      <c r="J99" s="37">
        <f>157</f>
        <v>157</v>
      </c>
      <c r="K99" s="41">
        <f>SUM(V92:V98)</f>
        <v>1134.8699999999999</v>
      </c>
    </row>
    <row r="100" spans="1:28" ht="14.25" x14ac:dyDescent="0.2">
      <c r="A100" s="45"/>
      <c r="B100" s="46"/>
      <c r="C100" s="46" t="s">
        <v>715</v>
      </c>
      <c r="D100" s="47" t="s">
        <v>716</v>
      </c>
      <c r="E100" s="48">
        <f>Source!AQ53</f>
        <v>29.7</v>
      </c>
      <c r="F100" s="49"/>
      <c r="G100" s="50" t="str">
        <f>Source!DI53</f>
        <v>)*1,15</v>
      </c>
      <c r="H100" s="48">
        <f>Source!AV53</f>
        <v>1</v>
      </c>
      <c r="I100" s="51">
        <f>Source!U53</f>
        <v>112.71149999999997</v>
      </c>
      <c r="J100" s="48"/>
      <c r="K100" s="51"/>
      <c r="AB100" s="43">
        <f>I100</f>
        <v>112.71149999999997</v>
      </c>
    </row>
    <row r="101" spans="1:28" ht="15" x14ac:dyDescent="0.25">
      <c r="A101" s="52"/>
      <c r="B101" s="52"/>
      <c r="C101" s="53" t="s">
        <v>717</v>
      </c>
      <c r="D101" s="52"/>
      <c r="E101" s="52"/>
      <c r="F101" s="52"/>
      <c r="G101" s="52"/>
      <c r="H101" s="54">
        <f>I93+I94+I96+I97+I98+I99</f>
        <v>4255.6799999999994</v>
      </c>
      <c r="I101" s="54"/>
      <c r="J101" s="54">
        <f>K93+K94+K96+K97+K98+K99</f>
        <v>68706.189999999988</v>
      </c>
      <c r="K101" s="54"/>
      <c r="O101" s="43">
        <f>I93+I94+I96+I97+I98+I99</f>
        <v>4255.6799999999994</v>
      </c>
      <c r="P101" s="43">
        <f>K93+K94+K96+K97+K98+K99</f>
        <v>68706.189999999988</v>
      </c>
      <c r="X101">
        <f>IF(Source!BI53&lt;=1,I93+I94+I96+I97+I98+I99-0, 0)</f>
        <v>4255.6799999999994</v>
      </c>
      <c r="Y101">
        <f>IF(Source!BI53=2,I93+I94+I96+I97+I98+I99-0, 0)</f>
        <v>0</v>
      </c>
      <c r="Z101">
        <f>IF(Source!BI53=3,I93+I94+I96+I97+I98+I99-0, 0)</f>
        <v>0</v>
      </c>
      <c r="AA101">
        <f>IF(Source!BI53=4,I93+I94+I96+I97+I98+I99,0)</f>
        <v>0</v>
      </c>
    </row>
    <row r="103" spans="1:28" ht="42.75" x14ac:dyDescent="0.2">
      <c r="A103" s="45" t="str">
        <f>Source!E55</f>
        <v>14</v>
      </c>
      <c r="B103" s="46" t="str">
        <f>Source!F55</f>
        <v>1.12-10-24</v>
      </c>
      <c r="C103" s="46" t="s">
        <v>29</v>
      </c>
      <c r="D103" s="47" t="str">
        <f>Source!H55</f>
        <v>1000 шт.</v>
      </c>
      <c r="E103" s="48">
        <f>Source!I55</f>
        <v>0.16500000000000001</v>
      </c>
      <c r="F103" s="49">
        <f>Source!AL55</f>
        <v>7732.42</v>
      </c>
      <c r="G103" s="50" t="str">
        <f>Source!DD55</f>
        <v/>
      </c>
      <c r="H103" s="48">
        <f>Source!AW55</f>
        <v>1</v>
      </c>
      <c r="I103" s="51">
        <f>ROUND((Source!AC55*Source!AW55)*Source!I55, 2)</f>
        <v>1275.8499999999999</v>
      </c>
      <c r="J103" s="48">
        <f>IF(Source!BC55&lt;&gt; 0, Source!BC55, 1)</f>
        <v>4.7</v>
      </c>
      <c r="K103" s="51">
        <f>Source!P55</f>
        <v>5996.49</v>
      </c>
      <c r="Q103">
        <f>ROUND((Source!DN55/100)*ROUND((Source!AF55*Source!AV55)*Source!I55, 2), 2)</f>
        <v>0</v>
      </c>
      <c r="R103">
        <f>Source!X55</f>
        <v>0</v>
      </c>
      <c r="S103">
        <f>ROUND((Source!DO55/100)*ROUND((Source!AF55*Source!AV55)*Source!I55, 2), 2)</f>
        <v>0</v>
      </c>
      <c r="T103">
        <f>Source!Y55</f>
        <v>0</v>
      </c>
      <c r="U103">
        <f>ROUND((175/100)*ROUND((Source!AE55*Source!AV55)*Source!I55, 2), 2)</f>
        <v>0</v>
      </c>
      <c r="V103">
        <f>ROUND((157/100)*ROUND(Source!CS55*Source!I55, 2), 2)</f>
        <v>0</v>
      </c>
    </row>
    <row r="104" spans="1:28" ht="15" x14ac:dyDescent="0.25">
      <c r="A104" s="52"/>
      <c r="B104" s="52"/>
      <c r="C104" s="53" t="s">
        <v>717</v>
      </c>
      <c r="D104" s="52"/>
      <c r="E104" s="52"/>
      <c r="F104" s="52"/>
      <c r="G104" s="52"/>
      <c r="H104" s="54">
        <f>I103</f>
        <v>1275.8499999999999</v>
      </c>
      <c r="I104" s="54"/>
      <c r="J104" s="54">
        <f>K103</f>
        <v>5996.49</v>
      </c>
      <c r="K104" s="54"/>
      <c r="O104" s="43">
        <f>I103</f>
        <v>1275.8499999999999</v>
      </c>
      <c r="P104" s="43">
        <f>K103</f>
        <v>5996.49</v>
      </c>
      <c r="X104">
        <f>IF(Source!BI55&lt;=1,I103-0, 0)</f>
        <v>1275.8499999999999</v>
      </c>
      <c r="Y104">
        <f>IF(Source!BI55=2,I103-0, 0)</f>
        <v>0</v>
      </c>
      <c r="Z104">
        <f>IF(Source!BI55=3,I103-0, 0)</f>
        <v>0</v>
      </c>
      <c r="AA104">
        <f>IF(Source!BI55=4,I103,0)</f>
        <v>0</v>
      </c>
    </row>
    <row r="106" spans="1:28" ht="57" x14ac:dyDescent="0.2">
      <c r="A106" s="45" t="str">
        <f>Source!E57</f>
        <v>15</v>
      </c>
      <c r="B106" s="46" t="str">
        <f>Source!F57</f>
        <v>1.12-1-43</v>
      </c>
      <c r="C106" s="46" t="s">
        <v>78</v>
      </c>
      <c r="D106" s="47" t="str">
        <f>Source!H57</f>
        <v>м</v>
      </c>
      <c r="E106" s="48">
        <f>Source!I57</f>
        <v>330</v>
      </c>
      <c r="F106" s="49">
        <f>Source!AL57</f>
        <v>33.31</v>
      </c>
      <c r="G106" s="50" t="str">
        <f>Source!DD57</f>
        <v/>
      </c>
      <c r="H106" s="48">
        <f>Source!AW57</f>
        <v>1</v>
      </c>
      <c r="I106" s="51">
        <f>ROUND((Source!AC57*Source!AW57)*Source!I57, 2)</f>
        <v>10992.3</v>
      </c>
      <c r="J106" s="48">
        <f>IF(Source!BC57&lt;&gt; 0, Source!BC57, 1)</f>
        <v>8.93</v>
      </c>
      <c r="K106" s="51">
        <f>Source!P57</f>
        <v>98161.24</v>
      </c>
      <c r="Q106">
        <f>ROUND((Source!DN57/100)*ROUND((Source!AF57*Source!AV57)*Source!I57, 2), 2)</f>
        <v>0</v>
      </c>
      <c r="R106">
        <f>Source!X57</f>
        <v>0</v>
      </c>
      <c r="S106">
        <f>ROUND((Source!DO57/100)*ROUND((Source!AF57*Source!AV57)*Source!I57, 2), 2)</f>
        <v>0</v>
      </c>
      <c r="T106">
        <f>Source!Y57</f>
        <v>0</v>
      </c>
      <c r="U106">
        <f>ROUND((175/100)*ROUND((Source!AE57*Source!AV57)*Source!I57, 2), 2)</f>
        <v>0</v>
      </c>
      <c r="V106">
        <f>ROUND((157/100)*ROUND(Source!CS57*Source!I57, 2), 2)</f>
        <v>0</v>
      </c>
    </row>
    <row r="107" spans="1:28" ht="15" x14ac:dyDescent="0.25">
      <c r="A107" s="52"/>
      <c r="B107" s="52"/>
      <c r="C107" s="53" t="s">
        <v>717</v>
      </c>
      <c r="D107" s="52"/>
      <c r="E107" s="52"/>
      <c r="F107" s="52"/>
      <c r="G107" s="52"/>
      <c r="H107" s="54">
        <f>I106</f>
        <v>10992.3</v>
      </c>
      <c r="I107" s="54"/>
      <c r="J107" s="54">
        <f>K106</f>
        <v>98161.24</v>
      </c>
      <c r="K107" s="54"/>
      <c r="O107" s="43">
        <f>I106</f>
        <v>10992.3</v>
      </c>
      <c r="P107" s="43">
        <f>K106</f>
        <v>98161.24</v>
      </c>
      <c r="X107">
        <f>IF(Source!BI57&lt;=1,I106-0, 0)</f>
        <v>10992.3</v>
      </c>
      <c r="Y107">
        <f>IF(Source!BI57=2,I106-0, 0)</f>
        <v>0</v>
      </c>
      <c r="Z107">
        <f>IF(Source!BI57=3,I106-0, 0)</f>
        <v>0</v>
      </c>
      <c r="AA107">
        <f>IF(Source!BI57=4,I106,0)</f>
        <v>0</v>
      </c>
    </row>
    <row r="109" spans="1:28" ht="71.25" x14ac:dyDescent="0.2">
      <c r="A109" s="45" t="str">
        <f>Source!E59</f>
        <v>16</v>
      </c>
      <c r="B109" s="46" t="str">
        <f>Source!F59</f>
        <v>1.13-4-74</v>
      </c>
      <c r="C109" s="46" t="s">
        <v>82</v>
      </c>
      <c r="D109" s="47" t="str">
        <f>Source!H59</f>
        <v>шт.</v>
      </c>
      <c r="E109" s="48">
        <f>Source!I59</f>
        <v>2</v>
      </c>
      <c r="F109" s="49">
        <f>Source!AL59</f>
        <v>136.22</v>
      </c>
      <c r="G109" s="50" t="str">
        <f>Source!DD59</f>
        <v/>
      </c>
      <c r="H109" s="48">
        <f>Source!AW59</f>
        <v>1</v>
      </c>
      <c r="I109" s="51">
        <f>ROUND((Source!AC59*Source!AW59)*Source!I59, 2)</f>
        <v>272.44</v>
      </c>
      <c r="J109" s="48">
        <f>IF(Source!BC59&lt;&gt; 0, Source!BC59, 1)</f>
        <v>11.26</v>
      </c>
      <c r="K109" s="51">
        <f>Source!P59</f>
        <v>3067.67</v>
      </c>
      <c r="Q109">
        <f>ROUND((Source!DN59/100)*ROUND((Source!AF59*Source!AV59)*Source!I59, 2), 2)</f>
        <v>0</v>
      </c>
      <c r="R109">
        <f>Source!X59</f>
        <v>0</v>
      </c>
      <c r="S109">
        <f>ROUND((Source!DO59/100)*ROUND((Source!AF59*Source!AV59)*Source!I59, 2), 2)</f>
        <v>0</v>
      </c>
      <c r="T109">
        <f>Source!Y59</f>
        <v>0</v>
      </c>
      <c r="U109">
        <f>ROUND((175/100)*ROUND((Source!AE59*Source!AV59)*Source!I59, 2), 2)</f>
        <v>0</v>
      </c>
      <c r="V109">
        <f>ROUND((157/100)*ROUND(Source!CS59*Source!I59, 2), 2)</f>
        <v>0</v>
      </c>
    </row>
    <row r="110" spans="1:28" ht="15" x14ac:dyDescent="0.25">
      <c r="A110" s="52"/>
      <c r="B110" s="52"/>
      <c r="C110" s="53" t="s">
        <v>717</v>
      </c>
      <c r="D110" s="52"/>
      <c r="E110" s="52"/>
      <c r="F110" s="52"/>
      <c r="G110" s="52"/>
      <c r="H110" s="54">
        <f>I109</f>
        <v>272.44</v>
      </c>
      <c r="I110" s="54"/>
      <c r="J110" s="54">
        <f>K109</f>
        <v>3067.67</v>
      </c>
      <c r="K110" s="54"/>
      <c r="O110" s="43">
        <f>I109</f>
        <v>272.44</v>
      </c>
      <c r="P110" s="43">
        <f>K109</f>
        <v>3067.67</v>
      </c>
      <c r="X110">
        <f>IF(Source!BI59&lt;=1,I109-0, 0)</f>
        <v>272.44</v>
      </c>
      <c r="Y110">
        <f>IF(Source!BI59=2,I109-0, 0)</f>
        <v>0</v>
      </c>
      <c r="Z110">
        <f>IF(Source!BI59=3,I109-0, 0)</f>
        <v>0</v>
      </c>
      <c r="AA110">
        <f>IF(Source!BI59=4,I109,0)</f>
        <v>0</v>
      </c>
    </row>
    <row r="112" spans="1:28" ht="57" x14ac:dyDescent="0.2">
      <c r="A112" s="35" t="str">
        <f>Source!E61</f>
        <v>17</v>
      </c>
      <c r="B112" s="36" t="str">
        <f>Source!F61</f>
        <v>3.16-6-5</v>
      </c>
      <c r="C112" s="36" t="s">
        <v>86</v>
      </c>
      <c r="D112" s="38" t="str">
        <f>Source!H61</f>
        <v>100 м трубопровода</v>
      </c>
      <c r="E112" s="37">
        <f>Source!I61</f>
        <v>3.05</v>
      </c>
      <c r="F112" s="40"/>
      <c r="G112" s="39"/>
      <c r="H112" s="37"/>
      <c r="I112" s="41"/>
      <c r="J112" s="37"/>
      <c r="K112" s="41"/>
      <c r="Q112">
        <f>ROUND((Source!DN61/100)*ROUND((Source!AF61*Source!AV61)*Source!I61, 2), 2)</f>
        <v>1483.27</v>
      </c>
      <c r="R112">
        <f>Source!X61</f>
        <v>23357.48</v>
      </c>
      <c r="S112">
        <f>ROUND((Source!DO61/100)*ROUND((Source!AF61*Source!AV61)*Source!I61, 2), 2)</f>
        <v>871.74</v>
      </c>
      <c r="T112">
        <f>Source!Y61</f>
        <v>10882.46</v>
      </c>
      <c r="U112">
        <f>ROUND((175/100)*ROUND((Source!AE61*Source!AV61)*Source!I61, 2), 2)</f>
        <v>57.31</v>
      </c>
      <c r="V112">
        <f>ROUND((157/100)*ROUND(Source!CS61*Source!I61, 2), 2)</f>
        <v>1048.9000000000001</v>
      </c>
    </row>
    <row r="113" spans="1:28" ht="14.25" x14ac:dyDescent="0.2">
      <c r="A113" s="35"/>
      <c r="B113" s="36"/>
      <c r="C113" s="36" t="s">
        <v>707</v>
      </c>
      <c r="D113" s="38"/>
      <c r="E113" s="37"/>
      <c r="F113" s="40">
        <f>Source!AO61</f>
        <v>370.95</v>
      </c>
      <c r="G113" s="39" t="str">
        <f>Source!DG61</f>
        <v>)*1,15</v>
      </c>
      <c r="H113" s="37">
        <f>Source!AV61</f>
        <v>1</v>
      </c>
      <c r="I113" s="41">
        <f>ROUND((Source!AF61*Source!AV61)*Source!I61, 2)</f>
        <v>1301.1099999999999</v>
      </c>
      <c r="J113" s="37">
        <f>IF(Source!BA61&lt;&gt; 0, Source!BA61, 1)</f>
        <v>20.399999999999999</v>
      </c>
      <c r="K113" s="41">
        <f>Source!S61</f>
        <v>26542.59</v>
      </c>
      <c r="W113">
        <f>I113</f>
        <v>1301.1099999999999</v>
      </c>
    </row>
    <row r="114" spans="1:28" ht="14.25" x14ac:dyDescent="0.2">
      <c r="A114" s="35"/>
      <c r="B114" s="36"/>
      <c r="C114" s="36" t="s">
        <v>708</v>
      </c>
      <c r="D114" s="38"/>
      <c r="E114" s="37"/>
      <c r="F114" s="40">
        <f>Source!AM61</f>
        <v>43.16</v>
      </c>
      <c r="G114" s="39" t="str">
        <f>Source!DE61</f>
        <v>)*1,25</v>
      </c>
      <c r="H114" s="37">
        <f>Source!AV61</f>
        <v>1</v>
      </c>
      <c r="I114" s="41">
        <f>ROUND((Source!AD61*Source!AV61)*Source!I61, 2)</f>
        <v>164.55</v>
      </c>
      <c r="J114" s="37">
        <f>IF(Source!BB61&lt;&gt; 0, Source!BB61, 1)</f>
        <v>8.39</v>
      </c>
      <c r="K114" s="41">
        <f>Source!Q61</f>
        <v>1380.55</v>
      </c>
    </row>
    <row r="115" spans="1:28" ht="14.25" x14ac:dyDescent="0.2">
      <c r="A115" s="35"/>
      <c r="B115" s="36"/>
      <c r="C115" s="36" t="s">
        <v>709</v>
      </c>
      <c r="D115" s="38"/>
      <c r="E115" s="37"/>
      <c r="F115" s="40">
        <f>Source!AN61</f>
        <v>8.59</v>
      </c>
      <c r="G115" s="39" t="str">
        <f>Source!DF61</f>
        <v>)*1,25</v>
      </c>
      <c r="H115" s="37">
        <f>Source!AV61</f>
        <v>1</v>
      </c>
      <c r="I115" s="42">
        <f>ROUND((Source!AE61*Source!AV61)*Source!I61, 2)</f>
        <v>32.75</v>
      </c>
      <c r="J115" s="37">
        <f>IF(Source!BS61&lt;&gt; 0, Source!BS61, 1)</f>
        <v>20.399999999999999</v>
      </c>
      <c r="K115" s="42">
        <f>Source!R61</f>
        <v>668.09</v>
      </c>
      <c r="W115">
        <f>I115</f>
        <v>32.75</v>
      </c>
    </row>
    <row r="116" spans="1:28" ht="14.25" x14ac:dyDescent="0.2">
      <c r="A116" s="35"/>
      <c r="B116" s="36"/>
      <c r="C116" s="36" t="s">
        <v>710</v>
      </c>
      <c r="D116" s="38"/>
      <c r="E116" s="37"/>
      <c r="F116" s="40">
        <f>Source!AL61</f>
        <v>18.13</v>
      </c>
      <c r="G116" s="39" t="str">
        <f>Source!DD61</f>
        <v/>
      </c>
      <c r="H116" s="37">
        <f>Source!AW61</f>
        <v>1</v>
      </c>
      <c r="I116" s="41">
        <f>ROUND((Source!AC61*Source!AW61)*Source!I61, 2)</f>
        <v>55.3</v>
      </c>
      <c r="J116" s="37">
        <f>IF(Source!BC61&lt;&gt; 0, Source!BC61, 1)</f>
        <v>5.23</v>
      </c>
      <c r="K116" s="41">
        <f>Source!P61</f>
        <v>289.2</v>
      </c>
    </row>
    <row r="117" spans="1:28" ht="14.25" x14ac:dyDescent="0.2">
      <c r="A117" s="35"/>
      <c r="B117" s="36"/>
      <c r="C117" s="36" t="s">
        <v>711</v>
      </c>
      <c r="D117" s="38" t="s">
        <v>712</v>
      </c>
      <c r="E117" s="37">
        <f>Source!DN61</f>
        <v>114</v>
      </c>
      <c r="F117" s="40"/>
      <c r="G117" s="39"/>
      <c r="H117" s="37"/>
      <c r="I117" s="41">
        <f>SUM(Q112:Q116)</f>
        <v>1483.27</v>
      </c>
      <c r="J117" s="37">
        <f>Source!BZ61</f>
        <v>88</v>
      </c>
      <c r="K117" s="41">
        <f>SUM(R112:R116)</f>
        <v>23357.48</v>
      </c>
    </row>
    <row r="118" spans="1:28" ht="14.25" x14ac:dyDescent="0.2">
      <c r="A118" s="35"/>
      <c r="B118" s="36"/>
      <c r="C118" s="36" t="s">
        <v>713</v>
      </c>
      <c r="D118" s="38" t="s">
        <v>712</v>
      </c>
      <c r="E118" s="37">
        <f>Source!DO61</f>
        <v>67</v>
      </c>
      <c r="F118" s="40"/>
      <c r="G118" s="39"/>
      <c r="H118" s="37"/>
      <c r="I118" s="41">
        <f>SUM(S112:S117)</f>
        <v>871.74</v>
      </c>
      <c r="J118" s="37">
        <f>Source!CA61</f>
        <v>41</v>
      </c>
      <c r="K118" s="41">
        <f>SUM(T112:T117)</f>
        <v>10882.46</v>
      </c>
    </row>
    <row r="119" spans="1:28" ht="14.25" x14ac:dyDescent="0.2">
      <c r="A119" s="35"/>
      <c r="B119" s="36"/>
      <c r="C119" s="36" t="s">
        <v>714</v>
      </c>
      <c r="D119" s="38" t="s">
        <v>712</v>
      </c>
      <c r="E119" s="37">
        <f>175</f>
        <v>175</v>
      </c>
      <c r="F119" s="40"/>
      <c r="G119" s="39"/>
      <c r="H119" s="37"/>
      <c r="I119" s="41">
        <f>SUM(U112:U118)</f>
        <v>57.31</v>
      </c>
      <c r="J119" s="37">
        <f>157</f>
        <v>157</v>
      </c>
      <c r="K119" s="41">
        <f>SUM(V112:V118)</f>
        <v>1048.9000000000001</v>
      </c>
    </row>
    <row r="120" spans="1:28" ht="14.25" x14ac:dyDescent="0.2">
      <c r="A120" s="45"/>
      <c r="B120" s="46"/>
      <c r="C120" s="46" t="s">
        <v>715</v>
      </c>
      <c r="D120" s="47" t="s">
        <v>716</v>
      </c>
      <c r="E120" s="48">
        <f>Source!AQ61</f>
        <v>29.7</v>
      </c>
      <c r="F120" s="49"/>
      <c r="G120" s="50" t="str">
        <f>Source!DI61</f>
        <v>)*1,15</v>
      </c>
      <c r="H120" s="48">
        <f>Source!AV61</f>
        <v>1</v>
      </c>
      <c r="I120" s="51">
        <f>Source!U61</f>
        <v>104.17274999999998</v>
      </c>
      <c r="J120" s="48"/>
      <c r="K120" s="51"/>
      <c r="AB120" s="43">
        <f>I120</f>
        <v>104.17274999999998</v>
      </c>
    </row>
    <row r="121" spans="1:28" ht="15" x14ac:dyDescent="0.25">
      <c r="A121" s="52"/>
      <c r="B121" s="52"/>
      <c r="C121" s="53" t="s">
        <v>717</v>
      </c>
      <c r="D121" s="52"/>
      <c r="E121" s="52"/>
      <c r="F121" s="52"/>
      <c r="G121" s="52"/>
      <c r="H121" s="54">
        <f>I113+I114+I116+I117+I118+I119</f>
        <v>3933.2799999999993</v>
      </c>
      <c r="I121" s="54"/>
      <c r="J121" s="54">
        <f>K113+K114+K116+K117+K118+K119</f>
        <v>63501.18</v>
      </c>
      <c r="K121" s="54"/>
      <c r="O121" s="43">
        <f>I113+I114+I116+I117+I118+I119</f>
        <v>3933.2799999999993</v>
      </c>
      <c r="P121" s="43">
        <f>K113+K114+K116+K117+K118+K119</f>
        <v>63501.18</v>
      </c>
      <c r="X121">
        <f>IF(Source!BI61&lt;=1,I113+I114+I116+I117+I118+I119-0, 0)</f>
        <v>3933.2799999999993</v>
      </c>
      <c r="Y121">
        <f>IF(Source!BI61=2,I113+I114+I116+I117+I118+I119-0, 0)</f>
        <v>0</v>
      </c>
      <c r="Z121">
        <f>IF(Source!BI61=3,I113+I114+I116+I117+I118+I119-0, 0)</f>
        <v>0</v>
      </c>
      <c r="AA121">
        <f>IF(Source!BI61=4,I113+I114+I116+I117+I118+I119,0)</f>
        <v>0</v>
      </c>
    </row>
    <row r="123" spans="1:28" ht="42.75" x14ac:dyDescent="0.2">
      <c r="A123" s="45" t="str">
        <f>Source!E63</f>
        <v>18</v>
      </c>
      <c r="B123" s="46" t="str">
        <f>Source!F63</f>
        <v>1.12-10-24</v>
      </c>
      <c r="C123" s="46" t="s">
        <v>29</v>
      </c>
      <c r="D123" s="47" t="str">
        <f>Source!H63</f>
        <v>1000 шт.</v>
      </c>
      <c r="E123" s="48">
        <f>Source!I63</f>
        <v>0.153</v>
      </c>
      <c r="F123" s="49">
        <f>Source!AL63</f>
        <v>7732.42</v>
      </c>
      <c r="G123" s="50" t="str">
        <f>Source!DD63</f>
        <v/>
      </c>
      <c r="H123" s="48">
        <f>Source!AW63</f>
        <v>1</v>
      </c>
      <c r="I123" s="51">
        <f>ROUND((Source!AC63*Source!AW63)*Source!I63, 2)</f>
        <v>1183.06</v>
      </c>
      <c r="J123" s="48">
        <f>IF(Source!BC63&lt;&gt; 0, Source!BC63, 1)</f>
        <v>4.7</v>
      </c>
      <c r="K123" s="51">
        <f>Source!P63</f>
        <v>5560.38</v>
      </c>
      <c r="Q123">
        <f>ROUND((Source!DN63/100)*ROUND((Source!AF63*Source!AV63)*Source!I63, 2), 2)</f>
        <v>0</v>
      </c>
      <c r="R123">
        <f>Source!X63</f>
        <v>0</v>
      </c>
      <c r="S123">
        <f>ROUND((Source!DO63/100)*ROUND((Source!AF63*Source!AV63)*Source!I63, 2), 2)</f>
        <v>0</v>
      </c>
      <c r="T123">
        <f>Source!Y63</f>
        <v>0</v>
      </c>
      <c r="U123">
        <f>ROUND((175/100)*ROUND((Source!AE63*Source!AV63)*Source!I63, 2), 2)</f>
        <v>0</v>
      </c>
      <c r="V123">
        <f>ROUND((157/100)*ROUND(Source!CS63*Source!I63, 2), 2)</f>
        <v>0</v>
      </c>
    </row>
    <row r="124" spans="1:28" ht="15" x14ac:dyDescent="0.25">
      <c r="A124" s="52"/>
      <c r="B124" s="52"/>
      <c r="C124" s="53" t="s">
        <v>717</v>
      </c>
      <c r="D124" s="52"/>
      <c r="E124" s="52"/>
      <c r="F124" s="52"/>
      <c r="G124" s="52"/>
      <c r="H124" s="54">
        <f>I123</f>
        <v>1183.06</v>
      </c>
      <c r="I124" s="54"/>
      <c r="J124" s="54">
        <f>K123</f>
        <v>5560.38</v>
      </c>
      <c r="K124" s="54"/>
      <c r="O124" s="43">
        <f>I123</f>
        <v>1183.06</v>
      </c>
      <c r="P124" s="43">
        <f>K123</f>
        <v>5560.38</v>
      </c>
      <c r="X124">
        <f>IF(Source!BI63&lt;=1,I123-0, 0)</f>
        <v>1183.06</v>
      </c>
      <c r="Y124">
        <f>IF(Source!BI63=2,I123-0, 0)</f>
        <v>0</v>
      </c>
      <c r="Z124">
        <f>IF(Source!BI63=3,I123-0, 0)</f>
        <v>0</v>
      </c>
      <c r="AA124">
        <f>IF(Source!BI63=4,I123,0)</f>
        <v>0</v>
      </c>
    </row>
    <row r="126" spans="1:28" ht="57" x14ac:dyDescent="0.2">
      <c r="A126" s="45" t="str">
        <f>Source!E65</f>
        <v>19</v>
      </c>
      <c r="B126" s="46" t="str">
        <f>Source!F65</f>
        <v>1.12-1-44</v>
      </c>
      <c r="C126" s="46" t="s">
        <v>91</v>
      </c>
      <c r="D126" s="47" t="str">
        <f>Source!H65</f>
        <v>м</v>
      </c>
      <c r="E126" s="48">
        <f>Source!I65</f>
        <v>305</v>
      </c>
      <c r="F126" s="49">
        <f>Source!AL65</f>
        <v>36.01</v>
      </c>
      <c r="G126" s="50" t="str">
        <f>Source!DD65</f>
        <v/>
      </c>
      <c r="H126" s="48">
        <f>Source!AW65</f>
        <v>1</v>
      </c>
      <c r="I126" s="51">
        <f>ROUND((Source!AC65*Source!AW65)*Source!I65, 2)</f>
        <v>10983.05</v>
      </c>
      <c r="J126" s="48">
        <f>IF(Source!BC65&lt;&gt; 0, Source!BC65, 1)</f>
        <v>9.8800000000000008</v>
      </c>
      <c r="K126" s="51">
        <f>Source!P65</f>
        <v>108512.53</v>
      </c>
      <c r="Q126">
        <f>ROUND((Source!DN65/100)*ROUND((Source!AF65*Source!AV65)*Source!I65, 2), 2)</f>
        <v>0</v>
      </c>
      <c r="R126">
        <f>Source!X65</f>
        <v>0</v>
      </c>
      <c r="S126">
        <f>ROUND((Source!DO65/100)*ROUND((Source!AF65*Source!AV65)*Source!I65, 2), 2)</f>
        <v>0</v>
      </c>
      <c r="T126">
        <f>Source!Y65</f>
        <v>0</v>
      </c>
      <c r="U126">
        <f>ROUND((175/100)*ROUND((Source!AE65*Source!AV65)*Source!I65, 2), 2)</f>
        <v>0</v>
      </c>
      <c r="V126">
        <f>ROUND((157/100)*ROUND(Source!CS65*Source!I65, 2), 2)</f>
        <v>0</v>
      </c>
    </row>
    <row r="127" spans="1:28" ht="15" x14ac:dyDescent="0.25">
      <c r="A127" s="52"/>
      <c r="B127" s="52"/>
      <c r="C127" s="53" t="s">
        <v>717</v>
      </c>
      <c r="D127" s="52"/>
      <c r="E127" s="52"/>
      <c r="F127" s="52"/>
      <c r="G127" s="52"/>
      <c r="H127" s="54">
        <f>I126</f>
        <v>10983.05</v>
      </c>
      <c r="I127" s="54"/>
      <c r="J127" s="54">
        <f>K126</f>
        <v>108512.53</v>
      </c>
      <c r="K127" s="54"/>
      <c r="O127" s="43">
        <f>I126</f>
        <v>10983.05</v>
      </c>
      <c r="P127" s="43">
        <f>K126</f>
        <v>108512.53</v>
      </c>
      <c r="X127">
        <f>IF(Source!BI65&lt;=1,I126-0, 0)</f>
        <v>10983.05</v>
      </c>
      <c r="Y127">
        <f>IF(Source!BI65=2,I126-0, 0)</f>
        <v>0</v>
      </c>
      <c r="Z127">
        <f>IF(Source!BI65=3,I126-0, 0)</f>
        <v>0</v>
      </c>
      <c r="AA127">
        <f>IF(Source!BI65=4,I126,0)</f>
        <v>0</v>
      </c>
    </row>
    <row r="129" spans="1:28" ht="71.25" x14ac:dyDescent="0.2">
      <c r="A129" s="45" t="str">
        <f>Source!E67</f>
        <v>20</v>
      </c>
      <c r="B129" s="46" t="str">
        <f>Source!F67</f>
        <v>1.13-4-75</v>
      </c>
      <c r="C129" s="46" t="s">
        <v>95</v>
      </c>
      <c r="D129" s="47" t="str">
        <f>Source!H67</f>
        <v>шт.</v>
      </c>
      <c r="E129" s="48">
        <f>Source!I67</f>
        <v>4</v>
      </c>
      <c r="F129" s="49">
        <f>Source!AL67</f>
        <v>216.44</v>
      </c>
      <c r="G129" s="50" t="str">
        <f>Source!DD67</f>
        <v/>
      </c>
      <c r="H129" s="48">
        <f>Source!AW67</f>
        <v>1</v>
      </c>
      <c r="I129" s="51">
        <f>ROUND((Source!AC67*Source!AW67)*Source!I67, 2)</f>
        <v>865.76</v>
      </c>
      <c r="J129" s="48">
        <f>IF(Source!BC67&lt;&gt; 0, Source!BC67, 1)</f>
        <v>9.92</v>
      </c>
      <c r="K129" s="51">
        <f>Source!P67</f>
        <v>8588.34</v>
      </c>
      <c r="Q129">
        <f>ROUND((Source!DN67/100)*ROUND((Source!AF67*Source!AV67)*Source!I67, 2), 2)</f>
        <v>0</v>
      </c>
      <c r="R129">
        <f>Source!X67</f>
        <v>0</v>
      </c>
      <c r="S129">
        <f>ROUND((Source!DO67/100)*ROUND((Source!AF67*Source!AV67)*Source!I67, 2), 2)</f>
        <v>0</v>
      </c>
      <c r="T129">
        <f>Source!Y67</f>
        <v>0</v>
      </c>
      <c r="U129">
        <f>ROUND((175/100)*ROUND((Source!AE67*Source!AV67)*Source!I67, 2), 2)</f>
        <v>0</v>
      </c>
      <c r="V129">
        <f>ROUND((157/100)*ROUND(Source!CS67*Source!I67, 2), 2)</f>
        <v>0</v>
      </c>
    </row>
    <row r="130" spans="1:28" ht="15" x14ac:dyDescent="0.25">
      <c r="A130" s="52"/>
      <c r="B130" s="52"/>
      <c r="C130" s="53" t="s">
        <v>717</v>
      </c>
      <c r="D130" s="52"/>
      <c r="E130" s="52"/>
      <c r="F130" s="52"/>
      <c r="G130" s="52"/>
      <c r="H130" s="54">
        <f>I129</f>
        <v>865.76</v>
      </c>
      <c r="I130" s="54"/>
      <c r="J130" s="54">
        <f>K129</f>
        <v>8588.34</v>
      </c>
      <c r="K130" s="54"/>
      <c r="O130" s="43">
        <f>I129</f>
        <v>865.76</v>
      </c>
      <c r="P130" s="43">
        <f>K129</f>
        <v>8588.34</v>
      </c>
      <c r="X130">
        <f>IF(Source!BI67&lt;=1,I129-0, 0)</f>
        <v>865.76</v>
      </c>
      <c r="Y130">
        <f>IF(Source!BI67=2,I129-0, 0)</f>
        <v>0</v>
      </c>
      <c r="Z130">
        <f>IF(Source!BI67=3,I129-0, 0)</f>
        <v>0</v>
      </c>
      <c r="AA130">
        <f>IF(Source!BI67=4,I129,0)</f>
        <v>0</v>
      </c>
    </row>
    <row r="132" spans="1:28" ht="42.75" x14ac:dyDescent="0.2">
      <c r="A132" s="35" t="str">
        <f>Source!E69</f>
        <v>21</v>
      </c>
      <c r="B132" s="36" t="str">
        <f>Source!F69</f>
        <v>3.16-10-2</v>
      </c>
      <c r="C132" s="36" t="s">
        <v>99</v>
      </c>
      <c r="D132" s="38" t="str">
        <f>Source!H69</f>
        <v>100 м трубопровода</v>
      </c>
      <c r="E132" s="37">
        <f>Source!I69</f>
        <v>4.5999999999999996</v>
      </c>
      <c r="F132" s="40"/>
      <c r="G132" s="39"/>
      <c r="H132" s="37"/>
      <c r="I132" s="41"/>
      <c r="J132" s="37"/>
      <c r="K132" s="41"/>
      <c r="Q132">
        <f>ROUND((Source!DN69/100)*ROUND((Source!AF69*Source!AV69)*Source!I69, 2), 2)</f>
        <v>4268.7</v>
      </c>
      <c r="R132">
        <f>Source!X69</f>
        <v>67220.789999999994</v>
      </c>
      <c r="S132">
        <f>ROUND((Source!DO69/100)*ROUND((Source!AF69*Source!AV69)*Source!I69, 2), 2)</f>
        <v>2508.79</v>
      </c>
      <c r="T132">
        <f>Source!Y69</f>
        <v>31318.78</v>
      </c>
      <c r="U132">
        <f>ROUND((175/100)*ROUND((Source!AE69*Source!AV69)*Source!I69, 2), 2)</f>
        <v>167.95</v>
      </c>
      <c r="V132">
        <f>ROUND((157/100)*ROUND(Source!CS69*Source!I69, 2), 2)</f>
        <v>3073.65</v>
      </c>
    </row>
    <row r="133" spans="1:28" ht="14.25" x14ac:dyDescent="0.2">
      <c r="A133" s="35"/>
      <c r="B133" s="36"/>
      <c r="C133" s="36" t="s">
        <v>707</v>
      </c>
      <c r="D133" s="38"/>
      <c r="E133" s="37"/>
      <c r="F133" s="40">
        <f>Source!AO69</f>
        <v>707.84</v>
      </c>
      <c r="G133" s="39" t="str">
        <f>Source!DG69</f>
        <v>)*1,15</v>
      </c>
      <c r="H133" s="37">
        <f>Source!AV69</f>
        <v>1</v>
      </c>
      <c r="I133" s="41">
        <f>ROUND((Source!AF69*Source!AV69)*Source!I69, 2)</f>
        <v>3744.47</v>
      </c>
      <c r="J133" s="37">
        <f>IF(Source!BA69&lt;&gt; 0, Source!BA69, 1)</f>
        <v>20.399999999999999</v>
      </c>
      <c r="K133" s="41">
        <f>Source!S69</f>
        <v>76387.259999999995</v>
      </c>
      <c r="W133">
        <f>I133</f>
        <v>3744.47</v>
      </c>
    </row>
    <row r="134" spans="1:28" ht="14.25" x14ac:dyDescent="0.2">
      <c r="A134" s="35"/>
      <c r="B134" s="36"/>
      <c r="C134" s="36" t="s">
        <v>708</v>
      </c>
      <c r="D134" s="38"/>
      <c r="E134" s="37"/>
      <c r="F134" s="40">
        <f>Source!AM69</f>
        <v>152.28</v>
      </c>
      <c r="G134" s="39" t="str">
        <f>Source!DE69</f>
        <v>)*1,25</v>
      </c>
      <c r="H134" s="37">
        <f>Source!AV69</f>
        <v>1</v>
      </c>
      <c r="I134" s="41">
        <f>ROUND((Source!AD69*Source!AV69)*Source!I69, 2)</f>
        <v>875.61</v>
      </c>
      <c r="J134" s="37">
        <f>IF(Source!BB69&lt;&gt; 0, Source!BB69, 1)</f>
        <v>7.05</v>
      </c>
      <c r="K134" s="41">
        <f>Source!Q69</f>
        <v>6173.05</v>
      </c>
    </row>
    <row r="135" spans="1:28" ht="14.25" x14ac:dyDescent="0.2">
      <c r="A135" s="35"/>
      <c r="B135" s="36"/>
      <c r="C135" s="36" t="s">
        <v>709</v>
      </c>
      <c r="D135" s="38"/>
      <c r="E135" s="37"/>
      <c r="F135" s="40">
        <f>Source!AN69</f>
        <v>16.690000000000001</v>
      </c>
      <c r="G135" s="39" t="str">
        <f>Source!DF69</f>
        <v>)*1,25</v>
      </c>
      <c r="H135" s="37">
        <f>Source!AV69</f>
        <v>1</v>
      </c>
      <c r="I135" s="42">
        <f>ROUND((Source!AE69*Source!AV69)*Source!I69, 2)</f>
        <v>95.97</v>
      </c>
      <c r="J135" s="37">
        <f>IF(Source!BS69&lt;&gt; 0, Source!BS69, 1)</f>
        <v>20.399999999999999</v>
      </c>
      <c r="K135" s="42">
        <f>Source!R69</f>
        <v>1957.74</v>
      </c>
      <c r="W135">
        <f>I135</f>
        <v>95.97</v>
      </c>
    </row>
    <row r="136" spans="1:28" ht="14.25" x14ac:dyDescent="0.2">
      <c r="A136" s="35"/>
      <c r="B136" s="36"/>
      <c r="C136" s="36" t="s">
        <v>710</v>
      </c>
      <c r="D136" s="38"/>
      <c r="E136" s="37"/>
      <c r="F136" s="40">
        <f>Source!AL69</f>
        <v>34.020000000000003</v>
      </c>
      <c r="G136" s="39" t="str">
        <f>Source!DD69</f>
        <v/>
      </c>
      <c r="H136" s="37">
        <f>Source!AW69</f>
        <v>1</v>
      </c>
      <c r="I136" s="41">
        <f>ROUND((Source!AC69*Source!AW69)*Source!I69, 2)</f>
        <v>156.49</v>
      </c>
      <c r="J136" s="37">
        <f>IF(Source!BC69&lt;&gt; 0, Source!BC69, 1)</f>
        <v>5.23</v>
      </c>
      <c r="K136" s="41">
        <f>Source!P69</f>
        <v>818.45</v>
      </c>
    </row>
    <row r="137" spans="1:28" ht="14.25" x14ac:dyDescent="0.2">
      <c r="A137" s="35"/>
      <c r="B137" s="36"/>
      <c r="C137" s="36" t="s">
        <v>711</v>
      </c>
      <c r="D137" s="38" t="s">
        <v>712</v>
      </c>
      <c r="E137" s="37">
        <f>Source!DN69</f>
        <v>114</v>
      </c>
      <c r="F137" s="40"/>
      <c r="G137" s="39"/>
      <c r="H137" s="37"/>
      <c r="I137" s="41">
        <f>SUM(Q132:Q136)</f>
        <v>4268.7</v>
      </c>
      <c r="J137" s="37">
        <f>Source!BZ69</f>
        <v>88</v>
      </c>
      <c r="K137" s="41">
        <f>SUM(R132:R136)</f>
        <v>67220.789999999994</v>
      </c>
    </row>
    <row r="138" spans="1:28" ht="14.25" x14ac:dyDescent="0.2">
      <c r="A138" s="35"/>
      <c r="B138" s="36"/>
      <c r="C138" s="36" t="s">
        <v>713</v>
      </c>
      <c r="D138" s="38" t="s">
        <v>712</v>
      </c>
      <c r="E138" s="37">
        <f>Source!DO69</f>
        <v>67</v>
      </c>
      <c r="F138" s="40"/>
      <c r="G138" s="39"/>
      <c r="H138" s="37"/>
      <c r="I138" s="41">
        <f>SUM(S132:S137)</f>
        <v>2508.79</v>
      </c>
      <c r="J138" s="37">
        <f>Source!CA69</f>
        <v>41</v>
      </c>
      <c r="K138" s="41">
        <f>SUM(T132:T137)</f>
        <v>31318.78</v>
      </c>
    </row>
    <row r="139" spans="1:28" ht="14.25" x14ac:dyDescent="0.2">
      <c r="A139" s="35"/>
      <c r="B139" s="36"/>
      <c r="C139" s="36" t="s">
        <v>714</v>
      </c>
      <c r="D139" s="38" t="s">
        <v>712</v>
      </c>
      <c r="E139" s="37">
        <f>175</f>
        <v>175</v>
      </c>
      <c r="F139" s="40"/>
      <c r="G139" s="39"/>
      <c r="H139" s="37"/>
      <c r="I139" s="41">
        <f>SUM(U132:U138)</f>
        <v>167.95</v>
      </c>
      <c r="J139" s="37">
        <f>157</f>
        <v>157</v>
      </c>
      <c r="K139" s="41">
        <f>SUM(V132:V138)</f>
        <v>3073.65</v>
      </c>
    </row>
    <row r="140" spans="1:28" ht="14.25" x14ac:dyDescent="0.2">
      <c r="A140" s="45"/>
      <c r="B140" s="46"/>
      <c r="C140" s="46" t="s">
        <v>715</v>
      </c>
      <c r="D140" s="47" t="s">
        <v>716</v>
      </c>
      <c r="E140" s="48">
        <f>Source!AQ69</f>
        <v>55.3</v>
      </c>
      <c r="F140" s="49"/>
      <c r="G140" s="50" t="str">
        <f>Source!DI69</f>
        <v>)*1,15</v>
      </c>
      <c r="H140" s="48">
        <f>Source!AV69</f>
        <v>1</v>
      </c>
      <c r="I140" s="51">
        <f>Source!U69</f>
        <v>292.53699999999992</v>
      </c>
      <c r="J140" s="48"/>
      <c r="K140" s="51"/>
      <c r="AB140" s="43">
        <f>I140</f>
        <v>292.53699999999992</v>
      </c>
    </row>
    <row r="141" spans="1:28" ht="15" x14ac:dyDescent="0.25">
      <c r="A141" s="52"/>
      <c r="B141" s="52"/>
      <c r="C141" s="53" t="s">
        <v>717</v>
      </c>
      <c r="D141" s="52"/>
      <c r="E141" s="52"/>
      <c r="F141" s="52"/>
      <c r="G141" s="52"/>
      <c r="H141" s="54">
        <f>I133+I134+I136+I137+I138+I139</f>
        <v>11722.010000000002</v>
      </c>
      <c r="I141" s="54"/>
      <c r="J141" s="54">
        <f>K133+K134+K136+K137+K138+K139</f>
        <v>184991.97999999998</v>
      </c>
      <c r="K141" s="54"/>
      <c r="O141" s="43">
        <f>I133+I134+I136+I137+I138+I139</f>
        <v>11722.010000000002</v>
      </c>
      <c r="P141" s="43">
        <f>K133+K134+K136+K137+K138+K139</f>
        <v>184991.97999999998</v>
      </c>
      <c r="X141">
        <f>IF(Source!BI69&lt;=1,I133+I134+I136+I137+I138+I139-0, 0)</f>
        <v>11722.010000000002</v>
      </c>
      <c r="Y141">
        <f>IF(Source!BI69=2,I133+I134+I136+I137+I138+I139-0, 0)</f>
        <v>0</v>
      </c>
      <c r="Z141">
        <f>IF(Source!BI69=3,I133+I134+I136+I137+I138+I139-0, 0)</f>
        <v>0</v>
      </c>
      <c r="AA141">
        <f>IF(Source!BI69=4,I133+I134+I136+I137+I138+I139,0)</f>
        <v>0</v>
      </c>
    </row>
    <row r="143" spans="1:28" ht="42.75" x14ac:dyDescent="0.2">
      <c r="A143" s="45" t="str">
        <f>Source!E71</f>
        <v>22</v>
      </c>
      <c r="B143" s="46" t="str">
        <f>Source!F71</f>
        <v>1.12-10-24</v>
      </c>
      <c r="C143" s="46" t="s">
        <v>29</v>
      </c>
      <c r="D143" s="47" t="str">
        <f>Source!H71</f>
        <v>1000 шт.</v>
      </c>
      <c r="E143" s="48">
        <f>Source!I71</f>
        <v>0.23</v>
      </c>
      <c r="F143" s="49">
        <f>Source!AL71</f>
        <v>7732.42</v>
      </c>
      <c r="G143" s="50" t="str">
        <f>Source!DD71</f>
        <v/>
      </c>
      <c r="H143" s="48">
        <f>Source!AW71</f>
        <v>1</v>
      </c>
      <c r="I143" s="51">
        <f>ROUND((Source!AC71*Source!AW71)*Source!I71, 2)</f>
        <v>1778.46</v>
      </c>
      <c r="J143" s="48">
        <f>IF(Source!BC71&lt;&gt; 0, Source!BC71, 1)</f>
        <v>4.7</v>
      </c>
      <c r="K143" s="51">
        <f>Source!P71</f>
        <v>8358.75</v>
      </c>
      <c r="Q143">
        <f>ROUND((Source!DN71/100)*ROUND((Source!AF71*Source!AV71)*Source!I71, 2), 2)</f>
        <v>0</v>
      </c>
      <c r="R143">
        <f>Source!X71</f>
        <v>0</v>
      </c>
      <c r="S143">
        <f>ROUND((Source!DO71/100)*ROUND((Source!AF71*Source!AV71)*Source!I71, 2), 2)</f>
        <v>0</v>
      </c>
      <c r="T143">
        <f>Source!Y71</f>
        <v>0</v>
      </c>
      <c r="U143">
        <f>ROUND((175/100)*ROUND((Source!AE71*Source!AV71)*Source!I71, 2), 2)</f>
        <v>0</v>
      </c>
      <c r="V143">
        <f>ROUND((157/100)*ROUND(Source!CS71*Source!I71, 2), 2)</f>
        <v>0</v>
      </c>
    </row>
    <row r="144" spans="1:28" ht="15" x14ac:dyDescent="0.25">
      <c r="A144" s="52"/>
      <c r="B144" s="52"/>
      <c r="C144" s="53" t="s">
        <v>717</v>
      </c>
      <c r="D144" s="52"/>
      <c r="E144" s="52"/>
      <c r="F144" s="52"/>
      <c r="G144" s="52"/>
      <c r="H144" s="54">
        <f>I143</f>
        <v>1778.46</v>
      </c>
      <c r="I144" s="54"/>
      <c r="J144" s="54">
        <f>K143</f>
        <v>8358.75</v>
      </c>
      <c r="K144" s="54"/>
      <c r="O144" s="43">
        <f>I143</f>
        <v>1778.46</v>
      </c>
      <c r="P144" s="43">
        <f>K143</f>
        <v>8358.75</v>
      </c>
      <c r="X144">
        <f>IF(Source!BI71&lt;=1,I143-0, 0)</f>
        <v>1778.46</v>
      </c>
      <c r="Y144">
        <f>IF(Source!BI71=2,I143-0, 0)</f>
        <v>0</v>
      </c>
      <c r="Z144">
        <f>IF(Source!BI71=3,I143-0, 0)</f>
        <v>0</v>
      </c>
      <c r="AA144">
        <f>IF(Source!BI71=4,I143,0)</f>
        <v>0</v>
      </c>
    </row>
    <row r="146" spans="1:27" ht="71.25" x14ac:dyDescent="0.2">
      <c r="A146" s="45" t="str">
        <f>Source!E73</f>
        <v>23</v>
      </c>
      <c r="B146" s="46" t="str">
        <f>Source!F73</f>
        <v>1.12-1-46</v>
      </c>
      <c r="C146" s="46" t="s">
        <v>104</v>
      </c>
      <c r="D146" s="47" t="str">
        <f>Source!H73</f>
        <v>м</v>
      </c>
      <c r="E146" s="48">
        <f>Source!I73</f>
        <v>460</v>
      </c>
      <c r="F146" s="49">
        <f>Source!AL73</f>
        <v>44.54</v>
      </c>
      <c r="G146" s="50" t="str">
        <f>Source!DD73</f>
        <v/>
      </c>
      <c r="H146" s="48">
        <f>Source!AW73</f>
        <v>1</v>
      </c>
      <c r="I146" s="51">
        <f>ROUND((Source!AC73*Source!AW73)*Source!I73, 2)</f>
        <v>20488.400000000001</v>
      </c>
      <c r="J146" s="48">
        <f>IF(Source!BC73&lt;&gt; 0, Source!BC73, 1)</f>
        <v>10.52</v>
      </c>
      <c r="K146" s="51">
        <f>Source!P73</f>
        <v>215537.97</v>
      </c>
      <c r="Q146">
        <f>ROUND((Source!DN73/100)*ROUND((Source!AF73*Source!AV73)*Source!I73, 2), 2)</f>
        <v>0</v>
      </c>
      <c r="R146">
        <f>Source!X73</f>
        <v>0</v>
      </c>
      <c r="S146">
        <f>ROUND((Source!DO73/100)*ROUND((Source!AF73*Source!AV73)*Source!I73, 2), 2)</f>
        <v>0</v>
      </c>
      <c r="T146">
        <f>Source!Y73</f>
        <v>0</v>
      </c>
      <c r="U146">
        <f>ROUND((175/100)*ROUND((Source!AE73*Source!AV73)*Source!I73, 2), 2)</f>
        <v>0</v>
      </c>
      <c r="V146">
        <f>ROUND((157/100)*ROUND(Source!CS73*Source!I73, 2), 2)</f>
        <v>0</v>
      </c>
    </row>
    <row r="147" spans="1:27" ht="15" x14ac:dyDescent="0.25">
      <c r="A147" s="52"/>
      <c r="B147" s="52"/>
      <c r="C147" s="53" t="s">
        <v>717</v>
      </c>
      <c r="D147" s="52"/>
      <c r="E147" s="52"/>
      <c r="F147" s="52"/>
      <c r="G147" s="52"/>
      <c r="H147" s="54">
        <f>I146</f>
        <v>20488.400000000001</v>
      </c>
      <c r="I147" s="54"/>
      <c r="J147" s="54">
        <f>K146</f>
        <v>215537.97</v>
      </c>
      <c r="K147" s="54"/>
      <c r="O147" s="43">
        <f>I146</f>
        <v>20488.400000000001</v>
      </c>
      <c r="P147" s="43">
        <f>K146</f>
        <v>215537.97</v>
      </c>
      <c r="X147">
        <f>IF(Source!BI73&lt;=1,I146-0, 0)</f>
        <v>20488.400000000001</v>
      </c>
      <c r="Y147">
        <f>IF(Source!BI73=2,I146-0, 0)</f>
        <v>0</v>
      </c>
      <c r="Z147">
        <f>IF(Source!BI73=3,I146-0, 0)</f>
        <v>0</v>
      </c>
      <c r="AA147">
        <f>IF(Source!BI73=4,I146,0)</f>
        <v>0</v>
      </c>
    </row>
    <row r="149" spans="1:27" ht="71.25" x14ac:dyDescent="0.2">
      <c r="A149" s="45" t="str">
        <f>Source!E75</f>
        <v>24</v>
      </c>
      <c r="B149" s="46" t="str">
        <f>Source!F75</f>
        <v>1.13-4-76</v>
      </c>
      <c r="C149" s="46" t="s">
        <v>108</v>
      </c>
      <c r="D149" s="47" t="str">
        <f>Source!H75</f>
        <v>шт.</v>
      </c>
      <c r="E149" s="48">
        <f>Source!I75</f>
        <v>2</v>
      </c>
      <c r="F149" s="49">
        <f>Source!AL75</f>
        <v>279.77999999999997</v>
      </c>
      <c r="G149" s="50" t="str">
        <f>Source!DD75</f>
        <v/>
      </c>
      <c r="H149" s="48">
        <f>Source!AW75</f>
        <v>1</v>
      </c>
      <c r="I149" s="51">
        <f>ROUND((Source!AC75*Source!AW75)*Source!I75, 2)</f>
        <v>559.55999999999995</v>
      </c>
      <c r="J149" s="48">
        <f>IF(Source!BC75&lt;&gt; 0, Source!BC75, 1)</f>
        <v>11.21</v>
      </c>
      <c r="K149" s="51">
        <f>Source!P75</f>
        <v>6272.67</v>
      </c>
      <c r="Q149">
        <f>ROUND((Source!DN75/100)*ROUND((Source!AF75*Source!AV75)*Source!I75, 2), 2)</f>
        <v>0</v>
      </c>
      <c r="R149">
        <f>Source!X75</f>
        <v>0</v>
      </c>
      <c r="S149">
        <f>ROUND((Source!DO75/100)*ROUND((Source!AF75*Source!AV75)*Source!I75, 2), 2)</f>
        <v>0</v>
      </c>
      <c r="T149">
        <f>Source!Y75</f>
        <v>0</v>
      </c>
      <c r="U149">
        <f>ROUND((175/100)*ROUND((Source!AE75*Source!AV75)*Source!I75, 2), 2)</f>
        <v>0</v>
      </c>
      <c r="V149">
        <f>ROUND((157/100)*ROUND(Source!CS75*Source!I75, 2), 2)</f>
        <v>0</v>
      </c>
    </row>
    <row r="150" spans="1:27" ht="15" x14ac:dyDescent="0.25">
      <c r="A150" s="52"/>
      <c r="B150" s="52"/>
      <c r="C150" s="53" t="s">
        <v>717</v>
      </c>
      <c r="D150" s="52"/>
      <c r="E150" s="52"/>
      <c r="F150" s="52"/>
      <c r="G150" s="52"/>
      <c r="H150" s="54">
        <f>I149</f>
        <v>559.55999999999995</v>
      </c>
      <c r="I150" s="54"/>
      <c r="J150" s="54">
        <f>K149</f>
        <v>6272.67</v>
      </c>
      <c r="K150" s="54"/>
      <c r="O150" s="43">
        <f>I149</f>
        <v>559.55999999999995</v>
      </c>
      <c r="P150" s="43">
        <f>K149</f>
        <v>6272.67</v>
      </c>
      <c r="X150">
        <f>IF(Source!BI75&lt;=1,I149-0, 0)</f>
        <v>559.55999999999995</v>
      </c>
      <c r="Y150">
        <f>IF(Source!BI75=2,I149-0, 0)</f>
        <v>0</v>
      </c>
      <c r="Z150">
        <f>IF(Source!BI75=3,I149-0, 0)</f>
        <v>0</v>
      </c>
      <c r="AA150">
        <f>IF(Source!BI75=4,I149,0)</f>
        <v>0</v>
      </c>
    </row>
    <row r="152" spans="1:27" ht="57" x14ac:dyDescent="0.2">
      <c r="A152" s="45" t="str">
        <f>Source!E77</f>
        <v>25</v>
      </c>
      <c r="B152" s="46" t="str">
        <f>Source!F77</f>
        <v>1.13-4-67</v>
      </c>
      <c r="C152" s="46" t="s">
        <v>112</v>
      </c>
      <c r="D152" s="47" t="str">
        <f>Source!H77</f>
        <v>шт.</v>
      </c>
      <c r="E152" s="48">
        <f>Source!I77</f>
        <v>0</v>
      </c>
      <c r="F152" s="49"/>
      <c r="G152" s="50"/>
      <c r="H152" s="48"/>
      <c r="I152" s="51"/>
      <c r="J152" s="48"/>
      <c r="K152" s="51"/>
      <c r="Q152">
        <f>ROUND((Source!DN77/100)*ROUND((Source!AF77*Source!AV77)*Source!I77, 2), 2)</f>
        <v>0</v>
      </c>
      <c r="R152">
        <f>Source!X77</f>
        <v>0</v>
      </c>
      <c r="S152">
        <f>ROUND((Source!DO77/100)*ROUND((Source!AF77*Source!AV77)*Source!I77, 2), 2)</f>
        <v>0</v>
      </c>
      <c r="T152">
        <f>Source!Y77</f>
        <v>0</v>
      </c>
      <c r="U152">
        <f>ROUND((175/100)*ROUND((Source!AE77*Source!AV77)*Source!I77, 2), 2)</f>
        <v>0</v>
      </c>
      <c r="V152">
        <f>ROUND((157/100)*ROUND(Source!CS77*Source!I77, 2), 2)</f>
        <v>0</v>
      </c>
    </row>
    <row r="153" spans="1:27" ht="15" x14ac:dyDescent="0.25">
      <c r="A153" s="52"/>
      <c r="B153" s="52"/>
      <c r="C153" s="53" t="s">
        <v>717</v>
      </c>
      <c r="D153" s="52"/>
      <c r="E153" s="52"/>
      <c r="F153" s="52"/>
      <c r="G153" s="52"/>
      <c r="H153" s="54">
        <f>I152</f>
        <v>0</v>
      </c>
      <c r="I153" s="54"/>
      <c r="J153" s="54">
        <f>K152</f>
        <v>0</v>
      </c>
      <c r="K153" s="54"/>
      <c r="O153" s="43">
        <f>I152</f>
        <v>0</v>
      </c>
      <c r="P153" s="43">
        <f>K152</f>
        <v>0</v>
      </c>
      <c r="X153">
        <f>IF(Source!BI77&lt;=1,I152-0, 0)</f>
        <v>0</v>
      </c>
      <c r="Y153">
        <f>IF(Source!BI77=2,I152-0, 0)</f>
        <v>0</v>
      </c>
      <c r="Z153">
        <f>IF(Source!BI77=3,I152-0, 0)</f>
        <v>0</v>
      </c>
      <c r="AA153">
        <f>IF(Source!BI77=4,I152,0)</f>
        <v>0</v>
      </c>
    </row>
    <row r="155" spans="1:27" ht="42.75" x14ac:dyDescent="0.2">
      <c r="A155" s="35" t="str">
        <f>Source!E79</f>
        <v>26</v>
      </c>
      <c r="B155" s="36" t="str">
        <f>Source!F79</f>
        <v>3.16-10-3</v>
      </c>
      <c r="C155" s="36" t="s">
        <v>116</v>
      </c>
      <c r="D155" s="38" t="str">
        <f>Source!H79</f>
        <v>100 м трубопровода</v>
      </c>
      <c r="E155" s="37">
        <f>Source!I79</f>
        <v>2.35</v>
      </c>
      <c r="F155" s="40"/>
      <c r="G155" s="39"/>
      <c r="H155" s="37"/>
      <c r="I155" s="41"/>
      <c r="J155" s="37"/>
      <c r="K155" s="41"/>
      <c r="Q155">
        <f>ROUND((Source!DN79/100)*ROUND((Source!AF79*Source!AV79)*Source!I79, 2), 2)</f>
        <v>2550.54</v>
      </c>
      <c r="R155">
        <f>Source!X79</f>
        <v>40164.339999999997</v>
      </c>
      <c r="S155">
        <f>ROUND((Source!DO79/100)*ROUND((Source!AF79*Source!AV79)*Source!I79, 2), 2)</f>
        <v>1499</v>
      </c>
      <c r="T155">
        <f>Source!Y79</f>
        <v>18712.93</v>
      </c>
      <c r="U155">
        <f>ROUND((175/100)*ROUND((Source!AE79*Source!AV79)*Source!I79, 2), 2)</f>
        <v>100.4</v>
      </c>
      <c r="V155">
        <f>ROUND((157/100)*ROUND(Source!CS79*Source!I79, 2), 2)</f>
        <v>1837.43</v>
      </c>
    </row>
    <row r="156" spans="1:27" ht="14.25" x14ac:dyDescent="0.2">
      <c r="A156" s="35"/>
      <c r="B156" s="36"/>
      <c r="C156" s="36" t="s">
        <v>707</v>
      </c>
      <c r="D156" s="38"/>
      <c r="E156" s="37"/>
      <c r="F156" s="40">
        <f>Source!AO79</f>
        <v>827.87</v>
      </c>
      <c r="G156" s="39" t="str">
        <f>Source!DG79</f>
        <v>)*1,15</v>
      </c>
      <c r="H156" s="37">
        <f>Source!AV79</f>
        <v>1</v>
      </c>
      <c r="I156" s="41">
        <f>ROUND((Source!AF79*Source!AV79)*Source!I79, 2)</f>
        <v>2237.3200000000002</v>
      </c>
      <c r="J156" s="37">
        <f>IF(Source!BA79&lt;&gt; 0, Source!BA79, 1)</f>
        <v>20.399999999999999</v>
      </c>
      <c r="K156" s="41">
        <f>Source!S79</f>
        <v>45641.3</v>
      </c>
      <c r="W156">
        <f>I156</f>
        <v>2237.3200000000002</v>
      </c>
    </row>
    <row r="157" spans="1:27" ht="14.25" x14ac:dyDescent="0.2">
      <c r="A157" s="35"/>
      <c r="B157" s="36"/>
      <c r="C157" s="36" t="s">
        <v>708</v>
      </c>
      <c r="D157" s="38"/>
      <c r="E157" s="37"/>
      <c r="F157" s="40">
        <f>Source!AM79</f>
        <v>147.16</v>
      </c>
      <c r="G157" s="39" t="str">
        <f>Source!DE79</f>
        <v>)*1,25</v>
      </c>
      <c r="H157" s="37">
        <f>Source!AV79</f>
        <v>1</v>
      </c>
      <c r="I157" s="41">
        <f>ROUND((Source!AD79*Source!AV79)*Source!I79, 2)</f>
        <v>432.28</v>
      </c>
      <c r="J157" s="37">
        <f>IF(Source!BB79&lt;&gt; 0, Source!BB79, 1)</f>
        <v>7.4</v>
      </c>
      <c r="K157" s="41">
        <f>Source!Q79</f>
        <v>3198.89</v>
      </c>
    </row>
    <row r="158" spans="1:27" ht="14.25" x14ac:dyDescent="0.2">
      <c r="A158" s="35"/>
      <c r="B158" s="36"/>
      <c r="C158" s="36" t="s">
        <v>709</v>
      </c>
      <c r="D158" s="38"/>
      <c r="E158" s="37"/>
      <c r="F158" s="40">
        <f>Source!AN79</f>
        <v>19.53</v>
      </c>
      <c r="G158" s="39" t="str">
        <f>Source!DF79</f>
        <v>)*1,25</v>
      </c>
      <c r="H158" s="37">
        <f>Source!AV79</f>
        <v>1</v>
      </c>
      <c r="I158" s="42">
        <f>ROUND((Source!AE79*Source!AV79)*Source!I79, 2)</f>
        <v>57.37</v>
      </c>
      <c r="J158" s="37">
        <f>IF(Source!BS79&lt;&gt; 0, Source!BS79, 1)</f>
        <v>20.399999999999999</v>
      </c>
      <c r="K158" s="42">
        <f>Source!R79</f>
        <v>1170.3399999999999</v>
      </c>
      <c r="W158">
        <f>I158</f>
        <v>57.37</v>
      </c>
    </row>
    <row r="159" spans="1:27" ht="14.25" x14ac:dyDescent="0.2">
      <c r="A159" s="35"/>
      <c r="B159" s="36"/>
      <c r="C159" s="36" t="s">
        <v>710</v>
      </c>
      <c r="D159" s="38"/>
      <c r="E159" s="37"/>
      <c r="F159" s="40">
        <f>Source!AL79</f>
        <v>41.86</v>
      </c>
      <c r="G159" s="39" t="str">
        <f>Source!DD79</f>
        <v/>
      </c>
      <c r="H159" s="37">
        <f>Source!AW79</f>
        <v>1</v>
      </c>
      <c r="I159" s="41">
        <f>ROUND((Source!AC79*Source!AW79)*Source!I79, 2)</f>
        <v>98.37</v>
      </c>
      <c r="J159" s="37">
        <f>IF(Source!BC79&lt;&gt; 0, Source!BC79, 1)</f>
        <v>5.23</v>
      </c>
      <c r="K159" s="41">
        <f>Source!P79</f>
        <v>514.48</v>
      </c>
    </row>
    <row r="160" spans="1:27" ht="14.25" x14ac:dyDescent="0.2">
      <c r="A160" s="35"/>
      <c r="B160" s="36"/>
      <c r="C160" s="36" t="s">
        <v>711</v>
      </c>
      <c r="D160" s="38" t="s">
        <v>712</v>
      </c>
      <c r="E160" s="37">
        <f>Source!DN79</f>
        <v>114</v>
      </c>
      <c r="F160" s="40"/>
      <c r="G160" s="39"/>
      <c r="H160" s="37"/>
      <c r="I160" s="41">
        <f>SUM(Q155:Q159)</f>
        <v>2550.54</v>
      </c>
      <c r="J160" s="37">
        <f>Source!BZ79</f>
        <v>88</v>
      </c>
      <c r="K160" s="41">
        <f>SUM(R155:R159)</f>
        <v>40164.339999999997</v>
      </c>
    </row>
    <row r="161" spans="1:28" ht="14.25" x14ac:dyDescent="0.2">
      <c r="A161" s="35"/>
      <c r="B161" s="36"/>
      <c r="C161" s="36" t="s">
        <v>713</v>
      </c>
      <c r="D161" s="38" t="s">
        <v>712</v>
      </c>
      <c r="E161" s="37">
        <f>Source!DO79</f>
        <v>67</v>
      </c>
      <c r="F161" s="40"/>
      <c r="G161" s="39"/>
      <c r="H161" s="37"/>
      <c r="I161" s="41">
        <f>SUM(S155:S160)</f>
        <v>1499</v>
      </c>
      <c r="J161" s="37">
        <f>Source!CA79</f>
        <v>41</v>
      </c>
      <c r="K161" s="41">
        <f>SUM(T155:T160)</f>
        <v>18712.93</v>
      </c>
    </row>
    <row r="162" spans="1:28" ht="14.25" x14ac:dyDescent="0.2">
      <c r="A162" s="35"/>
      <c r="B162" s="36"/>
      <c r="C162" s="36" t="s">
        <v>714</v>
      </c>
      <c r="D162" s="38" t="s">
        <v>712</v>
      </c>
      <c r="E162" s="37">
        <f>175</f>
        <v>175</v>
      </c>
      <c r="F162" s="40"/>
      <c r="G162" s="39"/>
      <c r="H162" s="37"/>
      <c r="I162" s="41">
        <f>SUM(U155:U161)</f>
        <v>100.4</v>
      </c>
      <c r="J162" s="37">
        <f>157</f>
        <v>157</v>
      </c>
      <c r="K162" s="41">
        <f>SUM(V155:V161)</f>
        <v>1837.43</v>
      </c>
    </row>
    <row r="163" spans="1:28" ht="14.25" x14ac:dyDescent="0.2">
      <c r="A163" s="45"/>
      <c r="B163" s="46"/>
      <c r="C163" s="46" t="s">
        <v>715</v>
      </c>
      <c r="D163" s="47" t="s">
        <v>716</v>
      </c>
      <c r="E163" s="48">
        <f>Source!AQ79</f>
        <v>65.599999999999994</v>
      </c>
      <c r="F163" s="49"/>
      <c r="G163" s="50" t="str">
        <f>Source!DI79</f>
        <v>)*1,15</v>
      </c>
      <c r="H163" s="48">
        <f>Source!AV79</f>
        <v>1</v>
      </c>
      <c r="I163" s="51">
        <f>Source!U79</f>
        <v>177.28399999999996</v>
      </c>
      <c r="J163" s="48"/>
      <c r="K163" s="51"/>
      <c r="AB163" s="43">
        <f>I163</f>
        <v>177.28399999999996</v>
      </c>
    </row>
    <row r="164" spans="1:28" ht="15" x14ac:dyDescent="0.25">
      <c r="A164" s="52"/>
      <c r="B164" s="52"/>
      <c r="C164" s="53" t="s">
        <v>717</v>
      </c>
      <c r="D164" s="52"/>
      <c r="E164" s="52"/>
      <c r="F164" s="52"/>
      <c r="G164" s="52"/>
      <c r="H164" s="54">
        <f>I156+I157+I159+I160+I161+I162</f>
        <v>6917.91</v>
      </c>
      <c r="I164" s="54"/>
      <c r="J164" s="54">
        <f>K156+K157+K159+K160+K161+K162</f>
        <v>110069.37</v>
      </c>
      <c r="K164" s="54"/>
      <c r="O164" s="43">
        <f>I156+I157+I159+I160+I161+I162</f>
        <v>6917.91</v>
      </c>
      <c r="P164" s="43">
        <f>K156+K157+K159+K160+K161+K162</f>
        <v>110069.37</v>
      </c>
      <c r="X164">
        <f>IF(Source!BI79&lt;=1,I156+I157+I159+I160+I161+I162-0, 0)</f>
        <v>6917.91</v>
      </c>
      <c r="Y164">
        <f>IF(Source!BI79=2,I156+I157+I159+I160+I161+I162-0, 0)</f>
        <v>0</v>
      </c>
      <c r="Z164">
        <f>IF(Source!BI79=3,I156+I157+I159+I160+I161+I162-0, 0)</f>
        <v>0</v>
      </c>
      <c r="AA164">
        <f>IF(Source!BI79=4,I156+I157+I159+I160+I161+I162,0)</f>
        <v>0</v>
      </c>
    </row>
    <row r="166" spans="1:28" ht="42.75" x14ac:dyDescent="0.2">
      <c r="A166" s="45" t="str">
        <f>Source!E81</f>
        <v>27</v>
      </c>
      <c r="B166" s="46" t="str">
        <f>Source!F81</f>
        <v>1.12-10-25</v>
      </c>
      <c r="C166" s="46" t="s">
        <v>120</v>
      </c>
      <c r="D166" s="47" t="str">
        <f>Source!H81</f>
        <v>1000 шт.</v>
      </c>
      <c r="E166" s="48">
        <f>Source!I81</f>
        <v>0.11799999999999999</v>
      </c>
      <c r="F166" s="49">
        <f>Source!AL81</f>
        <v>10632.07</v>
      </c>
      <c r="G166" s="50" t="str">
        <f>Source!DD81</f>
        <v/>
      </c>
      <c r="H166" s="48">
        <f>Source!AW81</f>
        <v>1</v>
      </c>
      <c r="I166" s="51">
        <f>ROUND((Source!AC81*Source!AW81)*Source!I81, 2)</f>
        <v>1254.58</v>
      </c>
      <c r="J166" s="48">
        <f>IF(Source!BC81&lt;&gt; 0, Source!BC81, 1)</f>
        <v>4.4000000000000004</v>
      </c>
      <c r="K166" s="51">
        <f>Source!P81</f>
        <v>5520.17</v>
      </c>
      <c r="Q166">
        <f>ROUND((Source!DN81/100)*ROUND((Source!AF81*Source!AV81)*Source!I81, 2), 2)</f>
        <v>0</v>
      </c>
      <c r="R166">
        <f>Source!X81</f>
        <v>0</v>
      </c>
      <c r="S166">
        <f>ROUND((Source!DO81/100)*ROUND((Source!AF81*Source!AV81)*Source!I81, 2), 2)</f>
        <v>0</v>
      </c>
      <c r="T166">
        <f>Source!Y81</f>
        <v>0</v>
      </c>
      <c r="U166">
        <f>ROUND((175/100)*ROUND((Source!AE81*Source!AV81)*Source!I81, 2), 2)</f>
        <v>0</v>
      </c>
      <c r="V166">
        <f>ROUND((157/100)*ROUND(Source!CS81*Source!I81, 2), 2)</f>
        <v>0</v>
      </c>
    </row>
    <row r="167" spans="1:28" ht="15" x14ac:dyDescent="0.25">
      <c r="A167" s="52"/>
      <c r="B167" s="52"/>
      <c r="C167" s="53" t="s">
        <v>717</v>
      </c>
      <c r="D167" s="52"/>
      <c r="E167" s="52"/>
      <c r="F167" s="52"/>
      <c r="G167" s="52"/>
      <c r="H167" s="54">
        <f>I166</f>
        <v>1254.58</v>
      </c>
      <c r="I167" s="54"/>
      <c r="J167" s="54">
        <f>K166</f>
        <v>5520.17</v>
      </c>
      <c r="K167" s="54"/>
      <c r="O167" s="43">
        <f>I166</f>
        <v>1254.58</v>
      </c>
      <c r="P167" s="43">
        <f>K166</f>
        <v>5520.17</v>
      </c>
      <c r="X167">
        <f>IF(Source!BI81&lt;=1,I166-0, 0)</f>
        <v>1254.58</v>
      </c>
      <c r="Y167">
        <f>IF(Source!BI81=2,I166-0, 0)</f>
        <v>0</v>
      </c>
      <c r="Z167">
        <f>IF(Source!BI81=3,I166-0, 0)</f>
        <v>0</v>
      </c>
      <c r="AA167">
        <f>IF(Source!BI81=4,I166,0)</f>
        <v>0</v>
      </c>
    </row>
    <row r="169" spans="1:28" ht="71.25" x14ac:dyDescent="0.2">
      <c r="A169" s="45" t="str">
        <f>Source!E83</f>
        <v>28</v>
      </c>
      <c r="B169" s="46" t="str">
        <f>Source!F83</f>
        <v>1.12-1-47</v>
      </c>
      <c r="C169" s="46" t="s">
        <v>124</v>
      </c>
      <c r="D169" s="47" t="str">
        <f>Source!H83</f>
        <v>м</v>
      </c>
      <c r="E169" s="48">
        <f>Source!I83</f>
        <v>235</v>
      </c>
      <c r="F169" s="49">
        <f>Source!AL83</f>
        <v>79.099999999999994</v>
      </c>
      <c r="G169" s="50" t="str">
        <f>Source!DD83</f>
        <v/>
      </c>
      <c r="H169" s="48">
        <f>Source!AW83</f>
        <v>1</v>
      </c>
      <c r="I169" s="51">
        <f>ROUND((Source!AC83*Source!AW83)*Source!I83, 2)</f>
        <v>18588.5</v>
      </c>
      <c r="J169" s="48">
        <f>IF(Source!BC83&lt;&gt; 0, Source!BC83, 1)</f>
        <v>7.56</v>
      </c>
      <c r="K169" s="51">
        <f>Source!P83</f>
        <v>140529.06</v>
      </c>
      <c r="Q169">
        <f>ROUND((Source!DN83/100)*ROUND((Source!AF83*Source!AV83)*Source!I83, 2), 2)</f>
        <v>0</v>
      </c>
      <c r="R169">
        <f>Source!X83</f>
        <v>0</v>
      </c>
      <c r="S169">
        <f>ROUND((Source!DO83/100)*ROUND((Source!AF83*Source!AV83)*Source!I83, 2), 2)</f>
        <v>0</v>
      </c>
      <c r="T169">
        <f>Source!Y83</f>
        <v>0</v>
      </c>
      <c r="U169">
        <f>ROUND((175/100)*ROUND((Source!AE83*Source!AV83)*Source!I83, 2), 2)</f>
        <v>0</v>
      </c>
      <c r="V169">
        <f>ROUND((157/100)*ROUND(Source!CS83*Source!I83, 2), 2)</f>
        <v>0</v>
      </c>
    </row>
    <row r="170" spans="1:28" ht="15" x14ac:dyDescent="0.25">
      <c r="A170" s="52"/>
      <c r="B170" s="52"/>
      <c r="C170" s="53" t="s">
        <v>717</v>
      </c>
      <c r="D170" s="52"/>
      <c r="E170" s="52"/>
      <c r="F170" s="52"/>
      <c r="G170" s="52"/>
      <c r="H170" s="54">
        <f>I169</f>
        <v>18588.5</v>
      </c>
      <c r="I170" s="54"/>
      <c r="J170" s="54">
        <f>K169</f>
        <v>140529.06</v>
      </c>
      <c r="K170" s="54"/>
      <c r="O170" s="43">
        <f>I169</f>
        <v>18588.5</v>
      </c>
      <c r="P170" s="43">
        <f>K169</f>
        <v>140529.06</v>
      </c>
      <c r="X170">
        <f>IF(Source!BI83&lt;=1,I169-0, 0)</f>
        <v>18588.5</v>
      </c>
      <c r="Y170">
        <f>IF(Source!BI83=2,I169-0, 0)</f>
        <v>0</v>
      </c>
      <c r="Z170">
        <f>IF(Source!BI83=3,I169-0, 0)</f>
        <v>0</v>
      </c>
      <c r="AA170">
        <f>IF(Source!BI83=4,I169,0)</f>
        <v>0</v>
      </c>
    </row>
    <row r="172" spans="1:28" ht="57" x14ac:dyDescent="0.2">
      <c r="A172" s="45" t="str">
        <f>Source!E85</f>
        <v>29</v>
      </c>
      <c r="B172" s="46" t="str">
        <f>Source!F85</f>
        <v>1.13-4-67</v>
      </c>
      <c r="C172" s="46" t="s">
        <v>112</v>
      </c>
      <c r="D172" s="47" t="str">
        <f>Source!H85</f>
        <v>шт.</v>
      </c>
      <c r="E172" s="48">
        <f>Source!I85</f>
        <v>4</v>
      </c>
      <c r="F172" s="49">
        <f>Source!AL85</f>
        <v>527.69000000000005</v>
      </c>
      <c r="G172" s="50" t="str">
        <f>Source!DD85</f>
        <v/>
      </c>
      <c r="H172" s="48">
        <f>Source!AW85</f>
        <v>1</v>
      </c>
      <c r="I172" s="51">
        <f>ROUND((Source!AC85*Source!AW85)*Source!I85, 2)</f>
        <v>2110.7600000000002</v>
      </c>
      <c r="J172" s="48">
        <f>IF(Source!BC85&lt;&gt; 0, Source!BC85, 1)</f>
        <v>14.02</v>
      </c>
      <c r="K172" s="51">
        <f>Source!P85</f>
        <v>29592.86</v>
      </c>
      <c r="Q172">
        <f>ROUND((Source!DN85/100)*ROUND((Source!AF85*Source!AV85)*Source!I85, 2), 2)</f>
        <v>0</v>
      </c>
      <c r="R172">
        <f>Source!X85</f>
        <v>0</v>
      </c>
      <c r="S172">
        <f>ROUND((Source!DO85/100)*ROUND((Source!AF85*Source!AV85)*Source!I85, 2), 2)</f>
        <v>0</v>
      </c>
      <c r="T172">
        <f>Source!Y85</f>
        <v>0</v>
      </c>
      <c r="U172">
        <f>ROUND((175/100)*ROUND((Source!AE85*Source!AV85)*Source!I85, 2), 2)</f>
        <v>0</v>
      </c>
      <c r="V172">
        <f>ROUND((157/100)*ROUND(Source!CS85*Source!I85, 2), 2)</f>
        <v>0</v>
      </c>
    </row>
    <row r="173" spans="1:28" ht="15" x14ac:dyDescent="0.25">
      <c r="A173" s="52"/>
      <c r="B173" s="52"/>
      <c r="C173" s="53" t="s">
        <v>717</v>
      </c>
      <c r="D173" s="52"/>
      <c r="E173" s="52"/>
      <c r="F173" s="52"/>
      <c r="G173" s="52"/>
      <c r="H173" s="54">
        <f>I172</f>
        <v>2110.7600000000002</v>
      </c>
      <c r="I173" s="54"/>
      <c r="J173" s="54">
        <f>K172</f>
        <v>29592.86</v>
      </c>
      <c r="K173" s="54"/>
      <c r="O173" s="43">
        <f>I172</f>
        <v>2110.7600000000002</v>
      </c>
      <c r="P173" s="43">
        <f>K172</f>
        <v>29592.86</v>
      </c>
      <c r="X173">
        <f>IF(Source!BI85&lt;=1,I172-0, 0)</f>
        <v>2110.7600000000002</v>
      </c>
      <c r="Y173">
        <f>IF(Source!BI85=2,I172-0, 0)</f>
        <v>0</v>
      </c>
      <c r="Z173">
        <f>IF(Source!BI85=3,I172-0, 0)</f>
        <v>0</v>
      </c>
      <c r="AA173">
        <f>IF(Source!BI85=4,I172,0)</f>
        <v>0</v>
      </c>
    </row>
    <row r="175" spans="1:28" ht="42.75" x14ac:dyDescent="0.2">
      <c r="A175" s="35" t="str">
        <f>Source!E87</f>
        <v>30</v>
      </c>
      <c r="B175" s="36" t="str">
        <f>Source!F87</f>
        <v>3.16-10-4</v>
      </c>
      <c r="C175" s="36" t="s">
        <v>129</v>
      </c>
      <c r="D175" s="38" t="str">
        <f>Source!H87</f>
        <v>100 м трубопровода</v>
      </c>
      <c r="E175" s="37">
        <f>Source!I87</f>
        <v>0.04</v>
      </c>
      <c r="F175" s="40"/>
      <c r="G175" s="39"/>
      <c r="H175" s="37"/>
      <c r="I175" s="41"/>
      <c r="J175" s="37"/>
      <c r="K175" s="41"/>
      <c r="Q175">
        <f>ROUND((Source!DN87/100)*ROUND((Source!AF87*Source!AV87)*Source!I87, 2), 2)</f>
        <v>47.48</v>
      </c>
      <c r="R175">
        <f>Source!X87</f>
        <v>747.77</v>
      </c>
      <c r="S175">
        <f>ROUND((Source!DO87/100)*ROUND((Source!AF87*Source!AV87)*Source!I87, 2), 2)</f>
        <v>27.91</v>
      </c>
      <c r="T175">
        <f>Source!Y87</f>
        <v>348.39</v>
      </c>
      <c r="U175">
        <f>ROUND((175/100)*ROUND((Source!AE87*Source!AV87)*Source!I87, 2), 2)</f>
        <v>2.71</v>
      </c>
      <c r="V175">
        <f>ROUND((157/100)*ROUND(Source!CS87*Source!I87, 2), 2)</f>
        <v>49.69</v>
      </c>
    </row>
    <row r="176" spans="1:28" ht="14.25" x14ac:dyDescent="0.2">
      <c r="A176" s="35"/>
      <c r="B176" s="36"/>
      <c r="C176" s="36" t="s">
        <v>707</v>
      </c>
      <c r="D176" s="38"/>
      <c r="E176" s="37"/>
      <c r="F176" s="40">
        <f>Source!AO87</f>
        <v>905.52</v>
      </c>
      <c r="G176" s="39" t="str">
        <f>Source!DG87</f>
        <v>)*1,15</v>
      </c>
      <c r="H176" s="37">
        <f>Source!AV87</f>
        <v>1</v>
      </c>
      <c r="I176" s="41">
        <f>ROUND((Source!AF87*Source!AV87)*Source!I87, 2)</f>
        <v>41.65</v>
      </c>
      <c r="J176" s="37">
        <f>IF(Source!BA87&lt;&gt; 0, Source!BA87, 1)</f>
        <v>20.399999999999999</v>
      </c>
      <c r="K176" s="41">
        <f>Source!S87</f>
        <v>849.74</v>
      </c>
      <c r="W176">
        <f>I176</f>
        <v>41.65</v>
      </c>
    </row>
    <row r="177" spans="1:28" ht="14.25" x14ac:dyDescent="0.2">
      <c r="A177" s="35"/>
      <c r="B177" s="36"/>
      <c r="C177" s="36" t="s">
        <v>708</v>
      </c>
      <c r="D177" s="38"/>
      <c r="E177" s="37"/>
      <c r="F177" s="40">
        <f>Source!AM87</f>
        <v>218.14</v>
      </c>
      <c r="G177" s="39" t="str">
        <f>Source!DE87</f>
        <v>)*1,25</v>
      </c>
      <c r="H177" s="37">
        <f>Source!AV87</f>
        <v>1</v>
      </c>
      <c r="I177" s="41">
        <f>ROUND((Source!AD87*Source!AV87)*Source!I87, 2)</f>
        <v>10.91</v>
      </c>
      <c r="J177" s="37">
        <f>IF(Source!BB87&lt;&gt; 0, Source!BB87, 1)</f>
        <v>7.54</v>
      </c>
      <c r="K177" s="41">
        <f>Source!Q87</f>
        <v>82.24</v>
      </c>
    </row>
    <row r="178" spans="1:28" ht="14.25" x14ac:dyDescent="0.2">
      <c r="A178" s="35"/>
      <c r="B178" s="36"/>
      <c r="C178" s="36" t="s">
        <v>709</v>
      </c>
      <c r="D178" s="38"/>
      <c r="E178" s="37"/>
      <c r="F178" s="40">
        <f>Source!AN87</f>
        <v>31.03</v>
      </c>
      <c r="G178" s="39" t="str">
        <f>Source!DF87</f>
        <v>)*1,25</v>
      </c>
      <c r="H178" s="37">
        <f>Source!AV87</f>
        <v>1</v>
      </c>
      <c r="I178" s="42">
        <f>ROUND((Source!AE87*Source!AV87)*Source!I87, 2)</f>
        <v>1.55</v>
      </c>
      <c r="J178" s="37">
        <f>IF(Source!BS87&lt;&gt; 0, Source!BS87, 1)</f>
        <v>20.399999999999999</v>
      </c>
      <c r="K178" s="42">
        <f>Source!R87</f>
        <v>31.65</v>
      </c>
      <c r="W178">
        <f>I178</f>
        <v>1.55</v>
      </c>
    </row>
    <row r="179" spans="1:28" ht="14.25" x14ac:dyDescent="0.2">
      <c r="A179" s="35"/>
      <c r="B179" s="36"/>
      <c r="C179" s="36" t="s">
        <v>710</v>
      </c>
      <c r="D179" s="38"/>
      <c r="E179" s="37"/>
      <c r="F179" s="40">
        <f>Source!AL87</f>
        <v>51.59</v>
      </c>
      <c r="G179" s="39" t="str">
        <f>Source!DD87</f>
        <v/>
      </c>
      <c r="H179" s="37">
        <f>Source!AW87</f>
        <v>1</v>
      </c>
      <c r="I179" s="41">
        <f>ROUND((Source!AC87*Source!AW87)*Source!I87, 2)</f>
        <v>2.06</v>
      </c>
      <c r="J179" s="37">
        <f>IF(Source!BC87&lt;&gt; 0, Source!BC87, 1)</f>
        <v>5.23</v>
      </c>
      <c r="K179" s="41">
        <f>Source!P87</f>
        <v>10.79</v>
      </c>
    </row>
    <row r="180" spans="1:28" ht="14.25" x14ac:dyDescent="0.2">
      <c r="A180" s="35"/>
      <c r="B180" s="36"/>
      <c r="C180" s="36" t="s">
        <v>711</v>
      </c>
      <c r="D180" s="38" t="s">
        <v>712</v>
      </c>
      <c r="E180" s="37">
        <f>Source!DN87</f>
        <v>114</v>
      </c>
      <c r="F180" s="40"/>
      <c r="G180" s="39"/>
      <c r="H180" s="37"/>
      <c r="I180" s="41">
        <f>SUM(Q175:Q179)</f>
        <v>47.48</v>
      </c>
      <c r="J180" s="37">
        <f>Source!BZ87</f>
        <v>88</v>
      </c>
      <c r="K180" s="41">
        <f>SUM(R175:R179)</f>
        <v>747.77</v>
      </c>
    </row>
    <row r="181" spans="1:28" ht="14.25" x14ac:dyDescent="0.2">
      <c r="A181" s="35"/>
      <c r="B181" s="36"/>
      <c r="C181" s="36" t="s">
        <v>713</v>
      </c>
      <c r="D181" s="38" t="s">
        <v>712</v>
      </c>
      <c r="E181" s="37">
        <f>Source!DO87</f>
        <v>67</v>
      </c>
      <c r="F181" s="40"/>
      <c r="G181" s="39"/>
      <c r="H181" s="37"/>
      <c r="I181" s="41">
        <f>SUM(S175:S180)</f>
        <v>27.91</v>
      </c>
      <c r="J181" s="37">
        <f>Source!CA87</f>
        <v>41</v>
      </c>
      <c r="K181" s="41">
        <f>SUM(T175:T180)</f>
        <v>348.39</v>
      </c>
    </row>
    <row r="182" spans="1:28" ht="14.25" x14ac:dyDescent="0.2">
      <c r="A182" s="35"/>
      <c r="B182" s="36"/>
      <c r="C182" s="36" t="s">
        <v>714</v>
      </c>
      <c r="D182" s="38" t="s">
        <v>712</v>
      </c>
      <c r="E182" s="37">
        <f>175</f>
        <v>175</v>
      </c>
      <c r="F182" s="40"/>
      <c r="G182" s="39"/>
      <c r="H182" s="37"/>
      <c r="I182" s="41">
        <f>SUM(U175:U181)</f>
        <v>2.71</v>
      </c>
      <c r="J182" s="37">
        <f>157</f>
        <v>157</v>
      </c>
      <c r="K182" s="41">
        <f>SUM(V175:V181)</f>
        <v>49.69</v>
      </c>
    </row>
    <row r="183" spans="1:28" ht="14.25" x14ac:dyDescent="0.2">
      <c r="A183" s="45"/>
      <c r="B183" s="46"/>
      <c r="C183" s="46" t="s">
        <v>715</v>
      </c>
      <c r="D183" s="47" t="s">
        <v>716</v>
      </c>
      <c r="E183" s="48">
        <f>Source!AQ87</f>
        <v>72.5</v>
      </c>
      <c r="F183" s="49"/>
      <c r="G183" s="50" t="str">
        <f>Source!DI87</f>
        <v>)*1,15</v>
      </c>
      <c r="H183" s="48">
        <f>Source!AV87</f>
        <v>1</v>
      </c>
      <c r="I183" s="51">
        <f>Source!U87</f>
        <v>3.335</v>
      </c>
      <c r="J183" s="48"/>
      <c r="K183" s="51"/>
      <c r="AB183" s="43">
        <f>I183</f>
        <v>3.335</v>
      </c>
    </row>
    <row r="184" spans="1:28" ht="15" x14ac:dyDescent="0.25">
      <c r="A184" s="52"/>
      <c r="B184" s="52"/>
      <c r="C184" s="53" t="s">
        <v>717</v>
      </c>
      <c r="D184" s="52"/>
      <c r="E184" s="52"/>
      <c r="F184" s="52"/>
      <c r="G184" s="52"/>
      <c r="H184" s="54">
        <f>I176+I177+I179+I180+I181+I182</f>
        <v>132.72</v>
      </c>
      <c r="I184" s="54"/>
      <c r="J184" s="54">
        <f>K176+K177+K179+K180+K181+K182</f>
        <v>2088.62</v>
      </c>
      <c r="K184" s="54"/>
      <c r="O184" s="43">
        <f>I176+I177+I179+I180+I181+I182</f>
        <v>132.72</v>
      </c>
      <c r="P184" s="43">
        <f>K176+K177+K179+K180+K181+K182</f>
        <v>2088.62</v>
      </c>
      <c r="X184">
        <f>IF(Source!BI87&lt;=1,I176+I177+I179+I180+I181+I182-0, 0)</f>
        <v>132.72</v>
      </c>
      <c r="Y184">
        <f>IF(Source!BI87=2,I176+I177+I179+I180+I181+I182-0, 0)</f>
        <v>0</v>
      </c>
      <c r="Z184">
        <f>IF(Source!BI87=3,I176+I177+I179+I180+I181+I182-0, 0)</f>
        <v>0</v>
      </c>
      <c r="AA184">
        <f>IF(Source!BI87=4,I176+I177+I179+I180+I181+I182,0)</f>
        <v>0</v>
      </c>
    </row>
    <row r="186" spans="1:28" ht="42.75" x14ac:dyDescent="0.2">
      <c r="A186" s="45" t="str">
        <f>Source!E89</f>
        <v>31</v>
      </c>
      <c r="B186" s="46" t="str">
        <f>Source!F89</f>
        <v>1.12-10-25</v>
      </c>
      <c r="C186" s="46" t="s">
        <v>120</v>
      </c>
      <c r="D186" s="47" t="str">
        <f>Source!H89</f>
        <v>1000 шт.</v>
      </c>
      <c r="E186" s="48">
        <f>Source!I89</f>
        <v>2E-3</v>
      </c>
      <c r="F186" s="49">
        <f>Source!AL89</f>
        <v>10632.07</v>
      </c>
      <c r="G186" s="50" t="str">
        <f>Source!DD89</f>
        <v/>
      </c>
      <c r="H186" s="48">
        <f>Source!AW89</f>
        <v>1</v>
      </c>
      <c r="I186" s="51">
        <f>ROUND((Source!AC89*Source!AW89)*Source!I89, 2)</f>
        <v>21.26</v>
      </c>
      <c r="J186" s="48">
        <f>IF(Source!BC89&lt;&gt; 0, Source!BC89, 1)</f>
        <v>4.4000000000000004</v>
      </c>
      <c r="K186" s="51">
        <f>Source!P89</f>
        <v>93.56</v>
      </c>
      <c r="Q186">
        <f>ROUND((Source!DN89/100)*ROUND((Source!AF89*Source!AV89)*Source!I89, 2), 2)</f>
        <v>0</v>
      </c>
      <c r="R186">
        <f>Source!X89</f>
        <v>0</v>
      </c>
      <c r="S186">
        <f>ROUND((Source!DO89/100)*ROUND((Source!AF89*Source!AV89)*Source!I89, 2), 2)</f>
        <v>0</v>
      </c>
      <c r="T186">
        <f>Source!Y89</f>
        <v>0</v>
      </c>
      <c r="U186">
        <f>ROUND((175/100)*ROUND((Source!AE89*Source!AV89)*Source!I89, 2), 2)</f>
        <v>0</v>
      </c>
      <c r="V186">
        <f>ROUND((157/100)*ROUND(Source!CS89*Source!I89, 2), 2)</f>
        <v>0</v>
      </c>
    </row>
    <row r="187" spans="1:28" ht="15" x14ac:dyDescent="0.25">
      <c r="A187" s="52"/>
      <c r="B187" s="52"/>
      <c r="C187" s="53" t="s">
        <v>717</v>
      </c>
      <c r="D187" s="52"/>
      <c r="E187" s="52"/>
      <c r="F187" s="52"/>
      <c r="G187" s="52"/>
      <c r="H187" s="54">
        <f>I186</f>
        <v>21.26</v>
      </c>
      <c r="I187" s="54"/>
      <c r="J187" s="54">
        <f>K186</f>
        <v>93.56</v>
      </c>
      <c r="K187" s="54"/>
      <c r="O187" s="43">
        <f>I186</f>
        <v>21.26</v>
      </c>
      <c r="P187" s="43">
        <f>K186</f>
        <v>93.56</v>
      </c>
      <c r="X187">
        <f>IF(Source!BI89&lt;=1,I186-0, 0)</f>
        <v>21.26</v>
      </c>
      <c r="Y187">
        <f>IF(Source!BI89=2,I186-0, 0)</f>
        <v>0</v>
      </c>
      <c r="Z187">
        <f>IF(Source!BI89=3,I186-0, 0)</f>
        <v>0</v>
      </c>
      <c r="AA187">
        <f>IF(Source!BI89=4,I186,0)</f>
        <v>0</v>
      </c>
    </row>
    <row r="189" spans="1:28" ht="71.25" x14ac:dyDescent="0.2">
      <c r="A189" s="45" t="str">
        <f>Source!E91</f>
        <v>32</v>
      </c>
      <c r="B189" s="46" t="str">
        <f>Source!F91</f>
        <v>1.12-1-48</v>
      </c>
      <c r="C189" s="46" t="s">
        <v>134</v>
      </c>
      <c r="D189" s="47" t="str">
        <f>Source!H91</f>
        <v>м</v>
      </c>
      <c r="E189" s="48">
        <f>Source!I91</f>
        <v>4</v>
      </c>
      <c r="F189" s="49">
        <f>Source!AL91</f>
        <v>87.93</v>
      </c>
      <c r="G189" s="50" t="str">
        <f>Source!DD91</f>
        <v/>
      </c>
      <c r="H189" s="48">
        <f>Source!AW91</f>
        <v>1</v>
      </c>
      <c r="I189" s="51">
        <f>ROUND((Source!AC91*Source!AW91)*Source!I91, 2)</f>
        <v>351.72</v>
      </c>
      <c r="J189" s="48">
        <f>IF(Source!BC91&lt;&gt; 0, Source!BC91, 1)</f>
        <v>7.98</v>
      </c>
      <c r="K189" s="51">
        <f>Source!P91</f>
        <v>2806.73</v>
      </c>
      <c r="Q189">
        <f>ROUND((Source!DN91/100)*ROUND((Source!AF91*Source!AV91)*Source!I91, 2), 2)</f>
        <v>0</v>
      </c>
      <c r="R189">
        <f>Source!X91</f>
        <v>0</v>
      </c>
      <c r="S189">
        <f>ROUND((Source!DO91/100)*ROUND((Source!AF91*Source!AV91)*Source!I91, 2), 2)</f>
        <v>0</v>
      </c>
      <c r="T189">
        <f>Source!Y91</f>
        <v>0</v>
      </c>
      <c r="U189">
        <f>ROUND((175/100)*ROUND((Source!AE91*Source!AV91)*Source!I91, 2), 2)</f>
        <v>0</v>
      </c>
      <c r="V189">
        <f>ROUND((157/100)*ROUND(Source!CS91*Source!I91, 2), 2)</f>
        <v>0</v>
      </c>
    </row>
    <row r="190" spans="1:28" ht="15" x14ac:dyDescent="0.25">
      <c r="A190" s="52"/>
      <c r="B190" s="52"/>
      <c r="C190" s="53" t="s">
        <v>717</v>
      </c>
      <c r="D190" s="52"/>
      <c r="E190" s="52"/>
      <c r="F190" s="52"/>
      <c r="G190" s="52"/>
      <c r="H190" s="54">
        <f>I189</f>
        <v>351.72</v>
      </c>
      <c r="I190" s="54"/>
      <c r="J190" s="54">
        <f>K189</f>
        <v>2806.73</v>
      </c>
      <c r="K190" s="54"/>
      <c r="O190" s="43">
        <f>I189</f>
        <v>351.72</v>
      </c>
      <c r="P190" s="43">
        <f>K189</f>
        <v>2806.73</v>
      </c>
      <c r="X190">
        <f>IF(Source!BI91&lt;=1,I189-0, 0)</f>
        <v>351.72</v>
      </c>
      <c r="Y190">
        <f>IF(Source!BI91=2,I189-0, 0)</f>
        <v>0</v>
      </c>
      <c r="Z190">
        <f>IF(Source!BI91=3,I189-0, 0)</f>
        <v>0</v>
      </c>
      <c r="AA190">
        <f>IF(Source!BI91=4,I189,0)</f>
        <v>0</v>
      </c>
    </row>
    <row r="192" spans="1:28" ht="57" x14ac:dyDescent="0.2">
      <c r="A192" s="35" t="str">
        <f>Source!E93</f>
        <v>33</v>
      </c>
      <c r="B192" s="36" t="str">
        <f>Source!F93</f>
        <v>3.16-10-5</v>
      </c>
      <c r="C192" s="36" t="s">
        <v>138</v>
      </c>
      <c r="D192" s="38" t="str">
        <f>Source!H93</f>
        <v>100 м трубопровода</v>
      </c>
      <c r="E192" s="37">
        <f>Source!I93</f>
        <v>0.15</v>
      </c>
      <c r="F192" s="40"/>
      <c r="G192" s="39"/>
      <c r="H192" s="37"/>
      <c r="I192" s="41"/>
      <c r="J192" s="37"/>
      <c r="K192" s="41"/>
      <c r="Q192">
        <f>ROUND((Source!DN93/100)*ROUND((Source!AF93*Source!AV93)*Source!I93, 2), 2)</f>
        <v>178.07</v>
      </c>
      <c r="R192">
        <f>Source!X93</f>
        <v>2804.14</v>
      </c>
      <c r="S192">
        <f>ROUND((Source!DO93/100)*ROUND((Source!AF93*Source!AV93)*Source!I93, 2), 2)</f>
        <v>104.65</v>
      </c>
      <c r="T192">
        <f>Source!Y93</f>
        <v>1306.47</v>
      </c>
      <c r="U192">
        <f>ROUND((175/100)*ROUND((Source!AE93*Source!AV93)*Source!I93, 2), 2)</f>
        <v>10.19</v>
      </c>
      <c r="V192">
        <f>ROUND((157/100)*ROUND(Source!CS93*Source!I93, 2), 2)</f>
        <v>186.34</v>
      </c>
    </row>
    <row r="193" spans="1:28" ht="14.25" x14ac:dyDescent="0.2">
      <c r="A193" s="35"/>
      <c r="B193" s="36"/>
      <c r="C193" s="36" t="s">
        <v>707</v>
      </c>
      <c r="D193" s="38"/>
      <c r="E193" s="37"/>
      <c r="F193" s="40">
        <f>Source!AO93</f>
        <v>905.52</v>
      </c>
      <c r="G193" s="39" t="str">
        <f>Source!DG93</f>
        <v>)*1,15</v>
      </c>
      <c r="H193" s="37">
        <f>Source!AV93</f>
        <v>1</v>
      </c>
      <c r="I193" s="41">
        <f>ROUND((Source!AF93*Source!AV93)*Source!I93, 2)</f>
        <v>156.19999999999999</v>
      </c>
      <c r="J193" s="37">
        <f>IF(Source!BA93&lt;&gt; 0, Source!BA93, 1)</f>
        <v>20.399999999999999</v>
      </c>
      <c r="K193" s="41">
        <f>Source!S93</f>
        <v>3186.52</v>
      </c>
      <c r="W193">
        <f>I193</f>
        <v>156.19999999999999</v>
      </c>
    </row>
    <row r="194" spans="1:28" ht="14.25" x14ac:dyDescent="0.2">
      <c r="A194" s="35"/>
      <c r="B194" s="36"/>
      <c r="C194" s="36" t="s">
        <v>708</v>
      </c>
      <c r="D194" s="38"/>
      <c r="E194" s="37"/>
      <c r="F194" s="40">
        <f>Source!AM93</f>
        <v>218.14</v>
      </c>
      <c r="G194" s="39" t="str">
        <f>Source!DE93</f>
        <v>)*1,25</v>
      </c>
      <c r="H194" s="37">
        <f>Source!AV93</f>
        <v>1</v>
      </c>
      <c r="I194" s="41">
        <f>ROUND((Source!AD93*Source!AV93)*Source!I93, 2)</f>
        <v>40.9</v>
      </c>
      <c r="J194" s="37">
        <f>IF(Source!BB93&lt;&gt; 0, Source!BB93, 1)</f>
        <v>7.54</v>
      </c>
      <c r="K194" s="41">
        <f>Source!Q93</f>
        <v>308.39999999999998</v>
      </c>
    </row>
    <row r="195" spans="1:28" ht="14.25" x14ac:dyDescent="0.2">
      <c r="A195" s="35"/>
      <c r="B195" s="36"/>
      <c r="C195" s="36" t="s">
        <v>709</v>
      </c>
      <c r="D195" s="38"/>
      <c r="E195" s="37"/>
      <c r="F195" s="40">
        <f>Source!AN93</f>
        <v>31.03</v>
      </c>
      <c r="G195" s="39" t="str">
        <f>Source!DF93</f>
        <v>)*1,25</v>
      </c>
      <c r="H195" s="37">
        <f>Source!AV93</f>
        <v>1</v>
      </c>
      <c r="I195" s="42">
        <f>ROUND((Source!AE93*Source!AV93)*Source!I93, 2)</f>
        <v>5.82</v>
      </c>
      <c r="J195" s="37">
        <f>IF(Source!BS93&lt;&gt; 0, Source!BS93, 1)</f>
        <v>20.399999999999999</v>
      </c>
      <c r="K195" s="42">
        <f>Source!R93</f>
        <v>118.69</v>
      </c>
      <c r="W195">
        <f>I195</f>
        <v>5.82</v>
      </c>
    </row>
    <row r="196" spans="1:28" ht="14.25" x14ac:dyDescent="0.2">
      <c r="A196" s="35"/>
      <c r="B196" s="36"/>
      <c r="C196" s="36" t="s">
        <v>710</v>
      </c>
      <c r="D196" s="38"/>
      <c r="E196" s="37"/>
      <c r="F196" s="40">
        <f>Source!AL93</f>
        <v>51.59</v>
      </c>
      <c r="G196" s="39" t="str">
        <f>Source!DD93</f>
        <v/>
      </c>
      <c r="H196" s="37">
        <f>Source!AW93</f>
        <v>1</v>
      </c>
      <c r="I196" s="41">
        <f>ROUND((Source!AC93*Source!AW93)*Source!I93, 2)</f>
        <v>7.74</v>
      </c>
      <c r="J196" s="37">
        <f>IF(Source!BC93&lt;&gt; 0, Source!BC93, 1)</f>
        <v>5.23</v>
      </c>
      <c r="K196" s="41">
        <f>Source!P93</f>
        <v>40.47</v>
      </c>
    </row>
    <row r="197" spans="1:28" ht="14.25" x14ac:dyDescent="0.2">
      <c r="A197" s="35"/>
      <c r="B197" s="36"/>
      <c r="C197" s="36" t="s">
        <v>711</v>
      </c>
      <c r="D197" s="38" t="s">
        <v>712</v>
      </c>
      <c r="E197" s="37">
        <f>Source!DN93</f>
        <v>114</v>
      </c>
      <c r="F197" s="40"/>
      <c r="G197" s="39"/>
      <c r="H197" s="37"/>
      <c r="I197" s="41">
        <f>SUM(Q192:Q196)</f>
        <v>178.07</v>
      </c>
      <c r="J197" s="37">
        <f>Source!BZ93</f>
        <v>88</v>
      </c>
      <c r="K197" s="41">
        <f>SUM(R192:R196)</f>
        <v>2804.14</v>
      </c>
    </row>
    <row r="198" spans="1:28" ht="14.25" x14ac:dyDescent="0.2">
      <c r="A198" s="35"/>
      <c r="B198" s="36"/>
      <c r="C198" s="36" t="s">
        <v>713</v>
      </c>
      <c r="D198" s="38" t="s">
        <v>712</v>
      </c>
      <c r="E198" s="37">
        <f>Source!DO93</f>
        <v>67</v>
      </c>
      <c r="F198" s="40"/>
      <c r="G198" s="39"/>
      <c r="H198" s="37"/>
      <c r="I198" s="41">
        <f>SUM(S192:S197)</f>
        <v>104.65</v>
      </c>
      <c r="J198" s="37">
        <f>Source!CA93</f>
        <v>41</v>
      </c>
      <c r="K198" s="41">
        <f>SUM(T192:T197)</f>
        <v>1306.47</v>
      </c>
    </row>
    <row r="199" spans="1:28" ht="14.25" x14ac:dyDescent="0.2">
      <c r="A199" s="35"/>
      <c r="B199" s="36"/>
      <c r="C199" s="36" t="s">
        <v>714</v>
      </c>
      <c r="D199" s="38" t="s">
        <v>712</v>
      </c>
      <c r="E199" s="37">
        <f>175</f>
        <v>175</v>
      </c>
      <c r="F199" s="40"/>
      <c r="G199" s="39"/>
      <c r="H199" s="37"/>
      <c r="I199" s="41">
        <f>SUM(U192:U198)</f>
        <v>10.19</v>
      </c>
      <c r="J199" s="37">
        <f>157</f>
        <v>157</v>
      </c>
      <c r="K199" s="41">
        <f>SUM(V192:V198)</f>
        <v>186.34</v>
      </c>
    </row>
    <row r="200" spans="1:28" ht="14.25" x14ac:dyDescent="0.2">
      <c r="A200" s="45"/>
      <c r="B200" s="46"/>
      <c r="C200" s="46" t="s">
        <v>715</v>
      </c>
      <c r="D200" s="47" t="s">
        <v>716</v>
      </c>
      <c r="E200" s="48">
        <f>Source!AQ93</f>
        <v>72.5</v>
      </c>
      <c r="F200" s="49"/>
      <c r="G200" s="50" t="str">
        <f>Source!DI93</f>
        <v>)*1,15</v>
      </c>
      <c r="H200" s="48">
        <f>Source!AV93</f>
        <v>1</v>
      </c>
      <c r="I200" s="51">
        <f>Source!U93</f>
        <v>12.50625</v>
      </c>
      <c r="J200" s="48"/>
      <c r="K200" s="51"/>
      <c r="AB200" s="43">
        <f>I200</f>
        <v>12.50625</v>
      </c>
    </row>
    <row r="201" spans="1:28" ht="15" x14ac:dyDescent="0.25">
      <c r="A201" s="52"/>
      <c r="B201" s="52"/>
      <c r="C201" s="53" t="s">
        <v>717</v>
      </c>
      <c r="D201" s="52"/>
      <c r="E201" s="52"/>
      <c r="F201" s="52"/>
      <c r="G201" s="52"/>
      <c r="H201" s="54">
        <f>I193+I194+I196+I197+I198+I199</f>
        <v>497.74999999999994</v>
      </c>
      <c r="I201" s="54"/>
      <c r="J201" s="54">
        <f>K193+K194+K196+K197+K198+K199</f>
        <v>7832.34</v>
      </c>
      <c r="K201" s="54"/>
      <c r="O201" s="43">
        <f>I193+I194+I196+I197+I198+I199</f>
        <v>497.74999999999994</v>
      </c>
      <c r="P201" s="43">
        <f>K193+K194+K196+K197+K198+K199</f>
        <v>7832.34</v>
      </c>
      <c r="X201">
        <f>IF(Source!BI93&lt;=1,I193+I194+I196+I197+I198+I199-0, 0)</f>
        <v>497.74999999999994</v>
      </c>
      <c r="Y201">
        <f>IF(Source!BI93=2,I193+I194+I196+I197+I198+I199-0, 0)</f>
        <v>0</v>
      </c>
      <c r="Z201">
        <f>IF(Source!BI93=3,I193+I194+I196+I197+I198+I199-0, 0)</f>
        <v>0</v>
      </c>
      <c r="AA201">
        <f>IF(Source!BI93=4,I193+I194+I196+I197+I198+I199,0)</f>
        <v>0</v>
      </c>
    </row>
    <row r="203" spans="1:28" ht="42.75" x14ac:dyDescent="0.2">
      <c r="A203" s="45" t="str">
        <f>Source!E95</f>
        <v>34</v>
      </c>
      <c r="B203" s="46" t="str">
        <f>Source!F95</f>
        <v>1.12-10-25</v>
      </c>
      <c r="C203" s="46" t="s">
        <v>120</v>
      </c>
      <c r="D203" s="47" t="str">
        <f>Source!H95</f>
        <v>1000 шт.</v>
      </c>
      <c r="E203" s="48">
        <f>Source!I95</f>
        <v>8.0000000000000002E-3</v>
      </c>
      <c r="F203" s="49">
        <f>Source!AL95</f>
        <v>10632.07</v>
      </c>
      <c r="G203" s="50" t="str">
        <f>Source!DD95</f>
        <v/>
      </c>
      <c r="H203" s="48">
        <f>Source!AW95</f>
        <v>1</v>
      </c>
      <c r="I203" s="51">
        <f>ROUND((Source!AC95*Source!AW95)*Source!I95, 2)</f>
        <v>85.06</v>
      </c>
      <c r="J203" s="48">
        <f>IF(Source!BC95&lt;&gt; 0, Source!BC95, 1)</f>
        <v>4.4000000000000004</v>
      </c>
      <c r="K203" s="51">
        <f>Source!P95</f>
        <v>374.25</v>
      </c>
      <c r="Q203">
        <f>ROUND((Source!DN95/100)*ROUND((Source!AF95*Source!AV95)*Source!I95, 2), 2)</f>
        <v>0</v>
      </c>
      <c r="R203">
        <f>Source!X95</f>
        <v>0</v>
      </c>
      <c r="S203">
        <f>ROUND((Source!DO95/100)*ROUND((Source!AF95*Source!AV95)*Source!I95, 2), 2)</f>
        <v>0</v>
      </c>
      <c r="T203">
        <f>Source!Y95</f>
        <v>0</v>
      </c>
      <c r="U203">
        <f>ROUND((175/100)*ROUND((Source!AE95*Source!AV95)*Source!I95, 2), 2)</f>
        <v>0</v>
      </c>
      <c r="V203">
        <f>ROUND((157/100)*ROUND(Source!CS95*Source!I95, 2), 2)</f>
        <v>0</v>
      </c>
    </row>
    <row r="204" spans="1:28" ht="15" x14ac:dyDescent="0.25">
      <c r="A204" s="52"/>
      <c r="B204" s="52"/>
      <c r="C204" s="53" t="s">
        <v>717</v>
      </c>
      <c r="D204" s="52"/>
      <c r="E204" s="52"/>
      <c r="F204" s="52"/>
      <c r="G204" s="52"/>
      <c r="H204" s="54">
        <f>I203</f>
        <v>85.06</v>
      </c>
      <c r="I204" s="54"/>
      <c r="J204" s="54">
        <f>K203</f>
        <v>374.25</v>
      </c>
      <c r="K204" s="54"/>
      <c r="O204" s="43">
        <f>I203</f>
        <v>85.06</v>
      </c>
      <c r="P204" s="43">
        <f>K203</f>
        <v>374.25</v>
      </c>
      <c r="X204">
        <f>IF(Source!BI95&lt;=1,I203-0, 0)</f>
        <v>85.06</v>
      </c>
      <c r="Y204">
        <f>IF(Source!BI95=2,I203-0, 0)</f>
        <v>0</v>
      </c>
      <c r="Z204">
        <f>IF(Source!BI95=3,I203-0, 0)</f>
        <v>0</v>
      </c>
      <c r="AA204">
        <f>IF(Source!BI95=4,I203,0)</f>
        <v>0</v>
      </c>
    </row>
    <row r="206" spans="1:28" ht="71.25" x14ac:dyDescent="0.2">
      <c r="A206" s="45" t="str">
        <f>Source!E97</f>
        <v>35</v>
      </c>
      <c r="B206" s="46" t="str">
        <f>Source!F97</f>
        <v>1.12-1-49</v>
      </c>
      <c r="C206" s="46" t="s">
        <v>143</v>
      </c>
      <c r="D206" s="47" t="str">
        <f>Source!H97</f>
        <v>м</v>
      </c>
      <c r="E206" s="48">
        <f>Source!I97</f>
        <v>15</v>
      </c>
      <c r="F206" s="49">
        <f>Source!AL97</f>
        <v>108.8</v>
      </c>
      <c r="G206" s="50" t="str">
        <f>Source!DD97</f>
        <v/>
      </c>
      <c r="H206" s="48">
        <f>Source!AW97</f>
        <v>1</v>
      </c>
      <c r="I206" s="51">
        <f>ROUND((Source!AC97*Source!AW97)*Source!I97, 2)</f>
        <v>1632</v>
      </c>
      <c r="J206" s="48">
        <f>IF(Source!BC97&lt;&gt; 0, Source!BC97, 1)</f>
        <v>8.9</v>
      </c>
      <c r="K206" s="51">
        <f>Source!P97</f>
        <v>14524.8</v>
      </c>
      <c r="Q206">
        <f>ROUND((Source!DN97/100)*ROUND((Source!AF97*Source!AV97)*Source!I97, 2), 2)</f>
        <v>0</v>
      </c>
      <c r="R206">
        <f>Source!X97</f>
        <v>0</v>
      </c>
      <c r="S206">
        <f>ROUND((Source!DO97/100)*ROUND((Source!AF97*Source!AV97)*Source!I97, 2), 2)</f>
        <v>0</v>
      </c>
      <c r="T206">
        <f>Source!Y97</f>
        <v>0</v>
      </c>
      <c r="U206">
        <f>ROUND((175/100)*ROUND((Source!AE97*Source!AV97)*Source!I97, 2), 2)</f>
        <v>0</v>
      </c>
      <c r="V206">
        <f>ROUND((157/100)*ROUND(Source!CS97*Source!I97, 2), 2)</f>
        <v>0</v>
      </c>
    </row>
    <row r="207" spans="1:28" ht="15" x14ac:dyDescent="0.25">
      <c r="A207" s="52"/>
      <c r="B207" s="52"/>
      <c r="C207" s="53" t="s">
        <v>717</v>
      </c>
      <c r="D207" s="52"/>
      <c r="E207" s="52"/>
      <c r="F207" s="52"/>
      <c r="G207" s="52"/>
      <c r="H207" s="54">
        <f>I206</f>
        <v>1632</v>
      </c>
      <c r="I207" s="54"/>
      <c r="J207" s="54">
        <f>K206</f>
        <v>14524.8</v>
      </c>
      <c r="K207" s="54"/>
      <c r="O207" s="43">
        <f>I206</f>
        <v>1632</v>
      </c>
      <c r="P207" s="43">
        <f>K206</f>
        <v>14524.8</v>
      </c>
      <c r="X207">
        <f>IF(Source!BI97&lt;=1,I206-0, 0)</f>
        <v>1632</v>
      </c>
      <c r="Y207">
        <f>IF(Source!BI97=2,I206-0, 0)</f>
        <v>0</v>
      </c>
      <c r="Z207">
        <f>IF(Source!BI97=3,I206-0, 0)</f>
        <v>0</v>
      </c>
      <c r="AA207">
        <f>IF(Source!BI97=4,I206,0)</f>
        <v>0</v>
      </c>
    </row>
    <row r="209" spans="1:28" ht="57" x14ac:dyDescent="0.2">
      <c r="A209" s="35" t="str">
        <f>Source!E99</f>
        <v>36</v>
      </c>
      <c r="B209" s="36" t="str">
        <f>Source!F99</f>
        <v>3.16-29-1</v>
      </c>
      <c r="C209" s="36" t="s">
        <v>147</v>
      </c>
      <c r="D209" s="38" t="str">
        <f>Source!H99</f>
        <v>100 м трубопровода</v>
      </c>
      <c r="E209" s="37">
        <f>Source!I99</f>
        <v>27.1</v>
      </c>
      <c r="F209" s="40"/>
      <c r="G209" s="39"/>
      <c r="H209" s="37"/>
      <c r="I209" s="41"/>
      <c r="J209" s="37"/>
      <c r="K209" s="41"/>
      <c r="Q209">
        <f>ROUND((Source!DN99/100)*ROUND((Source!AF99*Source!AV99)*Source!I99, 2), 2)</f>
        <v>4763.08</v>
      </c>
      <c r="R209">
        <f>Source!X99</f>
        <v>77733.33</v>
      </c>
      <c r="S209">
        <f>ROUND((Source!DO99/100)*ROUND((Source!AF99*Source!AV99)*Source!I99, 2), 2)</f>
        <v>3204.25</v>
      </c>
      <c r="T209">
        <f>Source!Y99</f>
        <v>36216.67</v>
      </c>
      <c r="U209">
        <f>ROUND((175/100)*ROUND((Source!AE99*Source!AV99)*Source!I99, 2), 2)</f>
        <v>0</v>
      </c>
      <c r="V209">
        <f>ROUND((157/100)*ROUND(Source!CS99*Source!I99, 2), 2)</f>
        <v>0</v>
      </c>
    </row>
    <row r="210" spans="1:28" ht="14.25" x14ac:dyDescent="0.2">
      <c r="A210" s="35"/>
      <c r="B210" s="36"/>
      <c r="C210" s="36" t="s">
        <v>707</v>
      </c>
      <c r="D210" s="38"/>
      <c r="E210" s="37"/>
      <c r="F210" s="40">
        <f>Source!AO99</f>
        <v>138.94</v>
      </c>
      <c r="G210" s="39" t="str">
        <f>Source!DG99</f>
        <v>)*1,15</v>
      </c>
      <c r="H210" s="37">
        <f>Source!AV99</f>
        <v>1</v>
      </c>
      <c r="I210" s="41">
        <f>ROUND((Source!AF99*Source!AV99)*Source!I99, 2)</f>
        <v>4330.07</v>
      </c>
      <c r="J210" s="37">
        <f>IF(Source!BA99&lt;&gt; 0, Source!BA99, 1)</f>
        <v>20.399999999999999</v>
      </c>
      <c r="K210" s="41">
        <f>Source!S99</f>
        <v>88333.33</v>
      </c>
      <c r="W210">
        <f>I210</f>
        <v>4330.07</v>
      </c>
    </row>
    <row r="211" spans="1:28" ht="14.25" x14ac:dyDescent="0.2">
      <c r="A211" s="35"/>
      <c r="B211" s="36"/>
      <c r="C211" s="36" t="s">
        <v>710</v>
      </c>
      <c r="D211" s="38"/>
      <c r="E211" s="37"/>
      <c r="F211" s="40">
        <f>Source!AL99</f>
        <v>8.4</v>
      </c>
      <c r="G211" s="39" t="str">
        <f>Source!DD99</f>
        <v/>
      </c>
      <c r="H211" s="37">
        <f>Source!AW99</f>
        <v>1</v>
      </c>
      <c r="I211" s="41">
        <f>ROUND((Source!AC99*Source!AW99)*Source!I99, 2)</f>
        <v>227.64</v>
      </c>
      <c r="J211" s="37">
        <f>IF(Source!BC99&lt;&gt; 0, Source!BC99, 1)</f>
        <v>4.4000000000000004</v>
      </c>
      <c r="K211" s="41">
        <f>Source!P99</f>
        <v>1001.62</v>
      </c>
    </row>
    <row r="212" spans="1:28" ht="14.25" x14ac:dyDescent="0.2">
      <c r="A212" s="35"/>
      <c r="B212" s="36"/>
      <c r="C212" s="36" t="s">
        <v>711</v>
      </c>
      <c r="D212" s="38" t="s">
        <v>712</v>
      </c>
      <c r="E212" s="37">
        <f>Source!DN99</f>
        <v>110</v>
      </c>
      <c r="F212" s="40"/>
      <c r="G212" s="39"/>
      <c r="H212" s="37"/>
      <c r="I212" s="41">
        <f>SUM(Q209:Q211)</f>
        <v>4763.08</v>
      </c>
      <c r="J212" s="37">
        <f>Source!BZ99</f>
        <v>88</v>
      </c>
      <c r="K212" s="41">
        <f>SUM(R209:R211)</f>
        <v>77733.33</v>
      </c>
    </row>
    <row r="213" spans="1:28" ht="14.25" x14ac:dyDescent="0.2">
      <c r="A213" s="35"/>
      <c r="B213" s="36"/>
      <c r="C213" s="36" t="s">
        <v>713</v>
      </c>
      <c r="D213" s="38" t="s">
        <v>712</v>
      </c>
      <c r="E213" s="37">
        <f>Source!DO99</f>
        <v>74</v>
      </c>
      <c r="F213" s="40"/>
      <c r="G213" s="39"/>
      <c r="H213" s="37"/>
      <c r="I213" s="41">
        <f>SUM(S209:S212)</f>
        <v>3204.25</v>
      </c>
      <c r="J213" s="37">
        <f>Source!CA99</f>
        <v>41</v>
      </c>
      <c r="K213" s="41">
        <f>SUM(T209:T212)</f>
        <v>36216.67</v>
      </c>
    </row>
    <row r="214" spans="1:28" ht="14.25" x14ac:dyDescent="0.2">
      <c r="A214" s="45"/>
      <c r="B214" s="46"/>
      <c r="C214" s="46" t="s">
        <v>715</v>
      </c>
      <c r="D214" s="47" t="s">
        <v>716</v>
      </c>
      <c r="E214" s="48">
        <f>Source!AQ99</f>
        <v>9.25</v>
      </c>
      <c r="F214" s="49"/>
      <c r="G214" s="50" t="str">
        <f>Source!DI99</f>
        <v>)*1,15</v>
      </c>
      <c r="H214" s="48">
        <f>Source!AV99</f>
        <v>1</v>
      </c>
      <c r="I214" s="51">
        <f>Source!U99</f>
        <v>288.27625</v>
      </c>
      <c r="J214" s="48"/>
      <c r="K214" s="51"/>
      <c r="AB214" s="43">
        <f>I214</f>
        <v>288.27625</v>
      </c>
    </row>
    <row r="215" spans="1:28" ht="15" x14ac:dyDescent="0.25">
      <c r="A215" s="52"/>
      <c r="B215" s="52"/>
      <c r="C215" s="53" t="s">
        <v>717</v>
      </c>
      <c r="D215" s="52"/>
      <c r="E215" s="52"/>
      <c r="F215" s="52"/>
      <c r="G215" s="52"/>
      <c r="H215" s="54">
        <f>I210+I211+I212+I213</f>
        <v>12525.04</v>
      </c>
      <c r="I215" s="54"/>
      <c r="J215" s="54">
        <f>K210+K211+K212+K213</f>
        <v>203284.95</v>
      </c>
      <c r="K215" s="54"/>
      <c r="O215" s="43">
        <f>I210+I211+I212+I213</f>
        <v>12525.04</v>
      </c>
      <c r="P215" s="43">
        <f>K210+K211+K212+K213</f>
        <v>203284.95</v>
      </c>
      <c r="X215">
        <f>IF(Source!BI99&lt;=1,I210+I211+I212+I213-0, 0)</f>
        <v>12525.04</v>
      </c>
      <c r="Y215">
        <f>IF(Source!BI99=2,I210+I211+I212+I213-0, 0)</f>
        <v>0</v>
      </c>
      <c r="Z215">
        <f>IF(Source!BI99=3,I210+I211+I212+I213-0, 0)</f>
        <v>0</v>
      </c>
      <c r="AA215">
        <f>IF(Source!BI99=4,I210+I211+I212+I213,0)</f>
        <v>0</v>
      </c>
    </row>
    <row r="217" spans="1:28" ht="57" x14ac:dyDescent="0.2">
      <c r="A217" s="35" t="str">
        <f>Source!E101</f>
        <v>37</v>
      </c>
      <c r="B217" s="36" t="str">
        <f>Source!F101</f>
        <v>3.16-29-2</v>
      </c>
      <c r="C217" s="36" t="s">
        <v>153</v>
      </c>
      <c r="D217" s="38" t="str">
        <f>Source!H101</f>
        <v>100 м трубопровода</v>
      </c>
      <c r="E217" s="37">
        <f>Source!I101</f>
        <v>2.54</v>
      </c>
      <c r="F217" s="40"/>
      <c r="G217" s="39"/>
      <c r="H217" s="37"/>
      <c r="I217" s="41"/>
      <c r="J217" s="37"/>
      <c r="K217" s="41"/>
      <c r="Q217">
        <f>ROUND((Source!DN101/100)*ROUND((Source!AF101*Source!AV101)*Source!I101, 2), 2)</f>
        <v>446.42</v>
      </c>
      <c r="R217">
        <f>Source!X101</f>
        <v>7285.7</v>
      </c>
      <c r="S217">
        <f>ROUND((Source!DO101/100)*ROUND((Source!AF101*Source!AV101)*Source!I101, 2), 2)</f>
        <v>300.32</v>
      </c>
      <c r="T217">
        <f>Source!Y101</f>
        <v>3394.48</v>
      </c>
      <c r="U217">
        <f>ROUND((175/100)*ROUND((Source!AE101*Source!AV101)*Source!I101, 2), 2)</f>
        <v>0</v>
      </c>
      <c r="V217">
        <f>ROUND((157/100)*ROUND(Source!CS101*Source!I101, 2), 2)</f>
        <v>0</v>
      </c>
    </row>
    <row r="218" spans="1:28" ht="14.25" x14ac:dyDescent="0.2">
      <c r="A218" s="35"/>
      <c r="B218" s="36"/>
      <c r="C218" s="36" t="s">
        <v>707</v>
      </c>
      <c r="D218" s="38"/>
      <c r="E218" s="37"/>
      <c r="F218" s="40">
        <f>Source!AO101</f>
        <v>138.94</v>
      </c>
      <c r="G218" s="39" t="str">
        <f>Source!DG101</f>
        <v>)*1,15</v>
      </c>
      <c r="H218" s="37">
        <f>Source!AV101</f>
        <v>1</v>
      </c>
      <c r="I218" s="41">
        <f>ROUND((Source!AF101*Source!AV101)*Source!I101, 2)</f>
        <v>405.84</v>
      </c>
      <c r="J218" s="37">
        <f>IF(Source!BA101&lt;&gt; 0, Source!BA101, 1)</f>
        <v>20.399999999999999</v>
      </c>
      <c r="K218" s="41">
        <f>Source!S101</f>
        <v>8279.2099999999991</v>
      </c>
      <c r="W218">
        <f>I218</f>
        <v>405.84</v>
      </c>
    </row>
    <row r="219" spans="1:28" ht="14.25" x14ac:dyDescent="0.2">
      <c r="A219" s="35"/>
      <c r="B219" s="36"/>
      <c r="C219" s="36" t="s">
        <v>710</v>
      </c>
      <c r="D219" s="38"/>
      <c r="E219" s="37"/>
      <c r="F219" s="40">
        <f>Source!AL101</f>
        <v>28.2</v>
      </c>
      <c r="G219" s="39" t="str">
        <f>Source!DD101</f>
        <v/>
      </c>
      <c r="H219" s="37">
        <f>Source!AW101</f>
        <v>1</v>
      </c>
      <c r="I219" s="41">
        <f>ROUND((Source!AC101*Source!AW101)*Source!I101, 2)</f>
        <v>71.63</v>
      </c>
      <c r="J219" s="37">
        <f>IF(Source!BC101&lt;&gt; 0, Source!BC101, 1)</f>
        <v>4.29</v>
      </c>
      <c r="K219" s="41">
        <f>Source!P101</f>
        <v>307.27999999999997</v>
      </c>
    </row>
    <row r="220" spans="1:28" ht="14.25" x14ac:dyDescent="0.2">
      <c r="A220" s="35"/>
      <c r="B220" s="36"/>
      <c r="C220" s="36" t="s">
        <v>711</v>
      </c>
      <c r="D220" s="38" t="s">
        <v>712</v>
      </c>
      <c r="E220" s="37">
        <f>Source!DN101</f>
        <v>110</v>
      </c>
      <c r="F220" s="40"/>
      <c r="G220" s="39"/>
      <c r="H220" s="37"/>
      <c r="I220" s="41">
        <f>SUM(Q217:Q219)</f>
        <v>446.42</v>
      </c>
      <c r="J220" s="37">
        <f>Source!BZ101</f>
        <v>88</v>
      </c>
      <c r="K220" s="41">
        <f>SUM(R217:R219)</f>
        <v>7285.7</v>
      </c>
    </row>
    <row r="221" spans="1:28" ht="14.25" x14ac:dyDescent="0.2">
      <c r="A221" s="35"/>
      <c r="B221" s="36"/>
      <c r="C221" s="36" t="s">
        <v>713</v>
      </c>
      <c r="D221" s="38" t="s">
        <v>712</v>
      </c>
      <c r="E221" s="37">
        <f>Source!DO101</f>
        <v>74</v>
      </c>
      <c r="F221" s="40"/>
      <c r="G221" s="39"/>
      <c r="H221" s="37"/>
      <c r="I221" s="41">
        <f>SUM(S217:S220)</f>
        <v>300.32</v>
      </c>
      <c r="J221" s="37">
        <f>Source!CA101</f>
        <v>41</v>
      </c>
      <c r="K221" s="41">
        <f>SUM(T217:T220)</f>
        <v>3394.48</v>
      </c>
    </row>
    <row r="222" spans="1:28" ht="14.25" x14ac:dyDescent="0.2">
      <c r="A222" s="45"/>
      <c r="B222" s="46"/>
      <c r="C222" s="46" t="s">
        <v>715</v>
      </c>
      <c r="D222" s="47" t="s">
        <v>716</v>
      </c>
      <c r="E222" s="48">
        <f>Source!AQ101</f>
        <v>9.25</v>
      </c>
      <c r="F222" s="49"/>
      <c r="G222" s="50" t="str">
        <f>Source!DI101</f>
        <v>)*1,15</v>
      </c>
      <c r="H222" s="48">
        <f>Source!AV101</f>
        <v>1</v>
      </c>
      <c r="I222" s="51">
        <f>Source!U101</f>
        <v>27.01925</v>
      </c>
      <c r="J222" s="48"/>
      <c r="K222" s="51"/>
      <c r="AB222" s="43">
        <f>I222</f>
        <v>27.01925</v>
      </c>
    </row>
    <row r="223" spans="1:28" ht="15" x14ac:dyDescent="0.25">
      <c r="A223" s="52"/>
      <c r="B223" s="52"/>
      <c r="C223" s="53" t="s">
        <v>717</v>
      </c>
      <c r="D223" s="52"/>
      <c r="E223" s="52"/>
      <c r="F223" s="52"/>
      <c r="G223" s="52"/>
      <c r="H223" s="54">
        <f>I218+I219+I220+I221</f>
        <v>1224.21</v>
      </c>
      <c r="I223" s="54"/>
      <c r="J223" s="54">
        <f>K218+K219+K220+K221</f>
        <v>19266.669999999998</v>
      </c>
      <c r="K223" s="54"/>
      <c r="O223" s="43">
        <f>I218+I219+I220+I221</f>
        <v>1224.21</v>
      </c>
      <c r="P223" s="43">
        <f>K218+K219+K220+K221</f>
        <v>19266.669999999998</v>
      </c>
      <c r="X223">
        <f>IF(Source!BI101&lt;=1,I218+I219+I220+I221-0, 0)</f>
        <v>1224.21</v>
      </c>
      <c r="Y223">
        <f>IF(Source!BI101=2,I218+I219+I220+I221-0, 0)</f>
        <v>0</v>
      </c>
      <c r="Z223">
        <f>IF(Source!BI101=3,I218+I219+I220+I221-0, 0)</f>
        <v>0</v>
      </c>
      <c r="AA223">
        <f>IF(Source!BI101=4,I218+I219+I220+I221,0)</f>
        <v>0</v>
      </c>
    </row>
    <row r="225" spans="1:28" ht="42.75" x14ac:dyDescent="0.2">
      <c r="A225" s="35" t="str">
        <f>Source!E103</f>
        <v>38</v>
      </c>
      <c r="B225" s="36" t="str">
        <f>Source!F103</f>
        <v>3.13-17-6</v>
      </c>
      <c r="C225" s="36" t="s">
        <v>157</v>
      </c>
      <c r="D225" s="38" t="str">
        <f>Source!H103</f>
        <v>1 м2</v>
      </c>
      <c r="E225" s="37">
        <f>Source!I103</f>
        <v>514.52</v>
      </c>
      <c r="F225" s="40"/>
      <c r="G225" s="39"/>
      <c r="H225" s="37"/>
      <c r="I225" s="41"/>
      <c r="J225" s="37"/>
      <c r="K225" s="41"/>
      <c r="Q225">
        <f>ROUND((Source!DN103/100)*ROUND((Source!AF103*Source!AV103)*Source!I103, 2), 2)</f>
        <v>5952.48</v>
      </c>
      <c r="R225">
        <f>Source!X103</f>
        <v>98358.81</v>
      </c>
      <c r="S225">
        <f>ROUND((Source!DO103/100)*ROUND((Source!AF103*Source!AV103)*Source!I103, 2), 2)</f>
        <v>3809.59</v>
      </c>
      <c r="T225">
        <f>Source!Y103</f>
        <v>49786.559999999998</v>
      </c>
      <c r="U225">
        <f>ROUND((175/100)*ROUND((Source!AE103*Source!AV103)*Source!I103, 2), 2)</f>
        <v>0</v>
      </c>
      <c r="V225">
        <f>ROUND((157/100)*ROUND(Source!CS103*Source!I103, 2), 2)</f>
        <v>0</v>
      </c>
    </row>
    <row r="226" spans="1:28" ht="14.25" x14ac:dyDescent="0.2">
      <c r="A226" s="35"/>
      <c r="B226" s="36"/>
      <c r="C226" s="36" t="s">
        <v>707</v>
      </c>
      <c r="D226" s="38"/>
      <c r="E226" s="37"/>
      <c r="F226" s="40">
        <f>Source!AO103</f>
        <v>10.06</v>
      </c>
      <c r="G226" s="39" t="str">
        <f>Source!DG103</f>
        <v>)*1,15</v>
      </c>
      <c r="H226" s="37">
        <f>Source!AV103</f>
        <v>1</v>
      </c>
      <c r="I226" s="41">
        <f>ROUND((Source!AF103*Source!AV103)*Source!I103, 2)</f>
        <v>5952.48</v>
      </c>
      <c r="J226" s="37">
        <f>IF(Source!BA103&lt;&gt; 0, Source!BA103, 1)</f>
        <v>20.399999999999999</v>
      </c>
      <c r="K226" s="41">
        <f>Source!S103</f>
        <v>121430.63</v>
      </c>
      <c r="W226">
        <f>I226</f>
        <v>5952.48</v>
      </c>
    </row>
    <row r="227" spans="1:28" ht="14.25" x14ac:dyDescent="0.2">
      <c r="A227" s="35"/>
      <c r="B227" s="36"/>
      <c r="C227" s="36" t="s">
        <v>711</v>
      </c>
      <c r="D227" s="38" t="s">
        <v>712</v>
      </c>
      <c r="E227" s="37">
        <f>Source!DN103</f>
        <v>100</v>
      </c>
      <c r="F227" s="40"/>
      <c r="G227" s="39"/>
      <c r="H227" s="37"/>
      <c r="I227" s="41">
        <f>SUM(Q225:Q226)</f>
        <v>5952.48</v>
      </c>
      <c r="J227" s="37">
        <f>Source!BZ103</f>
        <v>81</v>
      </c>
      <c r="K227" s="41">
        <f>SUM(R225:R226)</f>
        <v>98358.81</v>
      </c>
    </row>
    <row r="228" spans="1:28" ht="14.25" x14ac:dyDescent="0.2">
      <c r="A228" s="35"/>
      <c r="B228" s="36"/>
      <c r="C228" s="36" t="s">
        <v>713</v>
      </c>
      <c r="D228" s="38" t="s">
        <v>712</v>
      </c>
      <c r="E228" s="37">
        <f>Source!DO103</f>
        <v>64</v>
      </c>
      <c r="F228" s="40"/>
      <c r="G228" s="39"/>
      <c r="H228" s="37"/>
      <c r="I228" s="41">
        <f>SUM(S225:S227)</f>
        <v>3809.59</v>
      </c>
      <c r="J228" s="37">
        <f>Source!CA103</f>
        <v>41</v>
      </c>
      <c r="K228" s="41">
        <f>SUM(T225:T227)</f>
        <v>49786.559999999998</v>
      </c>
    </row>
    <row r="229" spans="1:28" ht="14.25" x14ac:dyDescent="0.2">
      <c r="A229" s="45"/>
      <c r="B229" s="46"/>
      <c r="C229" s="46" t="s">
        <v>715</v>
      </c>
      <c r="D229" s="47" t="s">
        <v>716</v>
      </c>
      <c r="E229" s="48">
        <f>Source!AQ103</f>
        <v>0.9</v>
      </c>
      <c r="F229" s="49"/>
      <c r="G229" s="50" t="str">
        <f>Source!DI103</f>
        <v>)*1,15</v>
      </c>
      <c r="H229" s="48">
        <f>Source!AV103</f>
        <v>1</v>
      </c>
      <c r="I229" s="51">
        <f>Source!U103</f>
        <v>532.52819999999997</v>
      </c>
      <c r="J229" s="48"/>
      <c r="K229" s="51"/>
      <c r="AB229" s="43">
        <f>I229</f>
        <v>532.52819999999997</v>
      </c>
    </row>
    <row r="230" spans="1:28" ht="15" x14ac:dyDescent="0.25">
      <c r="A230" s="52"/>
      <c r="B230" s="52"/>
      <c r="C230" s="53" t="s">
        <v>717</v>
      </c>
      <c r="D230" s="52"/>
      <c r="E230" s="52"/>
      <c r="F230" s="52"/>
      <c r="G230" s="52"/>
      <c r="H230" s="54">
        <f>I226+I227+I228</f>
        <v>15714.55</v>
      </c>
      <c r="I230" s="54"/>
      <c r="J230" s="54">
        <f>K226+K227+K228</f>
        <v>269576</v>
      </c>
      <c r="K230" s="54"/>
      <c r="O230" s="43">
        <f>I226+I227+I228</f>
        <v>15714.55</v>
      </c>
      <c r="P230" s="43">
        <f>K226+K227+K228</f>
        <v>269576</v>
      </c>
      <c r="X230">
        <f>IF(Source!BI103&lt;=1,I226+I227+I228-0, 0)</f>
        <v>15714.55</v>
      </c>
      <c r="Y230">
        <f>IF(Source!BI103=2,I226+I227+I228-0, 0)</f>
        <v>0</v>
      </c>
      <c r="Z230">
        <f>IF(Source!BI103=3,I226+I227+I228-0, 0)</f>
        <v>0</v>
      </c>
      <c r="AA230">
        <f>IF(Source!BI103=4,I226+I227+I228,0)</f>
        <v>0</v>
      </c>
    </row>
    <row r="232" spans="1:28" ht="71.25" x14ac:dyDescent="0.2">
      <c r="A232" s="35" t="str">
        <f>Source!E105</f>
        <v>39</v>
      </c>
      <c r="B232" s="36" t="str">
        <f>Source!F105</f>
        <v>3.15-108-4</v>
      </c>
      <c r="C232" s="36" t="s">
        <v>164</v>
      </c>
      <c r="D232" s="38" t="str">
        <f>Source!H105</f>
        <v>100 м2 окрашиваемой поверхности</v>
      </c>
      <c r="E232" s="37">
        <f>Source!I105</f>
        <v>4.2314999999999996</v>
      </c>
      <c r="F232" s="40"/>
      <c r="G232" s="39"/>
      <c r="H232" s="37"/>
      <c r="I232" s="41"/>
      <c r="J232" s="37"/>
      <c r="K232" s="41"/>
      <c r="Q232">
        <f>ROUND((Source!DN105/100)*ROUND((Source!AF105*Source!AV105)*Source!I105, 2), 2)</f>
        <v>3696.87</v>
      </c>
      <c r="R232">
        <f>Source!X105</f>
        <v>61087.1</v>
      </c>
      <c r="S232">
        <f>ROUND((Source!DO105/100)*ROUND((Source!AF105*Source!AV105)*Source!I105, 2), 2)</f>
        <v>2366</v>
      </c>
      <c r="T232">
        <f>Source!Y105</f>
        <v>30920.63</v>
      </c>
      <c r="U232">
        <f>ROUND((175/100)*ROUND((Source!AE105*Source!AV105)*Source!I105, 2), 2)</f>
        <v>1.66</v>
      </c>
      <c r="V232">
        <f>ROUND((157/100)*ROUND(Source!CS105*Source!I105, 2), 2)</f>
        <v>30.49</v>
      </c>
    </row>
    <row r="233" spans="1:28" ht="14.25" x14ac:dyDescent="0.2">
      <c r="A233" s="35"/>
      <c r="B233" s="36"/>
      <c r="C233" s="36" t="s">
        <v>707</v>
      </c>
      <c r="D233" s="38"/>
      <c r="E233" s="37"/>
      <c r="F233" s="40">
        <f>Source!AO105</f>
        <v>759.7</v>
      </c>
      <c r="G233" s="39" t="str">
        <f>Source!DG105</f>
        <v>)*1,15</v>
      </c>
      <c r="H233" s="37">
        <f>Source!AV105</f>
        <v>1</v>
      </c>
      <c r="I233" s="41">
        <f>ROUND((Source!AF105*Source!AV105)*Source!I105, 2)</f>
        <v>3696.87</v>
      </c>
      <c r="J233" s="37">
        <f>IF(Source!BA105&lt;&gt; 0, Source!BA105, 1)</f>
        <v>20.399999999999999</v>
      </c>
      <c r="K233" s="41">
        <f>Source!S105</f>
        <v>75416.17</v>
      </c>
      <c r="W233">
        <f>I233</f>
        <v>3696.87</v>
      </c>
    </row>
    <row r="234" spans="1:28" ht="14.25" x14ac:dyDescent="0.2">
      <c r="A234" s="35"/>
      <c r="B234" s="36"/>
      <c r="C234" s="36" t="s">
        <v>708</v>
      </c>
      <c r="D234" s="38"/>
      <c r="E234" s="37"/>
      <c r="F234" s="40">
        <f>Source!AM105</f>
        <v>0.74</v>
      </c>
      <c r="G234" s="39" t="str">
        <f>Source!DE105</f>
        <v>)*1,25</v>
      </c>
      <c r="H234" s="37">
        <f>Source!AV105</f>
        <v>1</v>
      </c>
      <c r="I234" s="41">
        <f>ROUND((Source!AD105*Source!AV105)*Source!I105, 2)</f>
        <v>3.91</v>
      </c>
      <c r="J234" s="37">
        <f>IF(Source!BB105&lt;&gt; 0, Source!BB105, 1)</f>
        <v>9.0500000000000007</v>
      </c>
      <c r="K234" s="41">
        <f>Source!Q105</f>
        <v>35.42</v>
      </c>
    </row>
    <row r="235" spans="1:28" ht="14.25" x14ac:dyDescent="0.2">
      <c r="A235" s="35"/>
      <c r="B235" s="36"/>
      <c r="C235" s="36" t="s">
        <v>709</v>
      </c>
      <c r="D235" s="38"/>
      <c r="E235" s="37"/>
      <c r="F235" s="40">
        <f>Source!AN105</f>
        <v>0.18</v>
      </c>
      <c r="G235" s="39" t="str">
        <f>Source!DF105</f>
        <v>)*1,25</v>
      </c>
      <c r="H235" s="37">
        <f>Source!AV105</f>
        <v>1</v>
      </c>
      <c r="I235" s="42">
        <f>ROUND((Source!AE105*Source!AV105)*Source!I105, 2)</f>
        <v>0.95</v>
      </c>
      <c r="J235" s="37">
        <f>IF(Source!BS105&lt;&gt; 0, Source!BS105, 1)</f>
        <v>20.399999999999999</v>
      </c>
      <c r="K235" s="42">
        <f>Source!R105</f>
        <v>19.420000000000002</v>
      </c>
      <c r="W235">
        <f>I235</f>
        <v>0.95</v>
      </c>
    </row>
    <row r="236" spans="1:28" ht="14.25" x14ac:dyDescent="0.2">
      <c r="A236" s="35"/>
      <c r="B236" s="36"/>
      <c r="C236" s="36" t="s">
        <v>710</v>
      </c>
      <c r="D236" s="38"/>
      <c r="E236" s="37"/>
      <c r="F236" s="40">
        <f>Source!AL105</f>
        <v>1.68</v>
      </c>
      <c r="G236" s="39" t="str">
        <f>Source!DD105</f>
        <v/>
      </c>
      <c r="H236" s="37">
        <f>Source!AW105</f>
        <v>1</v>
      </c>
      <c r="I236" s="41">
        <f>ROUND((Source!AC105*Source!AW105)*Source!I105, 2)</f>
        <v>7.11</v>
      </c>
      <c r="J236" s="37">
        <f>IF(Source!BC105&lt;&gt; 0, Source!BC105, 1)</f>
        <v>5.23</v>
      </c>
      <c r="K236" s="41">
        <f>Source!P105</f>
        <v>37.18</v>
      </c>
    </row>
    <row r="237" spans="1:28" ht="14.25" x14ac:dyDescent="0.2">
      <c r="A237" s="35"/>
      <c r="B237" s="36"/>
      <c r="C237" s="36" t="s">
        <v>711</v>
      </c>
      <c r="D237" s="38" t="s">
        <v>712</v>
      </c>
      <c r="E237" s="37">
        <f>Source!DN105</f>
        <v>100</v>
      </c>
      <c r="F237" s="40"/>
      <c r="G237" s="39"/>
      <c r="H237" s="37"/>
      <c r="I237" s="41">
        <f>SUM(Q232:Q236)</f>
        <v>3696.87</v>
      </c>
      <c r="J237" s="37">
        <f>Source!BZ105</f>
        <v>81</v>
      </c>
      <c r="K237" s="41">
        <f>SUM(R232:R236)</f>
        <v>61087.1</v>
      </c>
    </row>
    <row r="238" spans="1:28" ht="14.25" x14ac:dyDescent="0.2">
      <c r="A238" s="35"/>
      <c r="B238" s="36"/>
      <c r="C238" s="36" t="s">
        <v>713</v>
      </c>
      <c r="D238" s="38" t="s">
        <v>712</v>
      </c>
      <c r="E238" s="37">
        <f>Source!DO105</f>
        <v>64</v>
      </c>
      <c r="F238" s="40"/>
      <c r="G238" s="39"/>
      <c r="H238" s="37"/>
      <c r="I238" s="41">
        <f>SUM(S232:S237)</f>
        <v>2366</v>
      </c>
      <c r="J238" s="37">
        <f>Source!CA105</f>
        <v>41</v>
      </c>
      <c r="K238" s="41">
        <f>SUM(T232:T237)</f>
        <v>30920.63</v>
      </c>
    </row>
    <row r="239" spans="1:28" ht="14.25" x14ac:dyDescent="0.2">
      <c r="A239" s="35"/>
      <c r="B239" s="36"/>
      <c r="C239" s="36" t="s">
        <v>714</v>
      </c>
      <c r="D239" s="38" t="s">
        <v>712</v>
      </c>
      <c r="E239" s="37">
        <f>175</f>
        <v>175</v>
      </c>
      <c r="F239" s="40"/>
      <c r="G239" s="39"/>
      <c r="H239" s="37"/>
      <c r="I239" s="41">
        <f>SUM(U232:U238)</f>
        <v>1.66</v>
      </c>
      <c r="J239" s="37">
        <f>157</f>
        <v>157</v>
      </c>
      <c r="K239" s="41">
        <f>SUM(V232:V238)</f>
        <v>30.49</v>
      </c>
    </row>
    <row r="240" spans="1:28" ht="14.25" x14ac:dyDescent="0.2">
      <c r="A240" s="45"/>
      <c r="B240" s="46"/>
      <c r="C240" s="46" t="s">
        <v>715</v>
      </c>
      <c r="D240" s="47" t="s">
        <v>716</v>
      </c>
      <c r="E240" s="48">
        <f>Source!AQ105</f>
        <v>64.599999999999994</v>
      </c>
      <c r="F240" s="49"/>
      <c r="G240" s="50" t="str">
        <f>Source!DI105</f>
        <v>)*1,15</v>
      </c>
      <c r="H240" s="48">
        <f>Source!AV105</f>
        <v>1</v>
      </c>
      <c r="I240" s="51">
        <f>Source!U105</f>
        <v>314.35813499999995</v>
      </c>
      <c r="J240" s="48"/>
      <c r="K240" s="51"/>
      <c r="AB240" s="43">
        <f>I240</f>
        <v>314.35813499999995</v>
      </c>
    </row>
    <row r="241" spans="1:28" ht="15" x14ac:dyDescent="0.25">
      <c r="A241" s="52"/>
      <c r="B241" s="52"/>
      <c r="C241" s="53" t="s">
        <v>717</v>
      </c>
      <c r="D241" s="52"/>
      <c r="E241" s="52"/>
      <c r="F241" s="52"/>
      <c r="G241" s="52"/>
      <c r="H241" s="54">
        <f>I233+I234+I236+I237+I238+I239</f>
        <v>9772.42</v>
      </c>
      <c r="I241" s="54"/>
      <c r="J241" s="54">
        <f>K233+K234+K236+K237+K238+K239</f>
        <v>167526.99</v>
      </c>
      <c r="K241" s="54"/>
      <c r="O241" s="43">
        <f>I233+I234+I236+I237+I238+I239</f>
        <v>9772.42</v>
      </c>
      <c r="P241" s="43">
        <f>K233+K234+K236+K237+K238+K239</f>
        <v>167526.99</v>
      </c>
      <c r="X241">
        <f>IF(Source!BI105&lt;=1,I233+I234+I236+I237+I238+I239-0, 0)</f>
        <v>9772.42</v>
      </c>
      <c r="Y241">
        <f>IF(Source!BI105=2,I233+I234+I236+I237+I238+I239-0, 0)</f>
        <v>0</v>
      </c>
      <c r="Z241">
        <f>IF(Source!BI105=3,I233+I234+I236+I237+I238+I239-0, 0)</f>
        <v>0</v>
      </c>
      <c r="AA241">
        <f>IF(Source!BI105=4,I233+I234+I236+I237+I238+I239,0)</f>
        <v>0</v>
      </c>
    </row>
    <row r="243" spans="1:28" ht="14.25" x14ac:dyDescent="0.2">
      <c r="A243" s="45" t="str">
        <f>Source!E107</f>
        <v>40</v>
      </c>
      <c r="B243" s="46" t="str">
        <f>Source!F107</f>
        <v>1.1-1-455</v>
      </c>
      <c r="C243" s="46" t="s">
        <v>171</v>
      </c>
      <c r="D243" s="47" t="str">
        <f>Source!H107</f>
        <v>т</v>
      </c>
      <c r="E243" s="48">
        <f>Source!I107</f>
        <v>0.113597</v>
      </c>
      <c r="F243" s="49">
        <f>Source!AL107</f>
        <v>10337.290000000001</v>
      </c>
      <c r="G243" s="50" t="str">
        <f>Source!DD107</f>
        <v/>
      </c>
      <c r="H243" s="48">
        <f>Source!AW107</f>
        <v>1</v>
      </c>
      <c r="I243" s="51">
        <f>ROUND((Source!AC107*Source!AW107)*Source!I107, 2)</f>
        <v>1174.29</v>
      </c>
      <c r="J243" s="48">
        <f>IF(Source!BC107&lt;&gt; 0, Source!BC107, 1)</f>
        <v>7.87</v>
      </c>
      <c r="K243" s="51">
        <f>Source!P107</f>
        <v>9241.6200000000008</v>
      </c>
      <c r="Q243">
        <f>ROUND((Source!DN107/100)*ROUND((Source!AF107*Source!AV107)*Source!I107, 2), 2)</f>
        <v>0</v>
      </c>
      <c r="R243">
        <f>Source!X107</f>
        <v>0</v>
      </c>
      <c r="S243">
        <f>ROUND((Source!DO107/100)*ROUND((Source!AF107*Source!AV107)*Source!I107, 2), 2)</f>
        <v>0</v>
      </c>
      <c r="T243">
        <f>Source!Y107</f>
        <v>0</v>
      </c>
      <c r="U243">
        <f>ROUND((175/100)*ROUND((Source!AE107*Source!AV107)*Source!I107, 2), 2)</f>
        <v>0</v>
      </c>
      <c r="V243">
        <f>ROUND((157/100)*ROUND(Source!CS107*Source!I107, 2), 2)</f>
        <v>0</v>
      </c>
    </row>
    <row r="244" spans="1:28" ht="15" x14ac:dyDescent="0.25">
      <c r="A244" s="52"/>
      <c r="B244" s="52"/>
      <c r="C244" s="53" t="s">
        <v>717</v>
      </c>
      <c r="D244" s="52"/>
      <c r="E244" s="52"/>
      <c r="F244" s="52"/>
      <c r="G244" s="52"/>
      <c r="H244" s="54">
        <f>I243</f>
        <v>1174.29</v>
      </c>
      <c r="I244" s="54"/>
      <c r="J244" s="54">
        <f>K243</f>
        <v>9241.6200000000008</v>
      </c>
      <c r="K244" s="54"/>
      <c r="O244" s="43">
        <f>I243</f>
        <v>1174.29</v>
      </c>
      <c r="P244" s="43">
        <f>K243</f>
        <v>9241.6200000000008</v>
      </c>
      <c r="X244">
        <f>IF(Source!BI107&lt;=1,I243-0, 0)</f>
        <v>1174.29</v>
      </c>
      <c r="Y244">
        <f>IF(Source!BI107=2,I243-0, 0)</f>
        <v>0</v>
      </c>
      <c r="Z244">
        <f>IF(Source!BI107=3,I243-0, 0)</f>
        <v>0</v>
      </c>
      <c r="AA244">
        <f>IF(Source!BI107=4,I243,0)</f>
        <v>0</v>
      </c>
    </row>
    <row r="246" spans="1:28" ht="71.25" x14ac:dyDescent="0.2">
      <c r="A246" s="35" t="str">
        <f>Source!E109</f>
        <v>41</v>
      </c>
      <c r="B246" s="36" t="str">
        <f>Source!F109</f>
        <v>3.15-108-3</v>
      </c>
      <c r="C246" s="36" t="s">
        <v>176</v>
      </c>
      <c r="D246" s="38" t="str">
        <f>Source!H109</f>
        <v>100 м2 окрашиваемой поверхности</v>
      </c>
      <c r="E246" s="37">
        <f>Source!I109</f>
        <v>0.91369999999999996</v>
      </c>
      <c r="F246" s="40"/>
      <c r="G246" s="39"/>
      <c r="H246" s="37"/>
      <c r="I246" s="41"/>
      <c r="J246" s="37"/>
      <c r="K246" s="41"/>
      <c r="Q246">
        <f>ROUND((Source!DN109/100)*ROUND((Source!AF109*Source!AV109)*Source!I109, 2), 2)</f>
        <v>450.15</v>
      </c>
      <c r="R246">
        <f>Source!X109</f>
        <v>7438.34</v>
      </c>
      <c r="S246">
        <f>ROUND((Source!DO109/100)*ROUND((Source!AF109*Source!AV109)*Source!I109, 2), 2)</f>
        <v>288.10000000000002</v>
      </c>
      <c r="T246">
        <f>Source!Y109</f>
        <v>3765.09</v>
      </c>
      <c r="U246">
        <f>ROUND((175/100)*ROUND((Source!AE109*Source!AV109)*Source!I109, 2), 2)</f>
        <v>0.37</v>
      </c>
      <c r="V246">
        <f>ROUND((157/100)*ROUND(Source!CS109*Source!I109, 2), 2)</f>
        <v>6.58</v>
      </c>
    </row>
    <row r="247" spans="1:28" ht="14.25" x14ac:dyDescent="0.2">
      <c r="A247" s="35"/>
      <c r="B247" s="36"/>
      <c r="C247" s="36" t="s">
        <v>707</v>
      </c>
      <c r="D247" s="38"/>
      <c r="E247" s="37"/>
      <c r="F247" s="40">
        <f>Source!AO109</f>
        <v>428.41</v>
      </c>
      <c r="G247" s="39" t="str">
        <f>Source!DG109</f>
        <v>)*1,15</v>
      </c>
      <c r="H247" s="37">
        <f>Source!AV109</f>
        <v>1</v>
      </c>
      <c r="I247" s="41">
        <f>ROUND((Source!AF109*Source!AV109)*Source!I109, 2)</f>
        <v>450.15</v>
      </c>
      <c r="J247" s="37">
        <f>IF(Source!BA109&lt;&gt; 0, Source!BA109, 1)</f>
        <v>20.399999999999999</v>
      </c>
      <c r="K247" s="41">
        <f>Source!S109</f>
        <v>9183.14</v>
      </c>
      <c r="W247">
        <f>I247</f>
        <v>450.15</v>
      </c>
    </row>
    <row r="248" spans="1:28" ht="14.25" x14ac:dyDescent="0.2">
      <c r="A248" s="35"/>
      <c r="B248" s="36"/>
      <c r="C248" s="36" t="s">
        <v>708</v>
      </c>
      <c r="D248" s="38"/>
      <c r="E248" s="37"/>
      <c r="F248" s="40">
        <f>Source!AM109</f>
        <v>0.74</v>
      </c>
      <c r="G248" s="39" t="str">
        <f>Source!DE109</f>
        <v>)*1,25</v>
      </c>
      <c r="H248" s="37">
        <f>Source!AV109</f>
        <v>1</v>
      </c>
      <c r="I248" s="41">
        <f>ROUND((Source!AD109*Source!AV109)*Source!I109, 2)</f>
        <v>0.85</v>
      </c>
      <c r="J248" s="37">
        <f>IF(Source!BB109&lt;&gt; 0, Source!BB109, 1)</f>
        <v>9.0500000000000007</v>
      </c>
      <c r="K248" s="41">
        <f>Source!Q109</f>
        <v>7.65</v>
      </c>
    </row>
    <row r="249" spans="1:28" ht="14.25" x14ac:dyDescent="0.2">
      <c r="A249" s="35"/>
      <c r="B249" s="36"/>
      <c r="C249" s="36" t="s">
        <v>709</v>
      </c>
      <c r="D249" s="38"/>
      <c r="E249" s="37"/>
      <c r="F249" s="40">
        <f>Source!AN109</f>
        <v>0.18</v>
      </c>
      <c r="G249" s="39" t="str">
        <f>Source!DF109</f>
        <v>)*1,25</v>
      </c>
      <c r="H249" s="37">
        <f>Source!AV109</f>
        <v>1</v>
      </c>
      <c r="I249" s="42">
        <f>ROUND((Source!AE109*Source!AV109)*Source!I109, 2)</f>
        <v>0.21</v>
      </c>
      <c r="J249" s="37">
        <f>IF(Source!BS109&lt;&gt; 0, Source!BS109, 1)</f>
        <v>20.399999999999999</v>
      </c>
      <c r="K249" s="42">
        <f>Source!R109</f>
        <v>4.1900000000000004</v>
      </c>
      <c r="W249">
        <f>I249</f>
        <v>0.21</v>
      </c>
    </row>
    <row r="250" spans="1:28" ht="14.25" x14ac:dyDescent="0.2">
      <c r="A250" s="35"/>
      <c r="B250" s="36"/>
      <c r="C250" s="36" t="s">
        <v>710</v>
      </c>
      <c r="D250" s="38"/>
      <c r="E250" s="37"/>
      <c r="F250" s="40">
        <f>Source!AL109</f>
        <v>1.68</v>
      </c>
      <c r="G250" s="39" t="str">
        <f>Source!DD109</f>
        <v/>
      </c>
      <c r="H250" s="37">
        <f>Source!AW109</f>
        <v>1</v>
      </c>
      <c r="I250" s="41">
        <f>ROUND((Source!AC109*Source!AW109)*Source!I109, 2)</f>
        <v>1.54</v>
      </c>
      <c r="J250" s="37">
        <f>IF(Source!BC109&lt;&gt; 0, Source!BC109, 1)</f>
        <v>5.23</v>
      </c>
      <c r="K250" s="41">
        <f>Source!P109</f>
        <v>8.0299999999999994</v>
      </c>
    </row>
    <row r="251" spans="1:28" ht="14.25" x14ac:dyDescent="0.2">
      <c r="A251" s="35"/>
      <c r="B251" s="36"/>
      <c r="C251" s="36" t="s">
        <v>711</v>
      </c>
      <c r="D251" s="38" t="s">
        <v>712</v>
      </c>
      <c r="E251" s="37">
        <f>Source!DN109</f>
        <v>100</v>
      </c>
      <c r="F251" s="40"/>
      <c r="G251" s="39"/>
      <c r="H251" s="37"/>
      <c r="I251" s="41">
        <f>SUM(Q246:Q250)</f>
        <v>450.15</v>
      </c>
      <c r="J251" s="37">
        <f>Source!BZ109</f>
        <v>81</v>
      </c>
      <c r="K251" s="41">
        <f>SUM(R246:R250)</f>
        <v>7438.34</v>
      </c>
    </row>
    <row r="252" spans="1:28" ht="14.25" x14ac:dyDescent="0.2">
      <c r="A252" s="35"/>
      <c r="B252" s="36"/>
      <c r="C252" s="36" t="s">
        <v>713</v>
      </c>
      <c r="D252" s="38" t="s">
        <v>712</v>
      </c>
      <c r="E252" s="37">
        <f>Source!DO109</f>
        <v>64</v>
      </c>
      <c r="F252" s="40"/>
      <c r="G252" s="39"/>
      <c r="H252" s="37"/>
      <c r="I252" s="41">
        <f>SUM(S246:S251)</f>
        <v>288.10000000000002</v>
      </c>
      <c r="J252" s="37">
        <f>Source!CA109</f>
        <v>41</v>
      </c>
      <c r="K252" s="41">
        <f>SUM(T246:T251)</f>
        <v>3765.09</v>
      </c>
    </row>
    <row r="253" spans="1:28" ht="14.25" x14ac:dyDescent="0.2">
      <c r="A253" s="35"/>
      <c r="B253" s="36"/>
      <c r="C253" s="36" t="s">
        <v>714</v>
      </c>
      <c r="D253" s="38" t="s">
        <v>712</v>
      </c>
      <c r="E253" s="37">
        <f>175</f>
        <v>175</v>
      </c>
      <c r="F253" s="40"/>
      <c r="G253" s="39"/>
      <c r="H253" s="37"/>
      <c r="I253" s="41">
        <f>SUM(U246:U252)</f>
        <v>0.37</v>
      </c>
      <c r="J253" s="37">
        <f>157</f>
        <v>157</v>
      </c>
      <c r="K253" s="41">
        <f>SUM(V246:V252)</f>
        <v>6.58</v>
      </c>
    </row>
    <row r="254" spans="1:28" ht="14.25" x14ac:dyDescent="0.2">
      <c r="A254" s="45"/>
      <c r="B254" s="46"/>
      <c r="C254" s="46" t="s">
        <v>715</v>
      </c>
      <c r="D254" s="47" t="s">
        <v>716</v>
      </c>
      <c r="E254" s="48">
        <f>Source!AQ109</f>
        <v>36.9</v>
      </c>
      <c r="F254" s="49"/>
      <c r="G254" s="50" t="str">
        <f>Source!DI109</f>
        <v>)*1,15</v>
      </c>
      <c r="H254" s="48">
        <f>Source!AV109</f>
        <v>1</v>
      </c>
      <c r="I254" s="51">
        <f>Source!U109</f>
        <v>38.772859499999996</v>
      </c>
      <c r="J254" s="48"/>
      <c r="K254" s="51"/>
      <c r="AB254" s="43">
        <f>I254</f>
        <v>38.772859499999996</v>
      </c>
    </row>
    <row r="255" spans="1:28" ht="15" x14ac:dyDescent="0.25">
      <c r="A255" s="52"/>
      <c r="B255" s="52"/>
      <c r="C255" s="53" t="s">
        <v>717</v>
      </c>
      <c r="D255" s="52"/>
      <c r="E255" s="52"/>
      <c r="F255" s="52"/>
      <c r="G255" s="52"/>
      <c r="H255" s="54">
        <f>I247+I248+I250+I251+I252+I253</f>
        <v>1191.1599999999999</v>
      </c>
      <c r="I255" s="54"/>
      <c r="J255" s="54">
        <f>K247+K248+K250+K251+K252+K253</f>
        <v>20408.830000000002</v>
      </c>
      <c r="K255" s="54"/>
      <c r="O255" s="43">
        <f>I247+I248+I250+I251+I252+I253</f>
        <v>1191.1599999999999</v>
      </c>
      <c r="P255" s="43">
        <f>K247+K248+K250+K251+K252+K253</f>
        <v>20408.830000000002</v>
      </c>
      <c r="X255">
        <f>IF(Source!BI109&lt;=1,I247+I248+I250+I251+I252+I253-0, 0)</f>
        <v>1191.1599999999999</v>
      </c>
      <c r="Y255">
        <f>IF(Source!BI109=2,I247+I248+I250+I251+I252+I253-0, 0)</f>
        <v>0</v>
      </c>
      <c r="Z255">
        <f>IF(Source!BI109=3,I247+I248+I250+I251+I252+I253-0, 0)</f>
        <v>0</v>
      </c>
      <c r="AA255">
        <f>IF(Source!BI109=4,I247+I248+I250+I251+I252+I253,0)</f>
        <v>0</v>
      </c>
    </row>
    <row r="257" spans="1:28" ht="14.25" x14ac:dyDescent="0.2">
      <c r="A257" s="45" t="str">
        <f>Source!E111</f>
        <v>42</v>
      </c>
      <c r="B257" s="46" t="str">
        <f>Source!F111</f>
        <v>1.1-1-455</v>
      </c>
      <c r="C257" s="46" t="s">
        <v>171</v>
      </c>
      <c r="D257" s="47" t="str">
        <f>Source!H111</f>
        <v>т</v>
      </c>
      <c r="E257" s="48">
        <f>Source!I111</f>
        <v>2.3116000000000001E-2</v>
      </c>
      <c r="F257" s="49">
        <f>Source!AL111</f>
        <v>10337.290000000001</v>
      </c>
      <c r="G257" s="50" t="str">
        <f>Source!DD111</f>
        <v/>
      </c>
      <c r="H257" s="48">
        <f>Source!AW111</f>
        <v>1</v>
      </c>
      <c r="I257" s="51">
        <f>ROUND((Source!AC111*Source!AW111)*Source!I111, 2)</f>
        <v>238.96</v>
      </c>
      <c r="J257" s="48">
        <f>IF(Source!BC111&lt;&gt; 0, Source!BC111, 1)</f>
        <v>7.87</v>
      </c>
      <c r="K257" s="51">
        <f>Source!P111</f>
        <v>1880.59</v>
      </c>
      <c r="Q257">
        <f>ROUND((Source!DN111/100)*ROUND((Source!AF111*Source!AV111)*Source!I111, 2), 2)</f>
        <v>0</v>
      </c>
      <c r="R257">
        <f>Source!X111</f>
        <v>0</v>
      </c>
      <c r="S257">
        <f>ROUND((Source!DO111/100)*ROUND((Source!AF111*Source!AV111)*Source!I111, 2), 2)</f>
        <v>0</v>
      </c>
      <c r="T257">
        <f>Source!Y111</f>
        <v>0</v>
      </c>
      <c r="U257">
        <f>ROUND((175/100)*ROUND((Source!AE111*Source!AV111)*Source!I111, 2), 2)</f>
        <v>0</v>
      </c>
      <c r="V257">
        <f>ROUND((157/100)*ROUND(Source!CS111*Source!I111, 2), 2)</f>
        <v>0</v>
      </c>
    </row>
    <row r="258" spans="1:28" ht="15" x14ac:dyDescent="0.25">
      <c r="A258" s="52"/>
      <c r="B258" s="52"/>
      <c r="C258" s="53" t="s">
        <v>717</v>
      </c>
      <c r="D258" s="52"/>
      <c r="E258" s="52"/>
      <c r="F258" s="52"/>
      <c r="G258" s="52"/>
      <c r="H258" s="54">
        <f>I257</f>
        <v>238.96</v>
      </c>
      <c r="I258" s="54"/>
      <c r="J258" s="54">
        <f>K257</f>
        <v>1880.59</v>
      </c>
      <c r="K258" s="54"/>
      <c r="O258" s="43">
        <f>I257</f>
        <v>238.96</v>
      </c>
      <c r="P258" s="43">
        <f>K257</f>
        <v>1880.59</v>
      </c>
      <c r="X258">
        <f>IF(Source!BI111&lt;=1,I257-0, 0)</f>
        <v>238.96</v>
      </c>
      <c r="Y258">
        <f>IF(Source!BI111=2,I257-0, 0)</f>
        <v>0</v>
      </c>
      <c r="Z258">
        <f>IF(Source!BI111=3,I257-0, 0)</f>
        <v>0</v>
      </c>
      <c r="AA258">
        <f>IF(Source!BI111=4,I257,0)</f>
        <v>0</v>
      </c>
    </row>
    <row r="260" spans="1:28" ht="42.75" x14ac:dyDescent="0.2">
      <c r="A260" s="35" t="str">
        <f>Source!E113</f>
        <v>43</v>
      </c>
      <c r="B260" s="36" t="str">
        <f>Source!F113</f>
        <v>3.13-9-2</v>
      </c>
      <c r="C260" s="36" t="s">
        <v>181</v>
      </c>
      <c r="D260" s="38" t="str">
        <f>Source!H113</f>
        <v>100 м2</v>
      </c>
      <c r="E260" s="37">
        <f>Source!I113</f>
        <v>0.25850000000000001</v>
      </c>
      <c r="F260" s="40"/>
      <c r="G260" s="39"/>
      <c r="H260" s="37"/>
      <c r="I260" s="41"/>
      <c r="J260" s="37"/>
      <c r="K260" s="41"/>
      <c r="Q260">
        <f>ROUND((Source!DN113/100)*ROUND((Source!AF113*Source!AV113)*Source!I113, 2), 2)</f>
        <v>22.04</v>
      </c>
      <c r="R260">
        <f>Source!X113</f>
        <v>364.14</v>
      </c>
      <c r="S260">
        <f>ROUND((Source!DO113/100)*ROUND((Source!AF113*Source!AV113)*Source!I113, 2), 2)</f>
        <v>14.11</v>
      </c>
      <c r="T260">
        <f>Source!Y113</f>
        <v>184.32</v>
      </c>
      <c r="U260">
        <f>ROUND((175/100)*ROUND((Source!AE113*Source!AV113)*Source!I113, 2), 2)</f>
        <v>1.05</v>
      </c>
      <c r="V260">
        <f>ROUND((157/100)*ROUND(Source!CS113*Source!I113, 2), 2)</f>
        <v>19.36</v>
      </c>
    </row>
    <row r="261" spans="1:28" ht="14.25" x14ac:dyDescent="0.2">
      <c r="A261" s="35"/>
      <c r="B261" s="36"/>
      <c r="C261" s="36" t="s">
        <v>707</v>
      </c>
      <c r="D261" s="38"/>
      <c r="E261" s="37"/>
      <c r="F261" s="40">
        <f>Source!AO113</f>
        <v>74.13</v>
      </c>
      <c r="G261" s="39" t="str">
        <f>Source!DG113</f>
        <v>)*1,15</v>
      </c>
      <c r="H261" s="37">
        <f>Source!AV113</f>
        <v>1</v>
      </c>
      <c r="I261" s="41">
        <f>ROUND((Source!AF113*Source!AV113)*Source!I113, 2)</f>
        <v>22.04</v>
      </c>
      <c r="J261" s="37">
        <f>IF(Source!BA113&lt;&gt; 0, Source!BA113, 1)</f>
        <v>20.399999999999999</v>
      </c>
      <c r="K261" s="41">
        <f>Source!S113</f>
        <v>449.55</v>
      </c>
      <c r="W261">
        <f>I261</f>
        <v>22.04</v>
      </c>
    </row>
    <row r="262" spans="1:28" ht="14.25" x14ac:dyDescent="0.2">
      <c r="A262" s="35"/>
      <c r="B262" s="36"/>
      <c r="C262" s="36" t="s">
        <v>708</v>
      </c>
      <c r="D262" s="38"/>
      <c r="E262" s="37"/>
      <c r="F262" s="40">
        <f>Source!AM113</f>
        <v>20.89</v>
      </c>
      <c r="G262" s="39" t="str">
        <f>Source!DE113</f>
        <v>)*1,25</v>
      </c>
      <c r="H262" s="37">
        <f>Source!AV113</f>
        <v>1</v>
      </c>
      <c r="I262" s="41">
        <f>ROUND((Source!AD113*Source!AV113)*Source!I113, 2)</f>
        <v>6.75</v>
      </c>
      <c r="J262" s="37">
        <f>IF(Source!BB113&lt;&gt; 0, Source!BB113, 1)</f>
        <v>5.38</v>
      </c>
      <c r="K262" s="41">
        <f>Source!Q113</f>
        <v>36.32</v>
      </c>
    </row>
    <row r="263" spans="1:28" ht="14.25" x14ac:dyDescent="0.2">
      <c r="A263" s="35"/>
      <c r="B263" s="36"/>
      <c r="C263" s="36" t="s">
        <v>709</v>
      </c>
      <c r="D263" s="38"/>
      <c r="E263" s="37"/>
      <c r="F263" s="40">
        <f>Source!AN113</f>
        <v>1.87</v>
      </c>
      <c r="G263" s="39" t="str">
        <f>Source!DF113</f>
        <v>)*1,25</v>
      </c>
      <c r="H263" s="37">
        <f>Source!AV113</f>
        <v>1</v>
      </c>
      <c r="I263" s="42">
        <f>ROUND((Source!AE113*Source!AV113)*Source!I113, 2)</f>
        <v>0.6</v>
      </c>
      <c r="J263" s="37">
        <f>IF(Source!BS113&lt;&gt; 0, Source!BS113, 1)</f>
        <v>20.399999999999999</v>
      </c>
      <c r="K263" s="42">
        <f>Source!R113</f>
        <v>12.33</v>
      </c>
      <c r="W263">
        <f>I263</f>
        <v>0.6</v>
      </c>
    </row>
    <row r="264" spans="1:28" ht="14.25" x14ac:dyDescent="0.2">
      <c r="A264" s="35"/>
      <c r="B264" s="36"/>
      <c r="C264" s="36" t="s">
        <v>710</v>
      </c>
      <c r="D264" s="38"/>
      <c r="E264" s="37"/>
      <c r="F264" s="40">
        <f>Source!AL113</f>
        <v>9.4600000000000009</v>
      </c>
      <c r="G264" s="39" t="str">
        <f>Source!DD113</f>
        <v/>
      </c>
      <c r="H264" s="37">
        <f>Source!AW113</f>
        <v>1</v>
      </c>
      <c r="I264" s="41">
        <f>ROUND((Source!AC113*Source!AW113)*Source!I113, 2)</f>
        <v>2.4500000000000002</v>
      </c>
      <c r="J264" s="37">
        <f>IF(Source!BC113&lt;&gt; 0, Source!BC113, 1)</f>
        <v>26.25</v>
      </c>
      <c r="K264" s="41">
        <f>Source!P113</f>
        <v>64.19</v>
      </c>
    </row>
    <row r="265" spans="1:28" ht="14.25" x14ac:dyDescent="0.2">
      <c r="A265" s="35" t="str">
        <f>Source!E115</f>
        <v>43,1</v>
      </c>
      <c r="B265" s="36" t="str">
        <f>Source!F115</f>
        <v>1.1-1-165</v>
      </c>
      <c r="C265" s="36" t="s">
        <v>188</v>
      </c>
      <c r="D265" s="38" t="str">
        <f>Source!H115</f>
        <v>т</v>
      </c>
      <c r="E265" s="37">
        <f>Source!I115</f>
        <v>2.3270000000000001E-3</v>
      </c>
      <c r="F265" s="40">
        <f>Source!AK115</f>
        <v>18660.61</v>
      </c>
      <c r="G265" s="55" t="s">
        <v>3</v>
      </c>
      <c r="H265" s="37">
        <f>Source!AW115</f>
        <v>1</v>
      </c>
      <c r="I265" s="41">
        <f>ROUND((Source!AC115*Source!AW115)*Source!I115, 2)+ROUND((Source!AD115*Source!AV115)*Source!I115, 2)+ROUND((Source!AF115*Source!AV115)*Source!I115, 2)</f>
        <v>43.42</v>
      </c>
      <c r="J265" s="37">
        <f>IF(Source!BC115&lt;&gt; 0, Source!BC115, 1)</f>
        <v>2.0299999999999998</v>
      </c>
      <c r="K265" s="41">
        <f>Source!O115</f>
        <v>88.15</v>
      </c>
      <c r="Q265">
        <f>ROUND((Source!DN115/100)*ROUND((Source!AF115*Source!AV115)*Source!I115, 2), 2)</f>
        <v>0</v>
      </c>
      <c r="R265">
        <f>Source!X115</f>
        <v>0</v>
      </c>
      <c r="S265">
        <f>ROUND((Source!DO115/100)*ROUND((Source!AF115*Source!AV115)*Source!I115, 2), 2)</f>
        <v>0</v>
      </c>
      <c r="T265">
        <f>Source!Y115</f>
        <v>0</v>
      </c>
      <c r="U265">
        <f>ROUND((175/100)*ROUND((Source!AE115*Source!AV115)*Source!I115, 2), 2)</f>
        <v>0</v>
      </c>
      <c r="V265">
        <f>ROUND((157/100)*ROUND(Source!CS115*Source!I115, 2), 2)</f>
        <v>0</v>
      </c>
      <c r="X265">
        <f>IF(Source!BI115&lt;=1,I265, 0)</f>
        <v>43.42</v>
      </c>
      <c r="Y265">
        <f>IF(Source!BI115=2,I265, 0)</f>
        <v>0</v>
      </c>
      <c r="Z265">
        <f>IF(Source!BI115=3,I265, 0)</f>
        <v>0</v>
      </c>
      <c r="AA265">
        <f>IF(Source!BI115=4,I265, 0)</f>
        <v>0</v>
      </c>
    </row>
    <row r="266" spans="1:28" ht="14.25" x14ac:dyDescent="0.2">
      <c r="A266" s="35"/>
      <c r="B266" s="36"/>
      <c r="C266" s="36" t="s">
        <v>711</v>
      </c>
      <c r="D266" s="38" t="s">
        <v>712</v>
      </c>
      <c r="E266" s="37">
        <f>Source!DN113</f>
        <v>100</v>
      </c>
      <c r="F266" s="40"/>
      <c r="G266" s="39"/>
      <c r="H266" s="37"/>
      <c r="I266" s="41">
        <f>SUM(Q260:Q265)</f>
        <v>22.04</v>
      </c>
      <c r="J266" s="37">
        <f>Source!BZ113</f>
        <v>81</v>
      </c>
      <c r="K266" s="41">
        <f>SUM(R260:R265)</f>
        <v>364.14</v>
      </c>
    </row>
    <row r="267" spans="1:28" ht="14.25" x14ac:dyDescent="0.2">
      <c r="A267" s="35"/>
      <c r="B267" s="36"/>
      <c r="C267" s="36" t="s">
        <v>713</v>
      </c>
      <c r="D267" s="38" t="s">
        <v>712</v>
      </c>
      <c r="E267" s="37">
        <f>Source!DO113</f>
        <v>64</v>
      </c>
      <c r="F267" s="40"/>
      <c r="G267" s="39"/>
      <c r="H267" s="37"/>
      <c r="I267" s="41">
        <f>SUM(S260:S266)</f>
        <v>14.11</v>
      </c>
      <c r="J267" s="37">
        <f>Source!CA113</f>
        <v>41</v>
      </c>
      <c r="K267" s="41">
        <f>SUM(T260:T266)</f>
        <v>184.32</v>
      </c>
    </row>
    <row r="268" spans="1:28" ht="14.25" x14ac:dyDescent="0.2">
      <c r="A268" s="35"/>
      <c r="B268" s="36"/>
      <c r="C268" s="36" t="s">
        <v>714</v>
      </c>
      <c r="D268" s="38" t="s">
        <v>712</v>
      </c>
      <c r="E268" s="37">
        <f>175</f>
        <v>175</v>
      </c>
      <c r="F268" s="40"/>
      <c r="G268" s="39"/>
      <c r="H268" s="37"/>
      <c r="I268" s="41">
        <f>SUM(U260:U267)</f>
        <v>1.05</v>
      </c>
      <c r="J268" s="37">
        <f>157</f>
        <v>157</v>
      </c>
      <c r="K268" s="41">
        <f>SUM(V260:V267)</f>
        <v>19.36</v>
      </c>
    </row>
    <row r="269" spans="1:28" ht="14.25" x14ac:dyDescent="0.2">
      <c r="A269" s="45"/>
      <c r="B269" s="46"/>
      <c r="C269" s="46" t="s">
        <v>715</v>
      </c>
      <c r="D269" s="47" t="s">
        <v>716</v>
      </c>
      <c r="E269" s="48">
        <f>Source!AQ113</f>
        <v>5.31</v>
      </c>
      <c r="F269" s="49"/>
      <c r="G269" s="50" t="str">
        <f>Source!DI113</f>
        <v>)*1,15</v>
      </c>
      <c r="H269" s="48">
        <f>Source!AV113</f>
        <v>1</v>
      </c>
      <c r="I269" s="51">
        <f>Source!U113</f>
        <v>1.5785302499999998</v>
      </c>
      <c r="J269" s="48"/>
      <c r="K269" s="51"/>
      <c r="AB269" s="43">
        <f>I269</f>
        <v>1.5785302499999998</v>
      </c>
    </row>
    <row r="270" spans="1:28" ht="15" x14ac:dyDescent="0.25">
      <c r="A270" s="52"/>
      <c r="B270" s="52"/>
      <c r="C270" s="53" t="s">
        <v>717</v>
      </c>
      <c r="D270" s="52"/>
      <c r="E270" s="52"/>
      <c r="F270" s="52"/>
      <c r="G270" s="52"/>
      <c r="H270" s="54">
        <f>I261+I262+I264+I266+I267+I268+SUM(I265:I265)</f>
        <v>111.86</v>
      </c>
      <c r="I270" s="54"/>
      <c r="J270" s="54">
        <f>K261+K262+K264+K266+K267+K268+SUM(K265:K265)</f>
        <v>1206.03</v>
      </c>
      <c r="K270" s="54"/>
      <c r="O270" s="43">
        <f>I261+I262+I264+I266+I267+I268+SUM(I265:I265)</f>
        <v>111.86</v>
      </c>
      <c r="P270" s="43">
        <f>K261+K262+K264+K266+K267+K268+SUM(K265:K265)</f>
        <v>1206.03</v>
      </c>
      <c r="X270">
        <f>IF(Source!BI113&lt;=1,I261+I262+I264+I266+I267+I268-0, 0)</f>
        <v>68.44</v>
      </c>
      <c r="Y270">
        <f>IF(Source!BI113=2,I261+I262+I264+I266+I267+I268-0, 0)</f>
        <v>0</v>
      </c>
      <c r="Z270">
        <f>IF(Source!BI113=3,I261+I262+I264+I266+I267+I268-0, 0)</f>
        <v>0</v>
      </c>
      <c r="AA270">
        <f>IF(Source!BI113=4,I261+I262+I264+I266+I267+I268,0)</f>
        <v>0</v>
      </c>
    </row>
    <row r="272" spans="1:28" ht="42.75" x14ac:dyDescent="0.2">
      <c r="A272" s="35" t="str">
        <f>Source!E117</f>
        <v>44</v>
      </c>
      <c r="B272" s="36" t="str">
        <f>Source!F117</f>
        <v>3.26-16-1</v>
      </c>
      <c r="C272" s="36" t="s">
        <v>192</v>
      </c>
      <c r="D272" s="38" t="str">
        <f>Source!H117</f>
        <v>10 м изоляции</v>
      </c>
      <c r="E272" s="37">
        <f>Source!I117</f>
        <v>272.89999999999998</v>
      </c>
      <c r="F272" s="40"/>
      <c r="G272" s="39"/>
      <c r="H272" s="37"/>
      <c r="I272" s="41"/>
      <c r="J272" s="37"/>
      <c r="K272" s="41"/>
      <c r="Q272">
        <f>ROUND((Source!DN117/100)*ROUND((Source!AF117*Source!AV117)*Source!I117, 2), 2)</f>
        <v>8167.87</v>
      </c>
      <c r="R272">
        <f>Source!X117</f>
        <v>133665.84</v>
      </c>
      <c r="S272">
        <f>ROUND((Source!DO117/100)*ROUND((Source!AF117*Source!AV117)*Source!I117, 2), 2)</f>
        <v>6282.98</v>
      </c>
      <c r="T272">
        <f>Source!Y117</f>
        <v>75072.59</v>
      </c>
      <c r="U272">
        <f>ROUND((175/100)*ROUND((Source!AE117*Source!AV117)*Source!I117, 2), 2)</f>
        <v>1576</v>
      </c>
      <c r="V272">
        <f>ROUND((157/100)*ROUND(Source!CS117*Source!I117, 2), 2)</f>
        <v>28843.46</v>
      </c>
    </row>
    <row r="273" spans="1:28" ht="14.25" x14ac:dyDescent="0.2">
      <c r="A273" s="35"/>
      <c r="B273" s="36"/>
      <c r="C273" s="36" t="s">
        <v>707</v>
      </c>
      <c r="D273" s="38"/>
      <c r="E273" s="37"/>
      <c r="F273" s="40">
        <f>Source!AO117</f>
        <v>28.6</v>
      </c>
      <c r="G273" s="39" t="str">
        <f>Source!DG117</f>
        <v>)*1,15</v>
      </c>
      <c r="H273" s="37">
        <f>Source!AV117</f>
        <v>1</v>
      </c>
      <c r="I273" s="41">
        <f>ROUND((Source!AF117*Source!AV117)*Source!I117, 2)</f>
        <v>8975.68</v>
      </c>
      <c r="J273" s="37">
        <f>IF(Source!BA117&lt;&gt; 0, Source!BA117, 1)</f>
        <v>20.399999999999999</v>
      </c>
      <c r="K273" s="41">
        <f>Source!S117</f>
        <v>183103.89</v>
      </c>
      <c r="W273">
        <f>I273</f>
        <v>8975.68</v>
      </c>
    </row>
    <row r="274" spans="1:28" ht="14.25" x14ac:dyDescent="0.2">
      <c r="A274" s="35"/>
      <c r="B274" s="36"/>
      <c r="C274" s="36" t="s">
        <v>708</v>
      </c>
      <c r="D274" s="38"/>
      <c r="E274" s="37"/>
      <c r="F274" s="40">
        <f>Source!AM117</f>
        <v>13.2</v>
      </c>
      <c r="G274" s="39" t="str">
        <f>Source!DE117</f>
        <v>)*1,25</v>
      </c>
      <c r="H274" s="37">
        <f>Source!AV117</f>
        <v>1</v>
      </c>
      <c r="I274" s="41">
        <f>ROUND((Source!AD117*Source!AV117)*Source!I117, 2)</f>
        <v>4502.8500000000004</v>
      </c>
      <c r="J274" s="37">
        <f>IF(Source!BB117&lt;&gt; 0, Source!BB117, 1)</f>
        <v>8.41</v>
      </c>
      <c r="K274" s="41">
        <f>Source!Q117</f>
        <v>37868.97</v>
      </c>
    </row>
    <row r="275" spans="1:28" ht="14.25" x14ac:dyDescent="0.2">
      <c r="A275" s="35"/>
      <c r="B275" s="36"/>
      <c r="C275" s="36" t="s">
        <v>709</v>
      </c>
      <c r="D275" s="38"/>
      <c r="E275" s="37"/>
      <c r="F275" s="40">
        <f>Source!AN117</f>
        <v>2.64</v>
      </c>
      <c r="G275" s="39" t="str">
        <f>Source!DF117</f>
        <v>)*1,25</v>
      </c>
      <c r="H275" s="37">
        <f>Source!AV117</f>
        <v>1</v>
      </c>
      <c r="I275" s="42">
        <f>ROUND((Source!AE117*Source!AV117)*Source!I117, 2)</f>
        <v>900.57</v>
      </c>
      <c r="J275" s="37">
        <f>IF(Source!BS117&lt;&gt; 0, Source!BS117, 1)</f>
        <v>20.399999999999999</v>
      </c>
      <c r="K275" s="42">
        <f>Source!R117</f>
        <v>18371.63</v>
      </c>
      <c r="W275">
        <f>I275</f>
        <v>900.57</v>
      </c>
    </row>
    <row r="276" spans="1:28" ht="14.25" x14ac:dyDescent="0.2">
      <c r="A276" s="35"/>
      <c r="B276" s="36"/>
      <c r="C276" s="36" t="s">
        <v>710</v>
      </c>
      <c r="D276" s="38"/>
      <c r="E276" s="37"/>
      <c r="F276" s="40">
        <f>Source!AL117</f>
        <v>59.82</v>
      </c>
      <c r="G276" s="39" t="str">
        <f>Source!DD117</f>
        <v/>
      </c>
      <c r="H276" s="37">
        <f>Source!AW117</f>
        <v>1</v>
      </c>
      <c r="I276" s="41">
        <f>ROUND((Source!AC117*Source!AW117)*Source!I117, 2)</f>
        <v>16324.88</v>
      </c>
      <c r="J276" s="37">
        <f>IF(Source!BC117&lt;&gt; 0, Source!BC117, 1)</f>
        <v>20.07</v>
      </c>
      <c r="K276" s="41">
        <f>Source!P117</f>
        <v>327640.3</v>
      </c>
    </row>
    <row r="277" spans="1:28" ht="14.25" x14ac:dyDescent="0.2">
      <c r="A277" s="35"/>
      <c r="B277" s="36"/>
      <c r="C277" s="36" t="s">
        <v>711</v>
      </c>
      <c r="D277" s="38" t="s">
        <v>712</v>
      </c>
      <c r="E277" s="37">
        <f>Source!DN117</f>
        <v>91</v>
      </c>
      <c r="F277" s="40"/>
      <c r="G277" s="39"/>
      <c r="H277" s="37"/>
      <c r="I277" s="41">
        <f>SUM(Q272:Q276)</f>
        <v>8167.87</v>
      </c>
      <c r="J277" s="37">
        <f>Source!BZ117</f>
        <v>73</v>
      </c>
      <c r="K277" s="41">
        <f>SUM(R272:R276)</f>
        <v>133665.84</v>
      </c>
    </row>
    <row r="278" spans="1:28" ht="14.25" x14ac:dyDescent="0.2">
      <c r="A278" s="35"/>
      <c r="B278" s="36"/>
      <c r="C278" s="36" t="s">
        <v>713</v>
      </c>
      <c r="D278" s="38" t="s">
        <v>712</v>
      </c>
      <c r="E278" s="37">
        <f>Source!DO117</f>
        <v>70</v>
      </c>
      <c r="F278" s="40"/>
      <c r="G278" s="39"/>
      <c r="H278" s="37"/>
      <c r="I278" s="41">
        <f>SUM(S272:S277)</f>
        <v>6282.98</v>
      </c>
      <c r="J278" s="37">
        <f>Source!CA117</f>
        <v>41</v>
      </c>
      <c r="K278" s="41">
        <f>SUM(T272:T277)</f>
        <v>75072.59</v>
      </c>
    </row>
    <row r="279" spans="1:28" ht="14.25" x14ac:dyDescent="0.2">
      <c r="A279" s="35"/>
      <c r="B279" s="36"/>
      <c r="C279" s="36" t="s">
        <v>714</v>
      </c>
      <c r="D279" s="38" t="s">
        <v>712</v>
      </c>
      <c r="E279" s="37">
        <f>175</f>
        <v>175</v>
      </c>
      <c r="F279" s="40"/>
      <c r="G279" s="39"/>
      <c r="H279" s="37"/>
      <c r="I279" s="41">
        <f>SUM(U272:U278)</f>
        <v>1576</v>
      </c>
      <c r="J279" s="37">
        <f>157</f>
        <v>157</v>
      </c>
      <c r="K279" s="41">
        <f>SUM(V272:V278)</f>
        <v>28843.46</v>
      </c>
    </row>
    <row r="280" spans="1:28" ht="14.25" x14ac:dyDescent="0.2">
      <c r="A280" s="45"/>
      <c r="B280" s="46"/>
      <c r="C280" s="46" t="s">
        <v>715</v>
      </c>
      <c r="D280" s="47" t="s">
        <v>716</v>
      </c>
      <c r="E280" s="48">
        <f>Source!AQ117</f>
        <v>2.2000000000000002</v>
      </c>
      <c r="F280" s="49"/>
      <c r="G280" s="50" t="str">
        <f>Source!DI117</f>
        <v>)*1,15</v>
      </c>
      <c r="H280" s="48">
        <f>Source!AV117</f>
        <v>1</v>
      </c>
      <c r="I280" s="51">
        <f>Source!U117</f>
        <v>690.4369999999999</v>
      </c>
      <c r="J280" s="48"/>
      <c r="K280" s="51"/>
      <c r="AB280" s="43">
        <f>I280</f>
        <v>690.4369999999999</v>
      </c>
    </row>
    <row r="281" spans="1:28" ht="15" x14ac:dyDescent="0.25">
      <c r="A281" s="52"/>
      <c r="B281" s="52"/>
      <c r="C281" s="53" t="s">
        <v>717</v>
      </c>
      <c r="D281" s="52"/>
      <c r="E281" s="52"/>
      <c r="F281" s="52"/>
      <c r="G281" s="52"/>
      <c r="H281" s="54">
        <f>I273+I274+I276+I277+I278+I279</f>
        <v>45830.259999999995</v>
      </c>
      <c r="I281" s="54"/>
      <c r="J281" s="54">
        <f>K273+K274+K276+K277+K278+K279</f>
        <v>786195.04999999993</v>
      </c>
      <c r="K281" s="54"/>
      <c r="O281" s="43">
        <f>I273+I274+I276+I277+I278+I279</f>
        <v>45830.259999999995</v>
      </c>
      <c r="P281" s="43">
        <f>K273+K274+K276+K277+K278+K279</f>
        <v>786195.04999999993</v>
      </c>
      <c r="X281">
        <f>IF(Source!BI117&lt;=1,I273+I274+I276+I277+I278+I279-0, 0)</f>
        <v>45830.259999999995</v>
      </c>
      <c r="Y281">
        <f>IF(Source!BI117=2,I273+I274+I276+I277+I278+I279-0, 0)</f>
        <v>0</v>
      </c>
      <c r="Z281">
        <f>IF(Source!BI117=3,I273+I274+I276+I277+I278+I279-0, 0)</f>
        <v>0</v>
      </c>
      <c r="AA281">
        <f>IF(Source!BI117=4,I273+I274+I276+I277+I278+I279,0)</f>
        <v>0</v>
      </c>
    </row>
    <row r="283" spans="1:28" ht="28.5" x14ac:dyDescent="0.2">
      <c r="A283" s="45" t="str">
        <f>Source!E119</f>
        <v>45</v>
      </c>
      <c r="B283" s="46" t="str">
        <f>Source!F119</f>
        <v>1.1-1-2541</v>
      </c>
      <c r="C283" s="46" t="s">
        <v>199</v>
      </c>
      <c r="D283" s="47" t="str">
        <f>Source!H119</f>
        <v>м</v>
      </c>
      <c r="E283" s="48">
        <f>Source!I119</f>
        <v>4093.5</v>
      </c>
      <c r="F283" s="49">
        <f>Source!AL119</f>
        <v>11.88</v>
      </c>
      <c r="G283" s="50" t="str">
        <f>Source!DD119</f>
        <v/>
      </c>
      <c r="H283" s="48">
        <f>Source!AW119</f>
        <v>1</v>
      </c>
      <c r="I283" s="51">
        <f>ROUND((Source!AC119*Source!AW119)*Source!I119, 2)</f>
        <v>48630.78</v>
      </c>
      <c r="J283" s="48">
        <f>IF(Source!BC119&lt;&gt; 0, Source!BC119, 1)</f>
        <v>2.86</v>
      </c>
      <c r="K283" s="51">
        <f>Source!P119</f>
        <v>139084.03</v>
      </c>
      <c r="Q283">
        <f>ROUND((Source!DN119/100)*ROUND((Source!AF119*Source!AV119)*Source!I119, 2), 2)</f>
        <v>0</v>
      </c>
      <c r="R283">
        <f>Source!X119</f>
        <v>0</v>
      </c>
      <c r="S283">
        <f>ROUND((Source!DO119/100)*ROUND((Source!AF119*Source!AV119)*Source!I119, 2), 2)</f>
        <v>0</v>
      </c>
      <c r="T283">
        <f>Source!Y119</f>
        <v>0</v>
      </c>
      <c r="U283">
        <f>ROUND((175/100)*ROUND((Source!AE119*Source!AV119)*Source!I119, 2), 2)</f>
        <v>0</v>
      </c>
      <c r="V283">
        <f>ROUND((157/100)*ROUND(Source!CS119*Source!I119, 2), 2)</f>
        <v>0</v>
      </c>
    </row>
    <row r="284" spans="1:28" ht="15" x14ac:dyDescent="0.25">
      <c r="A284" s="52"/>
      <c r="B284" s="52"/>
      <c r="C284" s="53" t="s">
        <v>717</v>
      </c>
      <c r="D284" s="52"/>
      <c r="E284" s="52"/>
      <c r="F284" s="52"/>
      <c r="G284" s="52"/>
      <c r="H284" s="54">
        <f>I283</f>
        <v>48630.78</v>
      </c>
      <c r="I284" s="54"/>
      <c r="J284" s="54">
        <f>K283</f>
        <v>139084.03</v>
      </c>
      <c r="K284" s="54"/>
      <c r="O284" s="43">
        <f>I283</f>
        <v>48630.78</v>
      </c>
      <c r="P284" s="43">
        <f>K283</f>
        <v>139084.03</v>
      </c>
      <c r="X284">
        <f>IF(Source!BI119&lt;=1,I283-0, 0)</f>
        <v>48630.78</v>
      </c>
      <c r="Y284">
        <f>IF(Source!BI119=2,I283-0, 0)</f>
        <v>0</v>
      </c>
      <c r="Z284">
        <f>IF(Source!BI119=3,I283-0, 0)</f>
        <v>0</v>
      </c>
      <c r="AA284">
        <f>IF(Source!BI119=4,I283,0)</f>
        <v>0</v>
      </c>
    </row>
    <row r="286" spans="1:28" ht="57" x14ac:dyDescent="0.2">
      <c r="A286" s="45" t="str">
        <f>Source!E121</f>
        <v>46</v>
      </c>
      <c r="B286" s="46" t="str">
        <f>Source!F121</f>
        <v>1.1-1-2544</v>
      </c>
      <c r="C286" s="46" t="s">
        <v>203</v>
      </c>
      <c r="D286" s="47" t="str">
        <f>Source!H121</f>
        <v>л</v>
      </c>
      <c r="E286" s="48">
        <f>Source!I121</f>
        <v>68.224999999999994</v>
      </c>
      <c r="F286" s="49">
        <f>Source!AL121</f>
        <v>231.64</v>
      </c>
      <c r="G286" s="50" t="str">
        <f>Source!DD121</f>
        <v/>
      </c>
      <c r="H286" s="48">
        <f>Source!AW121</f>
        <v>1</v>
      </c>
      <c r="I286" s="51">
        <f>ROUND((Source!AC121*Source!AW121)*Source!I121, 2)</f>
        <v>15803.64</v>
      </c>
      <c r="J286" s="48">
        <f>IF(Source!BC121&lt;&gt; 0, Source!BC121, 1)</f>
        <v>3.17</v>
      </c>
      <c r="K286" s="51">
        <f>Source!P121</f>
        <v>50097.54</v>
      </c>
      <c r="Q286">
        <f>ROUND((Source!DN121/100)*ROUND((Source!AF121*Source!AV121)*Source!I121, 2), 2)</f>
        <v>0</v>
      </c>
      <c r="R286">
        <f>Source!X121</f>
        <v>0</v>
      </c>
      <c r="S286">
        <f>ROUND((Source!DO121/100)*ROUND((Source!AF121*Source!AV121)*Source!I121, 2), 2)</f>
        <v>0</v>
      </c>
      <c r="T286">
        <f>Source!Y121</f>
        <v>0</v>
      </c>
      <c r="U286">
        <f>ROUND((175/100)*ROUND((Source!AE121*Source!AV121)*Source!I121, 2), 2)</f>
        <v>0</v>
      </c>
      <c r="V286">
        <f>ROUND((157/100)*ROUND(Source!CS121*Source!I121, 2), 2)</f>
        <v>0</v>
      </c>
    </row>
    <row r="287" spans="1:28" ht="15" x14ac:dyDescent="0.25">
      <c r="A287" s="52"/>
      <c r="B287" s="52"/>
      <c r="C287" s="53" t="s">
        <v>717</v>
      </c>
      <c r="D287" s="52"/>
      <c r="E287" s="52"/>
      <c r="F287" s="52"/>
      <c r="G287" s="52"/>
      <c r="H287" s="54">
        <f>I286</f>
        <v>15803.64</v>
      </c>
      <c r="I287" s="54"/>
      <c r="J287" s="54">
        <f>K286</f>
        <v>50097.54</v>
      </c>
      <c r="K287" s="54"/>
      <c r="O287" s="43">
        <f>I286</f>
        <v>15803.64</v>
      </c>
      <c r="P287" s="43">
        <f>K286</f>
        <v>50097.54</v>
      </c>
      <c r="X287">
        <f>IF(Source!BI121&lt;=1,I286-0, 0)</f>
        <v>15803.64</v>
      </c>
      <c r="Y287">
        <f>IF(Source!BI121=2,I286-0, 0)</f>
        <v>0</v>
      </c>
      <c r="Z287">
        <f>IF(Source!BI121=3,I286-0, 0)</f>
        <v>0</v>
      </c>
      <c r="AA287">
        <f>IF(Source!BI121=4,I286,0)</f>
        <v>0</v>
      </c>
    </row>
    <row r="289" spans="1:27" ht="71.25" x14ac:dyDescent="0.2">
      <c r="A289" s="45" t="str">
        <f>Source!E123</f>
        <v>47</v>
      </c>
      <c r="B289" s="46" t="str">
        <f>Source!F123</f>
        <v>1.1-1-1398</v>
      </c>
      <c r="C289" s="46" t="s">
        <v>208</v>
      </c>
      <c r="D289" s="47" t="str">
        <f>Source!H123</f>
        <v>м</v>
      </c>
      <c r="E289" s="48">
        <f>Source!I123</f>
        <v>577.5</v>
      </c>
      <c r="F289" s="49">
        <f>Source!AL123</f>
        <v>69.41</v>
      </c>
      <c r="G289" s="50" t="str">
        <f>Source!DD123</f>
        <v/>
      </c>
      <c r="H289" s="48">
        <f>Source!AW123</f>
        <v>1</v>
      </c>
      <c r="I289" s="51">
        <f>ROUND((Source!AC123*Source!AW123)*Source!I123, 2)</f>
        <v>40084.28</v>
      </c>
      <c r="J289" s="48">
        <f>IF(Source!BC123&lt;&gt; 0, Source!BC123, 1)</f>
        <v>1.62</v>
      </c>
      <c r="K289" s="51">
        <f>Source!P123</f>
        <v>64936.53</v>
      </c>
      <c r="Q289">
        <f>ROUND((Source!DN123/100)*ROUND((Source!AF123*Source!AV123)*Source!I123, 2), 2)</f>
        <v>0</v>
      </c>
      <c r="R289">
        <f>Source!X123</f>
        <v>0</v>
      </c>
      <c r="S289">
        <f>ROUND((Source!DO123/100)*ROUND((Source!AF123*Source!AV123)*Source!I123, 2), 2)</f>
        <v>0</v>
      </c>
      <c r="T289">
        <f>Source!Y123</f>
        <v>0</v>
      </c>
      <c r="U289">
        <f>ROUND((175/100)*ROUND((Source!AE123*Source!AV123)*Source!I123, 2), 2)</f>
        <v>0</v>
      </c>
      <c r="V289">
        <f>ROUND((157/100)*ROUND(Source!CS123*Source!I123, 2), 2)</f>
        <v>0</v>
      </c>
    </row>
    <row r="290" spans="1:27" ht="15" x14ac:dyDescent="0.25">
      <c r="A290" s="52"/>
      <c r="B290" s="52"/>
      <c r="C290" s="53" t="s">
        <v>717</v>
      </c>
      <c r="D290" s="52"/>
      <c r="E290" s="52"/>
      <c r="F290" s="52"/>
      <c r="G290" s="52"/>
      <c r="H290" s="54">
        <f>I289</f>
        <v>40084.28</v>
      </c>
      <c r="I290" s="54"/>
      <c r="J290" s="54">
        <f>K289</f>
        <v>64936.53</v>
      </c>
      <c r="K290" s="54"/>
      <c r="O290" s="43">
        <f>I289</f>
        <v>40084.28</v>
      </c>
      <c r="P290" s="43">
        <f>K289</f>
        <v>64936.53</v>
      </c>
      <c r="X290">
        <f>IF(Source!BI123&lt;=1,I289-0, 0)</f>
        <v>40084.28</v>
      </c>
      <c r="Y290">
        <f>IF(Source!BI123=2,I289-0, 0)</f>
        <v>0</v>
      </c>
      <c r="Z290">
        <f>IF(Source!BI123=3,I289-0, 0)</f>
        <v>0</v>
      </c>
      <c r="AA290">
        <f>IF(Source!BI123=4,I289,0)</f>
        <v>0</v>
      </c>
    </row>
    <row r="292" spans="1:27" ht="71.25" x14ac:dyDescent="0.2">
      <c r="A292" s="45" t="str">
        <f>Source!E125</f>
        <v>48</v>
      </c>
      <c r="B292" s="46" t="str">
        <f>Source!F125</f>
        <v>1.1-1-1401</v>
      </c>
      <c r="C292" s="46" t="s">
        <v>212</v>
      </c>
      <c r="D292" s="47" t="str">
        <f>Source!H125</f>
        <v>м</v>
      </c>
      <c r="E292" s="48">
        <f>Source!I125</f>
        <v>462</v>
      </c>
      <c r="F292" s="49">
        <f>Source!AL125</f>
        <v>81.319999999999993</v>
      </c>
      <c r="G292" s="50" t="str">
        <f>Source!DD125</f>
        <v/>
      </c>
      <c r="H292" s="48">
        <f>Source!AW125</f>
        <v>1</v>
      </c>
      <c r="I292" s="51">
        <f>ROUND((Source!AC125*Source!AW125)*Source!I125, 2)</f>
        <v>37569.839999999997</v>
      </c>
      <c r="J292" s="48">
        <f>IF(Source!BC125&lt;&gt; 0, Source!BC125, 1)</f>
        <v>1.57</v>
      </c>
      <c r="K292" s="51">
        <f>Source!P125</f>
        <v>58984.65</v>
      </c>
      <c r="Q292">
        <f>ROUND((Source!DN125/100)*ROUND((Source!AF125*Source!AV125)*Source!I125, 2), 2)</f>
        <v>0</v>
      </c>
      <c r="R292">
        <f>Source!X125</f>
        <v>0</v>
      </c>
      <c r="S292">
        <f>ROUND((Source!DO125/100)*ROUND((Source!AF125*Source!AV125)*Source!I125, 2), 2)</f>
        <v>0</v>
      </c>
      <c r="T292">
        <f>Source!Y125</f>
        <v>0</v>
      </c>
      <c r="U292">
        <f>ROUND((175/100)*ROUND((Source!AE125*Source!AV125)*Source!I125, 2), 2)</f>
        <v>0</v>
      </c>
      <c r="V292">
        <f>ROUND((157/100)*ROUND(Source!CS125*Source!I125, 2), 2)</f>
        <v>0</v>
      </c>
    </row>
    <row r="293" spans="1:27" ht="15" x14ac:dyDescent="0.25">
      <c r="A293" s="52"/>
      <c r="B293" s="52"/>
      <c r="C293" s="53" t="s">
        <v>717</v>
      </c>
      <c r="D293" s="52"/>
      <c r="E293" s="52"/>
      <c r="F293" s="52"/>
      <c r="G293" s="52"/>
      <c r="H293" s="54">
        <f>I292</f>
        <v>37569.839999999997</v>
      </c>
      <c r="I293" s="54"/>
      <c r="J293" s="54">
        <f>K292</f>
        <v>58984.65</v>
      </c>
      <c r="K293" s="54"/>
      <c r="O293" s="43">
        <f>I292</f>
        <v>37569.839999999997</v>
      </c>
      <c r="P293" s="43">
        <f>K292</f>
        <v>58984.65</v>
      </c>
      <c r="X293">
        <f>IF(Source!BI125&lt;=1,I292-0, 0)</f>
        <v>37569.839999999997</v>
      </c>
      <c r="Y293">
        <f>IF(Source!BI125=2,I292-0, 0)</f>
        <v>0</v>
      </c>
      <c r="Z293">
        <f>IF(Source!BI125=3,I292-0, 0)</f>
        <v>0</v>
      </c>
      <c r="AA293">
        <f>IF(Source!BI125=4,I292,0)</f>
        <v>0</v>
      </c>
    </row>
    <row r="295" spans="1:27" ht="71.25" x14ac:dyDescent="0.2">
      <c r="A295" s="45" t="str">
        <f>Source!E127</f>
        <v>49</v>
      </c>
      <c r="B295" s="46" t="str">
        <f>Source!F127</f>
        <v>1.1-1-1405</v>
      </c>
      <c r="C295" s="46" t="s">
        <v>216</v>
      </c>
      <c r="D295" s="47" t="str">
        <f>Source!H127</f>
        <v>м</v>
      </c>
      <c r="E295" s="48">
        <f>Source!I127</f>
        <v>409.5</v>
      </c>
      <c r="F295" s="49">
        <f>Source!AL127</f>
        <v>84.35</v>
      </c>
      <c r="G295" s="50" t="str">
        <f>Source!DD127</f>
        <v/>
      </c>
      <c r="H295" s="48">
        <f>Source!AW127</f>
        <v>1</v>
      </c>
      <c r="I295" s="51">
        <f>ROUND((Source!AC127*Source!AW127)*Source!I127, 2)</f>
        <v>34541.33</v>
      </c>
      <c r="J295" s="48">
        <f>IF(Source!BC127&lt;&gt; 0, Source!BC127, 1)</f>
        <v>1.61</v>
      </c>
      <c r="K295" s="51">
        <f>Source!P127</f>
        <v>55611.53</v>
      </c>
      <c r="Q295">
        <f>ROUND((Source!DN127/100)*ROUND((Source!AF127*Source!AV127)*Source!I127, 2), 2)</f>
        <v>0</v>
      </c>
      <c r="R295">
        <f>Source!X127</f>
        <v>0</v>
      </c>
      <c r="S295">
        <f>ROUND((Source!DO127/100)*ROUND((Source!AF127*Source!AV127)*Source!I127, 2), 2)</f>
        <v>0</v>
      </c>
      <c r="T295">
        <f>Source!Y127</f>
        <v>0</v>
      </c>
      <c r="U295">
        <f>ROUND((175/100)*ROUND((Source!AE127*Source!AV127)*Source!I127, 2), 2)</f>
        <v>0</v>
      </c>
      <c r="V295">
        <f>ROUND((157/100)*ROUND(Source!CS127*Source!I127, 2), 2)</f>
        <v>0</v>
      </c>
    </row>
    <row r="296" spans="1:27" ht="15" x14ac:dyDescent="0.25">
      <c r="A296" s="52"/>
      <c r="B296" s="52"/>
      <c r="C296" s="53" t="s">
        <v>717</v>
      </c>
      <c r="D296" s="52"/>
      <c r="E296" s="52"/>
      <c r="F296" s="52"/>
      <c r="G296" s="52"/>
      <c r="H296" s="54">
        <f>I295</f>
        <v>34541.33</v>
      </c>
      <c r="I296" s="54"/>
      <c r="J296" s="54">
        <f>K295</f>
        <v>55611.53</v>
      </c>
      <c r="K296" s="54"/>
      <c r="O296" s="43">
        <f>I295</f>
        <v>34541.33</v>
      </c>
      <c r="P296" s="43">
        <f>K295</f>
        <v>55611.53</v>
      </c>
      <c r="X296">
        <f>IF(Source!BI127&lt;=1,I295-0, 0)</f>
        <v>34541.33</v>
      </c>
      <c r="Y296">
        <f>IF(Source!BI127=2,I295-0, 0)</f>
        <v>0</v>
      </c>
      <c r="Z296">
        <f>IF(Source!BI127=3,I295-0, 0)</f>
        <v>0</v>
      </c>
      <c r="AA296">
        <f>IF(Source!BI127=4,I295,0)</f>
        <v>0</v>
      </c>
    </row>
    <row r="298" spans="1:27" ht="71.25" x14ac:dyDescent="0.2">
      <c r="A298" s="45" t="str">
        <f>Source!E129</f>
        <v>50</v>
      </c>
      <c r="B298" s="46" t="str">
        <f>Source!F129</f>
        <v>1.1-1-1413</v>
      </c>
      <c r="C298" s="46" t="s">
        <v>220</v>
      </c>
      <c r="D298" s="47" t="str">
        <f>Source!H129</f>
        <v>м</v>
      </c>
      <c r="E298" s="48">
        <f>Source!I129</f>
        <v>320.25</v>
      </c>
      <c r="F298" s="49">
        <f>Source!AL129</f>
        <v>96.23</v>
      </c>
      <c r="G298" s="50" t="str">
        <f>Source!DD129</f>
        <v/>
      </c>
      <c r="H298" s="48">
        <f>Source!AW129</f>
        <v>1</v>
      </c>
      <c r="I298" s="51">
        <f>ROUND((Source!AC129*Source!AW129)*Source!I129, 2)</f>
        <v>30817.66</v>
      </c>
      <c r="J298" s="48">
        <f>IF(Source!BC129&lt;&gt; 0, Source!BC129, 1)</f>
        <v>1.62</v>
      </c>
      <c r="K298" s="51">
        <f>Source!P129</f>
        <v>49924.61</v>
      </c>
      <c r="Q298">
        <f>ROUND((Source!DN129/100)*ROUND((Source!AF129*Source!AV129)*Source!I129, 2), 2)</f>
        <v>0</v>
      </c>
      <c r="R298">
        <f>Source!X129</f>
        <v>0</v>
      </c>
      <c r="S298">
        <f>ROUND((Source!DO129/100)*ROUND((Source!AF129*Source!AV129)*Source!I129, 2), 2)</f>
        <v>0</v>
      </c>
      <c r="T298">
        <f>Source!Y129</f>
        <v>0</v>
      </c>
      <c r="U298">
        <f>ROUND((175/100)*ROUND((Source!AE129*Source!AV129)*Source!I129, 2), 2)</f>
        <v>0</v>
      </c>
      <c r="V298">
        <f>ROUND((157/100)*ROUND(Source!CS129*Source!I129, 2), 2)</f>
        <v>0</v>
      </c>
    </row>
    <row r="299" spans="1:27" ht="15" x14ac:dyDescent="0.25">
      <c r="A299" s="52"/>
      <c r="B299" s="52"/>
      <c r="C299" s="53" t="s">
        <v>717</v>
      </c>
      <c r="D299" s="52"/>
      <c r="E299" s="52"/>
      <c r="F299" s="52"/>
      <c r="G299" s="52"/>
      <c r="H299" s="54">
        <f>I298</f>
        <v>30817.66</v>
      </c>
      <c r="I299" s="54"/>
      <c r="J299" s="54">
        <f>K298</f>
        <v>49924.61</v>
      </c>
      <c r="K299" s="54"/>
      <c r="O299" s="43">
        <f>I298</f>
        <v>30817.66</v>
      </c>
      <c r="P299" s="43">
        <f>K298</f>
        <v>49924.61</v>
      </c>
      <c r="X299">
        <f>IF(Source!BI129&lt;=1,I298-0, 0)</f>
        <v>30817.66</v>
      </c>
      <c r="Y299">
        <f>IF(Source!BI129=2,I298-0, 0)</f>
        <v>0</v>
      </c>
      <c r="Z299">
        <f>IF(Source!BI129=3,I298-0, 0)</f>
        <v>0</v>
      </c>
      <c r="AA299">
        <f>IF(Source!BI129=4,I298,0)</f>
        <v>0</v>
      </c>
    </row>
    <row r="301" spans="1:27" ht="71.25" x14ac:dyDescent="0.2">
      <c r="A301" s="45" t="str">
        <f>Source!E131</f>
        <v>51</v>
      </c>
      <c r="B301" s="46" t="str">
        <f>Source!F131</f>
        <v>1.1-1-1409</v>
      </c>
      <c r="C301" s="46" t="s">
        <v>224</v>
      </c>
      <c r="D301" s="47" t="str">
        <f>Source!H131</f>
        <v>м</v>
      </c>
      <c r="E301" s="48">
        <f>Source!I131</f>
        <v>346.5</v>
      </c>
      <c r="F301" s="49">
        <f>Source!AL131</f>
        <v>87.59</v>
      </c>
      <c r="G301" s="50" t="str">
        <f>Source!DD131</f>
        <v/>
      </c>
      <c r="H301" s="48">
        <f>Source!AW131</f>
        <v>1</v>
      </c>
      <c r="I301" s="51">
        <f>ROUND((Source!AC131*Source!AW131)*Source!I131, 2)</f>
        <v>30349.94</v>
      </c>
      <c r="J301" s="48">
        <f>IF(Source!BC131&lt;&gt; 0, Source!BC131, 1)</f>
        <v>1.67</v>
      </c>
      <c r="K301" s="51">
        <f>Source!P131</f>
        <v>50684.39</v>
      </c>
      <c r="Q301">
        <f>ROUND((Source!DN131/100)*ROUND((Source!AF131*Source!AV131)*Source!I131, 2), 2)</f>
        <v>0</v>
      </c>
      <c r="R301">
        <f>Source!X131</f>
        <v>0</v>
      </c>
      <c r="S301">
        <f>ROUND((Source!DO131/100)*ROUND((Source!AF131*Source!AV131)*Source!I131, 2), 2)</f>
        <v>0</v>
      </c>
      <c r="T301">
        <f>Source!Y131</f>
        <v>0</v>
      </c>
      <c r="U301">
        <f>ROUND((175/100)*ROUND((Source!AE131*Source!AV131)*Source!I131, 2), 2)</f>
        <v>0</v>
      </c>
      <c r="V301">
        <f>ROUND((157/100)*ROUND(Source!CS131*Source!I131, 2), 2)</f>
        <v>0</v>
      </c>
    </row>
    <row r="302" spans="1:27" ht="15" x14ac:dyDescent="0.25">
      <c r="A302" s="52"/>
      <c r="B302" s="52"/>
      <c r="C302" s="53" t="s">
        <v>717</v>
      </c>
      <c r="D302" s="52"/>
      <c r="E302" s="52"/>
      <c r="F302" s="52"/>
      <c r="G302" s="52"/>
      <c r="H302" s="54">
        <f>I301</f>
        <v>30349.94</v>
      </c>
      <c r="I302" s="54"/>
      <c r="J302" s="54">
        <f>K301</f>
        <v>50684.39</v>
      </c>
      <c r="K302" s="54"/>
      <c r="O302" s="43">
        <f>I301</f>
        <v>30349.94</v>
      </c>
      <c r="P302" s="43">
        <f>K301</f>
        <v>50684.39</v>
      </c>
      <c r="X302">
        <f>IF(Source!BI131&lt;=1,I301-0, 0)</f>
        <v>30349.94</v>
      </c>
      <c r="Y302">
        <f>IF(Source!BI131=2,I301-0, 0)</f>
        <v>0</v>
      </c>
      <c r="Z302">
        <f>IF(Source!BI131=3,I301-0, 0)</f>
        <v>0</v>
      </c>
      <c r="AA302">
        <f>IF(Source!BI131=4,I301,0)</f>
        <v>0</v>
      </c>
    </row>
    <row r="304" spans="1:27" ht="71.25" x14ac:dyDescent="0.2">
      <c r="A304" s="45" t="str">
        <f>Source!E133</f>
        <v>52</v>
      </c>
      <c r="B304" s="46" t="str">
        <f>Source!F133</f>
        <v>1.1-1-1418</v>
      </c>
      <c r="C304" s="46" t="s">
        <v>228</v>
      </c>
      <c r="D304" s="47" t="str">
        <f>Source!H133</f>
        <v>м</v>
      </c>
      <c r="E304" s="48">
        <f>Source!I133</f>
        <v>483</v>
      </c>
      <c r="F304" s="49">
        <f>Source!AL133</f>
        <v>101.84</v>
      </c>
      <c r="G304" s="50" t="str">
        <f>Source!DD133</f>
        <v/>
      </c>
      <c r="H304" s="48">
        <f>Source!AW133</f>
        <v>1</v>
      </c>
      <c r="I304" s="51">
        <f>ROUND((Source!AC133*Source!AW133)*Source!I133, 2)</f>
        <v>49188.72</v>
      </c>
      <c r="J304" s="48">
        <f>IF(Source!BC133&lt;&gt; 0, Source!BC133, 1)</f>
        <v>1.69</v>
      </c>
      <c r="K304" s="51">
        <f>Source!P133</f>
        <v>83128.94</v>
      </c>
      <c r="Q304">
        <f>ROUND((Source!DN133/100)*ROUND((Source!AF133*Source!AV133)*Source!I133, 2), 2)</f>
        <v>0</v>
      </c>
      <c r="R304">
        <f>Source!X133</f>
        <v>0</v>
      </c>
      <c r="S304">
        <f>ROUND((Source!DO133/100)*ROUND((Source!AF133*Source!AV133)*Source!I133, 2), 2)</f>
        <v>0</v>
      </c>
      <c r="T304">
        <f>Source!Y133</f>
        <v>0</v>
      </c>
      <c r="U304">
        <f>ROUND((175/100)*ROUND((Source!AE133*Source!AV133)*Source!I133, 2), 2)</f>
        <v>0</v>
      </c>
      <c r="V304">
        <f>ROUND((157/100)*ROUND(Source!CS133*Source!I133, 2), 2)</f>
        <v>0</v>
      </c>
    </row>
    <row r="305" spans="1:27" ht="15" x14ac:dyDescent="0.25">
      <c r="A305" s="52"/>
      <c r="B305" s="52"/>
      <c r="C305" s="53" t="s">
        <v>717</v>
      </c>
      <c r="D305" s="52"/>
      <c r="E305" s="52"/>
      <c r="F305" s="52"/>
      <c r="G305" s="52"/>
      <c r="H305" s="54">
        <f>I304</f>
        <v>49188.72</v>
      </c>
      <c r="I305" s="54"/>
      <c r="J305" s="54">
        <f>K304</f>
        <v>83128.94</v>
      </c>
      <c r="K305" s="54"/>
      <c r="O305" s="43">
        <f>I304</f>
        <v>49188.72</v>
      </c>
      <c r="P305" s="43">
        <f>K304</f>
        <v>83128.94</v>
      </c>
      <c r="X305">
        <f>IF(Source!BI133&lt;=1,I304-0, 0)</f>
        <v>49188.72</v>
      </c>
      <c r="Y305">
        <f>IF(Source!BI133=2,I304-0, 0)</f>
        <v>0</v>
      </c>
      <c r="Z305">
        <f>IF(Source!BI133=3,I304-0, 0)</f>
        <v>0</v>
      </c>
      <c r="AA305">
        <f>IF(Source!BI133=4,I304,0)</f>
        <v>0</v>
      </c>
    </row>
    <row r="307" spans="1:27" ht="71.25" x14ac:dyDescent="0.2">
      <c r="A307" s="45" t="str">
        <f>Source!E135</f>
        <v>53</v>
      </c>
      <c r="B307" s="46" t="str">
        <f>Source!F135</f>
        <v>1.1-1-1422</v>
      </c>
      <c r="C307" s="46" t="s">
        <v>232</v>
      </c>
      <c r="D307" s="47" t="str">
        <f>Source!H135</f>
        <v>м</v>
      </c>
      <c r="E307" s="48">
        <f>Source!I135</f>
        <v>246.75</v>
      </c>
      <c r="F307" s="49">
        <f>Source!AL135</f>
        <v>134.53</v>
      </c>
      <c r="G307" s="50" t="str">
        <f>Source!DD135</f>
        <v/>
      </c>
      <c r="H307" s="48">
        <f>Source!AW135</f>
        <v>1</v>
      </c>
      <c r="I307" s="51">
        <f>ROUND((Source!AC135*Source!AW135)*Source!I135, 2)</f>
        <v>33195.279999999999</v>
      </c>
      <c r="J307" s="48">
        <f>IF(Source!BC135&lt;&gt; 0, Source!BC135, 1)</f>
        <v>1.49</v>
      </c>
      <c r="K307" s="51">
        <f>Source!P135</f>
        <v>49460.959999999999</v>
      </c>
      <c r="Q307">
        <f>ROUND((Source!DN135/100)*ROUND((Source!AF135*Source!AV135)*Source!I135, 2), 2)</f>
        <v>0</v>
      </c>
      <c r="R307">
        <f>Source!X135</f>
        <v>0</v>
      </c>
      <c r="S307">
        <f>ROUND((Source!DO135/100)*ROUND((Source!AF135*Source!AV135)*Source!I135, 2), 2)</f>
        <v>0</v>
      </c>
      <c r="T307">
        <f>Source!Y135</f>
        <v>0</v>
      </c>
      <c r="U307">
        <f>ROUND((175/100)*ROUND((Source!AE135*Source!AV135)*Source!I135, 2), 2)</f>
        <v>0</v>
      </c>
      <c r="V307">
        <f>ROUND((157/100)*ROUND(Source!CS135*Source!I135, 2), 2)</f>
        <v>0</v>
      </c>
    </row>
    <row r="308" spans="1:27" ht="15" x14ac:dyDescent="0.25">
      <c r="A308" s="52"/>
      <c r="B308" s="52"/>
      <c r="C308" s="53" t="s">
        <v>717</v>
      </c>
      <c r="D308" s="52"/>
      <c r="E308" s="52"/>
      <c r="F308" s="52"/>
      <c r="G308" s="52"/>
      <c r="H308" s="54">
        <f>I307</f>
        <v>33195.279999999999</v>
      </c>
      <c r="I308" s="54"/>
      <c r="J308" s="54">
        <f>K307</f>
        <v>49460.959999999999</v>
      </c>
      <c r="K308" s="54"/>
      <c r="O308" s="43">
        <f>I307</f>
        <v>33195.279999999999</v>
      </c>
      <c r="P308" s="43">
        <f>K307</f>
        <v>49460.959999999999</v>
      </c>
      <c r="X308">
        <f>IF(Source!BI135&lt;=1,I307-0, 0)</f>
        <v>33195.279999999999</v>
      </c>
      <c r="Y308">
        <f>IF(Source!BI135=2,I307-0, 0)</f>
        <v>0</v>
      </c>
      <c r="Z308">
        <f>IF(Source!BI135=3,I307-0, 0)</f>
        <v>0</v>
      </c>
      <c r="AA308">
        <f>IF(Source!BI135=4,I307,0)</f>
        <v>0</v>
      </c>
    </row>
    <row r="310" spans="1:27" ht="71.25" x14ac:dyDescent="0.2">
      <c r="A310" s="45" t="str">
        <f>Source!E137</f>
        <v>54</v>
      </c>
      <c r="B310" s="46" t="str">
        <f>Source!F137</f>
        <v>1.1-1-1426</v>
      </c>
      <c r="C310" s="46" t="s">
        <v>236</v>
      </c>
      <c r="D310" s="47" t="str">
        <f>Source!H137</f>
        <v>м</v>
      </c>
      <c r="E310" s="48">
        <f>Source!I137</f>
        <v>4.2</v>
      </c>
      <c r="F310" s="49">
        <f>Source!AL137</f>
        <v>150.34</v>
      </c>
      <c r="G310" s="50" t="str">
        <f>Source!DD137</f>
        <v/>
      </c>
      <c r="H310" s="48">
        <f>Source!AW137</f>
        <v>1</v>
      </c>
      <c r="I310" s="51">
        <f>ROUND((Source!AC137*Source!AW137)*Source!I137, 2)</f>
        <v>631.42999999999995</v>
      </c>
      <c r="J310" s="48">
        <f>IF(Source!BC137&lt;&gt; 0, Source!BC137, 1)</f>
        <v>1.49</v>
      </c>
      <c r="K310" s="51">
        <f>Source!P137</f>
        <v>940.83</v>
      </c>
      <c r="Q310">
        <f>ROUND((Source!DN137/100)*ROUND((Source!AF137*Source!AV137)*Source!I137, 2), 2)</f>
        <v>0</v>
      </c>
      <c r="R310">
        <f>Source!X137</f>
        <v>0</v>
      </c>
      <c r="S310">
        <f>ROUND((Source!DO137/100)*ROUND((Source!AF137*Source!AV137)*Source!I137, 2), 2)</f>
        <v>0</v>
      </c>
      <c r="T310">
        <f>Source!Y137</f>
        <v>0</v>
      </c>
      <c r="U310">
        <f>ROUND((175/100)*ROUND((Source!AE137*Source!AV137)*Source!I137, 2), 2)</f>
        <v>0</v>
      </c>
      <c r="V310">
        <f>ROUND((157/100)*ROUND(Source!CS137*Source!I137, 2), 2)</f>
        <v>0</v>
      </c>
    </row>
    <row r="311" spans="1:27" ht="15" x14ac:dyDescent="0.25">
      <c r="A311" s="52"/>
      <c r="B311" s="52"/>
      <c r="C311" s="53" t="s">
        <v>717</v>
      </c>
      <c r="D311" s="52"/>
      <c r="E311" s="52"/>
      <c r="F311" s="52"/>
      <c r="G311" s="52"/>
      <c r="H311" s="54">
        <f>I310</f>
        <v>631.42999999999995</v>
      </c>
      <c r="I311" s="54"/>
      <c r="J311" s="54">
        <f>K310</f>
        <v>940.83</v>
      </c>
      <c r="K311" s="54"/>
      <c r="O311" s="43">
        <f>I310</f>
        <v>631.42999999999995</v>
      </c>
      <c r="P311" s="43">
        <f>K310</f>
        <v>940.83</v>
      </c>
      <c r="X311">
        <f>IF(Source!BI137&lt;=1,I310-0, 0)</f>
        <v>631.42999999999995</v>
      </c>
      <c r="Y311">
        <f>IF(Source!BI137=2,I310-0, 0)</f>
        <v>0</v>
      </c>
      <c r="Z311">
        <f>IF(Source!BI137=3,I310-0, 0)</f>
        <v>0</v>
      </c>
      <c r="AA311">
        <f>IF(Source!BI137=4,I310,0)</f>
        <v>0</v>
      </c>
    </row>
    <row r="313" spans="1:27" ht="71.25" x14ac:dyDescent="0.2">
      <c r="A313" s="45" t="str">
        <f>Source!E139</f>
        <v>55</v>
      </c>
      <c r="B313" s="46" t="str">
        <f>Source!F139</f>
        <v>1.1-1-1430</v>
      </c>
      <c r="C313" s="46" t="s">
        <v>240</v>
      </c>
      <c r="D313" s="47" t="str">
        <f>Source!H139</f>
        <v>м</v>
      </c>
      <c r="E313" s="48">
        <f>Source!I139</f>
        <v>15.75</v>
      </c>
      <c r="F313" s="49">
        <f>Source!AL139</f>
        <v>161.53</v>
      </c>
      <c r="G313" s="50" t="str">
        <f>Source!DD139</f>
        <v/>
      </c>
      <c r="H313" s="48">
        <f>Source!AW139</f>
        <v>1</v>
      </c>
      <c r="I313" s="51">
        <f>ROUND((Source!AC139*Source!AW139)*Source!I139, 2)</f>
        <v>2544.1</v>
      </c>
      <c r="J313" s="48">
        <f>IF(Source!BC139&lt;&gt; 0, Source!BC139, 1)</f>
        <v>1.63</v>
      </c>
      <c r="K313" s="51">
        <f>Source!P139</f>
        <v>4146.88</v>
      </c>
      <c r="Q313">
        <f>ROUND((Source!DN139/100)*ROUND((Source!AF139*Source!AV139)*Source!I139, 2), 2)</f>
        <v>0</v>
      </c>
      <c r="R313">
        <f>Source!X139</f>
        <v>0</v>
      </c>
      <c r="S313">
        <f>ROUND((Source!DO139/100)*ROUND((Source!AF139*Source!AV139)*Source!I139, 2), 2)</f>
        <v>0</v>
      </c>
      <c r="T313">
        <f>Source!Y139</f>
        <v>0</v>
      </c>
      <c r="U313">
        <f>ROUND((175/100)*ROUND((Source!AE139*Source!AV139)*Source!I139, 2), 2)</f>
        <v>0</v>
      </c>
      <c r="V313">
        <f>ROUND((157/100)*ROUND(Source!CS139*Source!I139, 2), 2)</f>
        <v>0</v>
      </c>
    </row>
    <row r="314" spans="1:27" ht="15" x14ac:dyDescent="0.25">
      <c r="A314" s="52"/>
      <c r="B314" s="52"/>
      <c r="C314" s="53" t="s">
        <v>717</v>
      </c>
      <c r="D314" s="52"/>
      <c r="E314" s="52"/>
      <c r="F314" s="52"/>
      <c r="G314" s="52"/>
      <c r="H314" s="54">
        <f>I313</f>
        <v>2544.1</v>
      </c>
      <c r="I314" s="54"/>
      <c r="J314" s="54">
        <f>K313</f>
        <v>4146.88</v>
      </c>
      <c r="K314" s="54"/>
      <c r="O314" s="43">
        <f>I313</f>
        <v>2544.1</v>
      </c>
      <c r="P314" s="43">
        <f>K313</f>
        <v>4146.88</v>
      </c>
      <c r="X314">
        <f>IF(Source!BI139&lt;=1,I313-0, 0)</f>
        <v>2544.1</v>
      </c>
      <c r="Y314">
        <f>IF(Source!BI139=2,I313-0, 0)</f>
        <v>0</v>
      </c>
      <c r="Z314">
        <f>IF(Source!BI139=3,I313-0, 0)</f>
        <v>0</v>
      </c>
      <c r="AA314">
        <f>IF(Source!BI139=4,I313,0)</f>
        <v>0</v>
      </c>
    </row>
    <row r="316" spans="1:27" ht="42.75" x14ac:dyDescent="0.2">
      <c r="A316" s="35" t="str">
        <f>Source!E141</f>
        <v>56</v>
      </c>
      <c r="B316" s="36" t="str">
        <f>Source!F141</f>
        <v>3.20-33-1</v>
      </c>
      <c r="C316" s="36" t="s">
        <v>244</v>
      </c>
      <c r="D316" s="38" t="str">
        <f>Source!H141</f>
        <v>1 калорифер</v>
      </c>
      <c r="E316" s="37">
        <f>Source!I141</f>
        <v>1</v>
      </c>
      <c r="F316" s="40"/>
      <c r="G316" s="39"/>
      <c r="H316" s="37"/>
      <c r="I316" s="41"/>
      <c r="J316" s="37"/>
      <c r="K316" s="41"/>
      <c r="Q316">
        <f>ROUND((Source!DN141/100)*ROUND((Source!AF141*Source!AV141)*Source!I141, 2), 2)</f>
        <v>70.66</v>
      </c>
      <c r="R316">
        <f>Source!X141</f>
        <v>1153.22</v>
      </c>
      <c r="S316">
        <f>ROUND((Source!DO141/100)*ROUND((Source!AF141*Source!AV141)*Source!I141, 2), 2)</f>
        <v>47.54</v>
      </c>
      <c r="T316">
        <f>Source!Y141</f>
        <v>537.29999999999995</v>
      </c>
      <c r="U316">
        <f>ROUND((175/100)*ROUND((Source!AE141*Source!AV141)*Source!I141, 2), 2)</f>
        <v>3.68</v>
      </c>
      <c r="V316">
        <f>ROUND((157/100)*ROUND(Source!CS141*Source!I141, 2), 2)</f>
        <v>67.260000000000005</v>
      </c>
    </row>
    <row r="317" spans="1:27" ht="14.25" x14ac:dyDescent="0.2">
      <c r="A317" s="35"/>
      <c r="B317" s="36"/>
      <c r="C317" s="36" t="s">
        <v>707</v>
      </c>
      <c r="D317" s="38"/>
      <c r="E317" s="37"/>
      <c r="F317" s="40">
        <f>Source!AO141</f>
        <v>55.86</v>
      </c>
      <c r="G317" s="39" t="str">
        <f>Source!DG141</f>
        <v>)*1,15</v>
      </c>
      <c r="H317" s="37">
        <f>Source!AV141</f>
        <v>1</v>
      </c>
      <c r="I317" s="41">
        <f>ROUND((Source!AF141*Source!AV141)*Source!I141, 2)</f>
        <v>64.239999999999995</v>
      </c>
      <c r="J317" s="37">
        <f>IF(Source!BA141&lt;&gt; 0, Source!BA141, 1)</f>
        <v>20.399999999999999</v>
      </c>
      <c r="K317" s="41">
        <f>Source!S141</f>
        <v>1310.48</v>
      </c>
      <c r="W317">
        <f>I317</f>
        <v>64.239999999999995</v>
      </c>
    </row>
    <row r="318" spans="1:27" ht="14.25" x14ac:dyDescent="0.2">
      <c r="A318" s="35"/>
      <c r="B318" s="36"/>
      <c r="C318" s="36" t="s">
        <v>708</v>
      </c>
      <c r="D318" s="38"/>
      <c r="E318" s="37"/>
      <c r="F318" s="40">
        <f>Source!AM141</f>
        <v>8.2100000000000009</v>
      </c>
      <c r="G318" s="39" t="str">
        <f>Source!DE141</f>
        <v>)*1,25</v>
      </c>
      <c r="H318" s="37">
        <f>Source!AV141</f>
        <v>1</v>
      </c>
      <c r="I318" s="41">
        <f>ROUND((Source!AD141*Source!AV141)*Source!I141, 2)</f>
        <v>10.26</v>
      </c>
      <c r="J318" s="37">
        <f>IF(Source!BB141&lt;&gt; 0, Source!BB141, 1)</f>
        <v>7.94</v>
      </c>
      <c r="K318" s="41">
        <f>Source!Q141</f>
        <v>81.48</v>
      </c>
    </row>
    <row r="319" spans="1:27" ht="14.25" x14ac:dyDescent="0.2">
      <c r="A319" s="35"/>
      <c r="B319" s="36"/>
      <c r="C319" s="36" t="s">
        <v>709</v>
      </c>
      <c r="D319" s="38"/>
      <c r="E319" s="37"/>
      <c r="F319" s="40">
        <f>Source!AN141</f>
        <v>1.68</v>
      </c>
      <c r="G319" s="39" t="str">
        <f>Source!DF141</f>
        <v>)*1,25</v>
      </c>
      <c r="H319" s="37">
        <f>Source!AV141</f>
        <v>1</v>
      </c>
      <c r="I319" s="42">
        <f>ROUND((Source!AE141*Source!AV141)*Source!I141, 2)</f>
        <v>2.1</v>
      </c>
      <c r="J319" s="37">
        <f>IF(Source!BS141&lt;&gt; 0, Source!BS141, 1)</f>
        <v>20.399999999999999</v>
      </c>
      <c r="K319" s="42">
        <f>Source!R141</f>
        <v>42.84</v>
      </c>
      <c r="W319">
        <f>I319</f>
        <v>2.1</v>
      </c>
    </row>
    <row r="320" spans="1:27" ht="14.25" x14ac:dyDescent="0.2">
      <c r="A320" s="35"/>
      <c r="B320" s="36"/>
      <c r="C320" s="36" t="s">
        <v>710</v>
      </c>
      <c r="D320" s="38"/>
      <c r="E320" s="37"/>
      <c r="F320" s="40">
        <f>Source!AL141</f>
        <v>81.72</v>
      </c>
      <c r="G320" s="39" t="str">
        <f>Source!DD141</f>
        <v/>
      </c>
      <c r="H320" s="37">
        <f>Source!AW141</f>
        <v>1</v>
      </c>
      <c r="I320" s="41">
        <f>ROUND((Source!AC141*Source!AW141)*Source!I141, 2)</f>
        <v>81.72</v>
      </c>
      <c r="J320" s="37">
        <f>IF(Source!BC141&lt;&gt; 0, Source!BC141, 1)</f>
        <v>3.8</v>
      </c>
      <c r="K320" s="41">
        <f>Source!P141</f>
        <v>310.54000000000002</v>
      </c>
    </row>
    <row r="321" spans="1:28" ht="14.25" x14ac:dyDescent="0.2">
      <c r="A321" s="35"/>
      <c r="B321" s="36"/>
      <c r="C321" s="36" t="s">
        <v>711</v>
      </c>
      <c r="D321" s="38" t="s">
        <v>712</v>
      </c>
      <c r="E321" s="37">
        <f>Source!DN141</f>
        <v>110</v>
      </c>
      <c r="F321" s="40"/>
      <c r="G321" s="39"/>
      <c r="H321" s="37"/>
      <c r="I321" s="41">
        <f>SUM(Q316:Q320)</f>
        <v>70.66</v>
      </c>
      <c r="J321" s="37">
        <f>Source!BZ141</f>
        <v>88</v>
      </c>
      <c r="K321" s="41">
        <f>SUM(R316:R320)</f>
        <v>1153.22</v>
      </c>
    </row>
    <row r="322" spans="1:28" ht="14.25" x14ac:dyDescent="0.2">
      <c r="A322" s="35"/>
      <c r="B322" s="36"/>
      <c r="C322" s="36" t="s">
        <v>713</v>
      </c>
      <c r="D322" s="38" t="s">
        <v>712</v>
      </c>
      <c r="E322" s="37">
        <f>Source!DO141</f>
        <v>74</v>
      </c>
      <c r="F322" s="40"/>
      <c r="G322" s="39"/>
      <c r="H322" s="37"/>
      <c r="I322" s="41">
        <f>SUM(S316:S321)</f>
        <v>47.54</v>
      </c>
      <c r="J322" s="37">
        <f>Source!CA141</f>
        <v>41</v>
      </c>
      <c r="K322" s="41">
        <f>SUM(T316:T321)</f>
        <v>537.29999999999995</v>
      </c>
    </row>
    <row r="323" spans="1:28" ht="14.25" x14ac:dyDescent="0.2">
      <c r="A323" s="35"/>
      <c r="B323" s="36"/>
      <c r="C323" s="36" t="s">
        <v>714</v>
      </c>
      <c r="D323" s="38" t="s">
        <v>712</v>
      </c>
      <c r="E323" s="37">
        <f>175</f>
        <v>175</v>
      </c>
      <c r="F323" s="40"/>
      <c r="G323" s="39"/>
      <c r="H323" s="37"/>
      <c r="I323" s="41">
        <f>SUM(U316:U322)</f>
        <v>3.68</v>
      </c>
      <c r="J323" s="37">
        <f>157</f>
        <v>157</v>
      </c>
      <c r="K323" s="41">
        <f>SUM(V316:V322)</f>
        <v>67.260000000000005</v>
      </c>
    </row>
    <row r="324" spans="1:28" ht="14.25" x14ac:dyDescent="0.2">
      <c r="A324" s="45"/>
      <c r="B324" s="46"/>
      <c r="C324" s="46" t="s">
        <v>715</v>
      </c>
      <c r="D324" s="47" t="s">
        <v>716</v>
      </c>
      <c r="E324" s="48">
        <f>Source!AQ141</f>
        <v>4.87</v>
      </c>
      <c r="F324" s="49"/>
      <c r="G324" s="50" t="str">
        <f>Source!DI141</f>
        <v>)*1,15</v>
      </c>
      <c r="H324" s="48">
        <f>Source!AV141</f>
        <v>1</v>
      </c>
      <c r="I324" s="51">
        <f>Source!U141</f>
        <v>5.6004999999999994</v>
      </c>
      <c r="J324" s="48"/>
      <c r="K324" s="51"/>
      <c r="AB324" s="43">
        <f>I324</f>
        <v>5.6004999999999994</v>
      </c>
    </row>
    <row r="325" spans="1:28" ht="15" x14ac:dyDescent="0.25">
      <c r="A325" s="52"/>
      <c r="B325" s="52"/>
      <c r="C325" s="53" t="s">
        <v>717</v>
      </c>
      <c r="D325" s="52"/>
      <c r="E325" s="52"/>
      <c r="F325" s="52"/>
      <c r="G325" s="52"/>
      <c r="H325" s="54">
        <f>I317+I318+I320+I321+I322+I323</f>
        <v>278.10000000000002</v>
      </c>
      <c r="I325" s="54"/>
      <c r="J325" s="54">
        <f>K317+K318+K320+K321+K322+K323</f>
        <v>3460.2800000000007</v>
      </c>
      <c r="K325" s="54"/>
      <c r="O325" s="43">
        <f>I317+I318+I320+I321+I322+I323</f>
        <v>278.10000000000002</v>
      </c>
      <c r="P325" s="43">
        <f>K317+K318+K320+K321+K322+K323</f>
        <v>3460.2800000000007</v>
      </c>
      <c r="X325">
        <f>IF(Source!BI141&lt;=1,I317+I318+I320+I321+I322+I323-0, 0)</f>
        <v>278.10000000000002</v>
      </c>
      <c r="Y325">
        <f>IF(Source!BI141=2,I317+I318+I320+I321+I322+I323-0, 0)</f>
        <v>0</v>
      </c>
      <c r="Z325">
        <f>IF(Source!BI141=3,I317+I318+I320+I321+I322+I323-0, 0)</f>
        <v>0</v>
      </c>
      <c r="AA325">
        <f>IF(Source!BI141=4,I317+I318+I320+I321+I322+I323,0)</f>
        <v>0</v>
      </c>
    </row>
    <row r="327" spans="1:28" ht="28.5" x14ac:dyDescent="0.2">
      <c r="A327" s="45" t="str">
        <f>Source!E143</f>
        <v>57</v>
      </c>
      <c r="B327" s="46" t="str">
        <f>Source!F143</f>
        <v>1.19-2-25</v>
      </c>
      <c r="C327" s="46" t="s">
        <v>251</v>
      </c>
      <c r="D327" s="47" t="str">
        <f>Source!H143</f>
        <v>шт.</v>
      </c>
      <c r="E327" s="48">
        <f>Source!I143</f>
        <v>1</v>
      </c>
      <c r="F327" s="49">
        <f>Source!AL143</f>
        <v>2683.91</v>
      </c>
      <c r="G327" s="50" t="str">
        <f>Source!DD143</f>
        <v/>
      </c>
      <c r="H327" s="48">
        <f>Source!AW143</f>
        <v>1</v>
      </c>
      <c r="I327" s="51">
        <f>ROUND((Source!AC143*Source!AW143)*Source!I143, 2)</f>
        <v>2683.91</v>
      </c>
      <c r="J327" s="48">
        <f>IF(Source!BC143&lt;&gt; 0, Source!BC143, 1)</f>
        <v>2.6</v>
      </c>
      <c r="K327" s="51">
        <f>Source!P143</f>
        <v>6978.17</v>
      </c>
      <c r="Q327">
        <f>ROUND((Source!DN143/100)*ROUND((Source!AF143*Source!AV143)*Source!I143, 2), 2)</f>
        <v>0</v>
      </c>
      <c r="R327">
        <f>Source!X143</f>
        <v>0</v>
      </c>
      <c r="S327">
        <f>ROUND((Source!DO143/100)*ROUND((Source!AF143*Source!AV143)*Source!I143, 2), 2)</f>
        <v>0</v>
      </c>
      <c r="T327">
        <f>Source!Y143</f>
        <v>0</v>
      </c>
      <c r="U327">
        <f>ROUND((175/100)*ROUND((Source!AE143*Source!AV143)*Source!I143, 2), 2)</f>
        <v>0</v>
      </c>
      <c r="V327">
        <f>ROUND((157/100)*ROUND(Source!CS143*Source!I143, 2), 2)</f>
        <v>0</v>
      </c>
    </row>
    <row r="328" spans="1:28" ht="15" x14ac:dyDescent="0.25">
      <c r="A328" s="52"/>
      <c r="B328" s="52"/>
      <c r="C328" s="53" t="s">
        <v>717</v>
      </c>
      <c r="D328" s="52"/>
      <c r="E328" s="52"/>
      <c r="F328" s="52"/>
      <c r="G328" s="52"/>
      <c r="H328" s="54">
        <f>I327</f>
        <v>2683.91</v>
      </c>
      <c r="I328" s="54"/>
      <c r="J328" s="54">
        <f>K327</f>
        <v>6978.17</v>
      </c>
      <c r="K328" s="54"/>
      <c r="O328" s="43">
        <f>I327</f>
        <v>2683.91</v>
      </c>
      <c r="P328" s="43">
        <f>K327</f>
        <v>6978.17</v>
      </c>
      <c r="X328">
        <f>IF(Source!BI143&lt;=1,I327-0, 0)</f>
        <v>2683.91</v>
      </c>
      <c r="Y328">
        <f>IF(Source!BI143=2,I327-0, 0)</f>
        <v>0</v>
      </c>
      <c r="Z328">
        <f>IF(Source!BI143=3,I327-0, 0)</f>
        <v>0</v>
      </c>
      <c r="AA328">
        <f>IF(Source!BI143=4,I327,0)</f>
        <v>0</v>
      </c>
    </row>
    <row r="330" spans="1:28" ht="71.25" x14ac:dyDescent="0.2">
      <c r="A330" s="35" t="str">
        <f>Source!E145</f>
        <v>58</v>
      </c>
      <c r="B330" s="36" t="str">
        <f>Source!F145</f>
        <v>3.18-6-2</v>
      </c>
      <c r="C330" s="36" t="s">
        <v>255</v>
      </c>
      <c r="D330" s="38" t="str">
        <f>Source!H145</f>
        <v>100 кВт радиаторов и конвекторов</v>
      </c>
      <c r="E330" s="37">
        <f>Source!I145</f>
        <v>5.89764</v>
      </c>
      <c r="F330" s="40"/>
      <c r="G330" s="39"/>
      <c r="H330" s="37"/>
      <c r="I330" s="41"/>
      <c r="J330" s="37"/>
      <c r="K330" s="41"/>
      <c r="Q330">
        <f>ROUND((Source!DN145/100)*ROUND((Source!AF145*Source!AV145)*Source!I145, 2), 2)</f>
        <v>5185.2</v>
      </c>
      <c r="R330">
        <f>Source!X145</f>
        <v>84622.58</v>
      </c>
      <c r="S330">
        <f>ROUND((Source!DO145/100)*ROUND((Source!AF145*Source!AV145)*Source!I145, 2), 2)</f>
        <v>3488.23</v>
      </c>
      <c r="T330">
        <f>Source!Y145</f>
        <v>39426.43</v>
      </c>
      <c r="U330">
        <f>ROUND((175/100)*ROUND((Source!AE145*Source!AV145)*Source!I145, 2), 2)</f>
        <v>484.82</v>
      </c>
      <c r="V330">
        <f>ROUND((157/100)*ROUND(Source!CS145*Source!I145, 2), 2)</f>
        <v>8873.09</v>
      </c>
    </row>
    <row r="331" spans="1:28" ht="14.25" x14ac:dyDescent="0.2">
      <c r="A331" s="35"/>
      <c r="B331" s="36"/>
      <c r="C331" s="36" t="s">
        <v>707</v>
      </c>
      <c r="D331" s="38"/>
      <c r="E331" s="37"/>
      <c r="F331" s="40">
        <f>Source!AO145</f>
        <v>695.02</v>
      </c>
      <c r="G331" s="39" t="str">
        <f>Source!DG145</f>
        <v>)*1,15</v>
      </c>
      <c r="H331" s="37">
        <f>Source!AV145</f>
        <v>1</v>
      </c>
      <c r="I331" s="41">
        <f>ROUND((Source!AF145*Source!AV145)*Source!I145, 2)</f>
        <v>4713.82</v>
      </c>
      <c r="J331" s="37">
        <f>IF(Source!BA145&lt;&gt; 0, Source!BA145, 1)</f>
        <v>20.399999999999999</v>
      </c>
      <c r="K331" s="41">
        <f>Source!S145</f>
        <v>96162.02</v>
      </c>
      <c r="W331">
        <f>I331</f>
        <v>4713.82</v>
      </c>
    </row>
    <row r="332" spans="1:28" ht="14.25" x14ac:dyDescent="0.2">
      <c r="A332" s="35"/>
      <c r="B332" s="36"/>
      <c r="C332" s="36" t="s">
        <v>708</v>
      </c>
      <c r="D332" s="38"/>
      <c r="E332" s="37"/>
      <c r="F332" s="40">
        <f>Source!AM145</f>
        <v>157.05000000000001</v>
      </c>
      <c r="G332" s="39" t="str">
        <f>Source!DE145</f>
        <v>)*1,25</v>
      </c>
      <c r="H332" s="37">
        <f>Source!AV145</f>
        <v>1</v>
      </c>
      <c r="I332" s="41">
        <f>ROUND((Source!AD145*Source!AV145)*Source!I145, 2)</f>
        <v>1157.78</v>
      </c>
      <c r="J332" s="37">
        <f>IF(Source!BB145&lt;&gt; 0, Source!BB145, 1)</f>
        <v>9</v>
      </c>
      <c r="K332" s="41">
        <f>Source!Q145</f>
        <v>10420.02</v>
      </c>
    </row>
    <row r="333" spans="1:28" ht="14.25" x14ac:dyDescent="0.2">
      <c r="A333" s="35"/>
      <c r="B333" s="36"/>
      <c r="C333" s="36" t="s">
        <v>709</v>
      </c>
      <c r="D333" s="38"/>
      <c r="E333" s="37"/>
      <c r="F333" s="40">
        <f>Source!AN145</f>
        <v>37.58</v>
      </c>
      <c r="G333" s="39" t="str">
        <f>Source!DF145</f>
        <v>)*1,25</v>
      </c>
      <c r="H333" s="37">
        <f>Source!AV145</f>
        <v>1</v>
      </c>
      <c r="I333" s="42">
        <f>ROUND((Source!AE145*Source!AV145)*Source!I145, 2)</f>
        <v>277.04000000000002</v>
      </c>
      <c r="J333" s="37">
        <f>IF(Source!BS145&lt;&gt; 0, Source!BS145, 1)</f>
        <v>20.399999999999999</v>
      </c>
      <c r="K333" s="42">
        <f>Source!R145</f>
        <v>5651.65</v>
      </c>
      <c r="W333">
        <f>I333</f>
        <v>277.04000000000002</v>
      </c>
    </row>
    <row r="334" spans="1:28" ht="14.25" x14ac:dyDescent="0.2">
      <c r="A334" s="35"/>
      <c r="B334" s="36"/>
      <c r="C334" s="36" t="s">
        <v>710</v>
      </c>
      <c r="D334" s="38"/>
      <c r="E334" s="37"/>
      <c r="F334" s="40">
        <f>Source!AL145</f>
        <v>774.56</v>
      </c>
      <c r="G334" s="39" t="str">
        <f>Source!DD145</f>
        <v/>
      </c>
      <c r="H334" s="37">
        <f>Source!AW145</f>
        <v>1</v>
      </c>
      <c r="I334" s="41">
        <f>ROUND((Source!AC145*Source!AW145)*Source!I145, 2)</f>
        <v>4568.08</v>
      </c>
      <c r="J334" s="37">
        <f>IF(Source!BC145&lt;&gt; 0, Source!BC145, 1)</f>
        <v>2.98</v>
      </c>
      <c r="K334" s="41">
        <f>Source!P145</f>
        <v>13612.87</v>
      </c>
    </row>
    <row r="335" spans="1:28" ht="14.25" x14ac:dyDescent="0.2">
      <c r="A335" s="35"/>
      <c r="B335" s="36"/>
      <c r="C335" s="36" t="s">
        <v>711</v>
      </c>
      <c r="D335" s="38" t="s">
        <v>712</v>
      </c>
      <c r="E335" s="37">
        <f>Source!DN145</f>
        <v>110</v>
      </c>
      <c r="F335" s="40"/>
      <c r="G335" s="39"/>
      <c r="H335" s="37"/>
      <c r="I335" s="41">
        <f>SUM(Q330:Q334)</f>
        <v>5185.2</v>
      </c>
      <c r="J335" s="37">
        <f>Source!BZ145</f>
        <v>88</v>
      </c>
      <c r="K335" s="41">
        <f>SUM(R330:R334)</f>
        <v>84622.58</v>
      </c>
    </row>
    <row r="336" spans="1:28" ht="14.25" x14ac:dyDescent="0.2">
      <c r="A336" s="35"/>
      <c r="B336" s="36"/>
      <c r="C336" s="36" t="s">
        <v>713</v>
      </c>
      <c r="D336" s="38" t="s">
        <v>712</v>
      </c>
      <c r="E336" s="37">
        <f>Source!DO145</f>
        <v>74</v>
      </c>
      <c r="F336" s="40"/>
      <c r="G336" s="39"/>
      <c r="H336" s="37"/>
      <c r="I336" s="41">
        <f>SUM(S330:S335)</f>
        <v>3488.23</v>
      </c>
      <c r="J336" s="37">
        <f>Source!CA145</f>
        <v>41</v>
      </c>
      <c r="K336" s="41">
        <f>SUM(T330:T335)</f>
        <v>39426.43</v>
      </c>
    </row>
    <row r="337" spans="1:28" ht="14.25" x14ac:dyDescent="0.2">
      <c r="A337" s="35"/>
      <c r="B337" s="36"/>
      <c r="C337" s="36" t="s">
        <v>714</v>
      </c>
      <c r="D337" s="38" t="s">
        <v>712</v>
      </c>
      <c r="E337" s="37">
        <f>175</f>
        <v>175</v>
      </c>
      <c r="F337" s="40"/>
      <c r="G337" s="39"/>
      <c r="H337" s="37"/>
      <c r="I337" s="41">
        <f>SUM(U330:U336)</f>
        <v>484.82</v>
      </c>
      <c r="J337" s="37">
        <f>157</f>
        <v>157</v>
      </c>
      <c r="K337" s="41">
        <f>SUM(V330:V336)</f>
        <v>8873.09</v>
      </c>
    </row>
    <row r="338" spans="1:28" ht="14.25" x14ac:dyDescent="0.2">
      <c r="A338" s="45"/>
      <c r="B338" s="46"/>
      <c r="C338" s="46" t="s">
        <v>715</v>
      </c>
      <c r="D338" s="47" t="s">
        <v>716</v>
      </c>
      <c r="E338" s="48">
        <f>Source!AQ145</f>
        <v>59.1</v>
      </c>
      <c r="F338" s="49"/>
      <c r="G338" s="50" t="str">
        <f>Source!DI145</f>
        <v>)*1,15</v>
      </c>
      <c r="H338" s="48">
        <f>Source!AV145</f>
        <v>1</v>
      </c>
      <c r="I338" s="51">
        <f>Source!U145</f>
        <v>400.83310260000002</v>
      </c>
      <c r="J338" s="48"/>
      <c r="K338" s="51"/>
      <c r="AB338" s="43">
        <f>I338</f>
        <v>400.83310260000002</v>
      </c>
    </row>
    <row r="339" spans="1:28" ht="15" x14ac:dyDescent="0.25">
      <c r="A339" s="52"/>
      <c r="B339" s="52"/>
      <c r="C339" s="53" t="s">
        <v>717</v>
      </c>
      <c r="D339" s="52"/>
      <c r="E339" s="52"/>
      <c r="F339" s="52"/>
      <c r="G339" s="52"/>
      <c r="H339" s="54">
        <f>I331+I332+I334+I335+I336+I337</f>
        <v>19597.93</v>
      </c>
      <c r="I339" s="54"/>
      <c r="J339" s="54">
        <f>K331+K332+K334+K335+K336+K337</f>
        <v>253117.00999999998</v>
      </c>
      <c r="K339" s="54"/>
      <c r="O339" s="43">
        <f>I331+I332+I334+I335+I336+I337</f>
        <v>19597.93</v>
      </c>
      <c r="P339" s="43">
        <f>K331+K332+K334+K335+K336+K337</f>
        <v>253117.00999999998</v>
      </c>
      <c r="X339">
        <f>IF(Source!BI145&lt;=1,I331+I332+I334+I335+I336+I337-0, 0)</f>
        <v>19597.93</v>
      </c>
      <c r="Y339">
        <f>IF(Source!BI145=2,I331+I332+I334+I335+I336+I337-0, 0)</f>
        <v>0</v>
      </c>
      <c r="Z339">
        <f>IF(Source!BI145=3,I331+I332+I334+I335+I336+I337-0, 0)</f>
        <v>0</v>
      </c>
      <c r="AA339">
        <f>IF(Source!BI145=4,I331+I332+I334+I335+I336+I337,0)</f>
        <v>0</v>
      </c>
    </row>
    <row r="341" spans="1:28" ht="54" x14ac:dyDescent="0.2">
      <c r="A341" s="45" t="str">
        <f>Source!E147</f>
        <v>59</v>
      </c>
      <c r="B341" s="46" t="str">
        <f>Source!F147</f>
        <v>Цена поставщика мат.</v>
      </c>
      <c r="C341" s="46" t="s">
        <v>718</v>
      </c>
      <c r="D341" s="47" t="str">
        <f>Source!H147</f>
        <v>шт.</v>
      </c>
      <c r="E341" s="48">
        <f>Source!I147</f>
        <v>4</v>
      </c>
      <c r="F341" s="49">
        <f>Source!AL147</f>
        <v>1008.1999999999999</v>
      </c>
      <c r="G341" s="50" t="str">
        <f>Source!DD147</f>
        <v/>
      </c>
      <c r="H341" s="48">
        <f>Source!AW147</f>
        <v>1</v>
      </c>
      <c r="I341" s="51">
        <f>ROUND((Source!AC147*Source!AW147)*Source!I147, 2)</f>
        <v>4032.8</v>
      </c>
      <c r="J341" s="48">
        <f>IF(Source!BC147&lt;&gt; 0, Source!BC147, 1)</f>
        <v>5.23</v>
      </c>
      <c r="K341" s="51">
        <f>Source!P147</f>
        <v>21091.54</v>
      </c>
      <c r="Q341">
        <f>ROUND((Source!DN147/100)*ROUND((Source!AF147*Source!AV147)*Source!I147, 2), 2)</f>
        <v>0</v>
      </c>
      <c r="R341">
        <f>Source!X147</f>
        <v>0</v>
      </c>
      <c r="S341">
        <f>ROUND((Source!DO147/100)*ROUND((Source!AF147*Source!AV147)*Source!I147, 2), 2)</f>
        <v>0</v>
      </c>
      <c r="T341">
        <f>Source!Y147</f>
        <v>0</v>
      </c>
      <c r="U341">
        <f>ROUND((175/100)*ROUND((Source!AE147*Source!AV147)*Source!I147, 2), 2)</f>
        <v>0</v>
      </c>
      <c r="V341">
        <f>ROUND((157/100)*ROUND(Source!CS147*Source!I147, 2), 2)</f>
        <v>0</v>
      </c>
    </row>
    <row r="342" spans="1:28" ht="15" x14ac:dyDescent="0.25">
      <c r="A342" s="52"/>
      <c r="B342" s="52"/>
      <c r="C342" s="53" t="s">
        <v>717</v>
      </c>
      <c r="D342" s="52"/>
      <c r="E342" s="52"/>
      <c r="F342" s="52"/>
      <c r="G342" s="52"/>
      <c r="H342" s="54">
        <f>I341</f>
        <v>4032.8</v>
      </c>
      <c r="I342" s="54"/>
      <c r="J342" s="54">
        <f>K341</f>
        <v>21091.54</v>
      </c>
      <c r="K342" s="54"/>
      <c r="O342" s="43">
        <f>I341</f>
        <v>4032.8</v>
      </c>
      <c r="P342" s="43">
        <f>K341</f>
        <v>21091.54</v>
      </c>
      <c r="X342">
        <f>IF(Source!BI147&lt;=1,I341-0, 0)</f>
        <v>0</v>
      </c>
      <c r="Y342">
        <f>IF(Source!BI147=2,I341-0, 0)</f>
        <v>0</v>
      </c>
      <c r="Z342">
        <f>IF(Source!BI147=3,I341-0, 0)</f>
        <v>0</v>
      </c>
      <c r="AA342">
        <f>IF(Source!BI147=4,I341,0)</f>
        <v>4032.8</v>
      </c>
    </row>
    <row r="344" spans="1:28" ht="54" x14ac:dyDescent="0.2">
      <c r="A344" s="45" t="str">
        <f>Source!E149</f>
        <v>60</v>
      </c>
      <c r="B344" s="46" t="str">
        <f>Source!F149</f>
        <v>Цена поставщика мат.</v>
      </c>
      <c r="C344" s="46" t="s">
        <v>719</v>
      </c>
      <c r="D344" s="47" t="str">
        <f>Source!H149</f>
        <v>шт.</v>
      </c>
      <c r="E344" s="48">
        <f>Source!I149</f>
        <v>6</v>
      </c>
      <c r="F344" s="49">
        <f>Source!AL149</f>
        <v>1243.72</v>
      </c>
      <c r="G344" s="50" t="str">
        <f>Source!DD149</f>
        <v/>
      </c>
      <c r="H344" s="48">
        <f>Source!AW149</f>
        <v>1</v>
      </c>
      <c r="I344" s="51">
        <f>ROUND((Source!AC149*Source!AW149)*Source!I149, 2)</f>
        <v>7462.32</v>
      </c>
      <c r="J344" s="48">
        <f>IF(Source!BC149&lt;&gt; 0, Source!BC149, 1)</f>
        <v>5.23</v>
      </c>
      <c r="K344" s="51">
        <f>Source!P149</f>
        <v>39027.93</v>
      </c>
      <c r="Q344">
        <f>ROUND((Source!DN149/100)*ROUND((Source!AF149*Source!AV149)*Source!I149, 2), 2)</f>
        <v>0</v>
      </c>
      <c r="R344">
        <f>Source!X149</f>
        <v>0</v>
      </c>
      <c r="S344">
        <f>ROUND((Source!DO149/100)*ROUND((Source!AF149*Source!AV149)*Source!I149, 2), 2)</f>
        <v>0</v>
      </c>
      <c r="T344">
        <f>Source!Y149</f>
        <v>0</v>
      </c>
      <c r="U344">
        <f>ROUND((175/100)*ROUND((Source!AE149*Source!AV149)*Source!I149, 2), 2)</f>
        <v>0</v>
      </c>
      <c r="V344">
        <f>ROUND((157/100)*ROUND(Source!CS149*Source!I149, 2), 2)</f>
        <v>0</v>
      </c>
    </row>
    <row r="345" spans="1:28" ht="15" x14ac:dyDescent="0.25">
      <c r="A345" s="52"/>
      <c r="B345" s="52"/>
      <c r="C345" s="53" t="s">
        <v>717</v>
      </c>
      <c r="D345" s="52"/>
      <c r="E345" s="52"/>
      <c r="F345" s="52"/>
      <c r="G345" s="52"/>
      <c r="H345" s="54">
        <f>I344</f>
        <v>7462.32</v>
      </c>
      <c r="I345" s="54"/>
      <c r="J345" s="54">
        <f>K344</f>
        <v>39027.93</v>
      </c>
      <c r="K345" s="54"/>
      <c r="O345" s="43">
        <f>I344</f>
        <v>7462.32</v>
      </c>
      <c r="P345" s="43">
        <f>K344</f>
        <v>39027.93</v>
      </c>
      <c r="X345">
        <f>IF(Source!BI149&lt;=1,I344-0, 0)</f>
        <v>0</v>
      </c>
      <c r="Y345">
        <f>IF(Source!BI149=2,I344-0, 0)</f>
        <v>0</v>
      </c>
      <c r="Z345">
        <f>IF(Source!BI149=3,I344-0, 0)</f>
        <v>0</v>
      </c>
      <c r="AA345">
        <f>IF(Source!BI149=4,I344,0)</f>
        <v>7462.32</v>
      </c>
    </row>
    <row r="347" spans="1:28" ht="54" x14ac:dyDescent="0.2">
      <c r="A347" s="45" t="str">
        <f>Source!E151</f>
        <v>61</v>
      </c>
      <c r="B347" s="46" t="str">
        <f>Source!F151</f>
        <v>Цена поставщика мат.</v>
      </c>
      <c r="C347" s="46" t="s">
        <v>720</v>
      </c>
      <c r="D347" s="47" t="str">
        <f>Source!H151</f>
        <v>шт.</v>
      </c>
      <c r="E347" s="48">
        <f>Source!I151</f>
        <v>13</v>
      </c>
      <c r="F347" s="49">
        <f>Source!AL151</f>
        <v>1607.34</v>
      </c>
      <c r="G347" s="50" t="str">
        <f>Source!DD151</f>
        <v/>
      </c>
      <c r="H347" s="48">
        <f>Source!AW151</f>
        <v>1</v>
      </c>
      <c r="I347" s="51">
        <f>ROUND((Source!AC151*Source!AW151)*Source!I151, 2)</f>
        <v>20895.419999999998</v>
      </c>
      <c r="J347" s="48">
        <f>IF(Source!BC151&lt;&gt; 0, Source!BC151, 1)</f>
        <v>5.23</v>
      </c>
      <c r="K347" s="51">
        <f>Source!P151</f>
        <v>109283.05</v>
      </c>
      <c r="Q347">
        <f>ROUND((Source!DN151/100)*ROUND((Source!AF151*Source!AV151)*Source!I151, 2), 2)</f>
        <v>0</v>
      </c>
      <c r="R347">
        <f>Source!X151</f>
        <v>0</v>
      </c>
      <c r="S347">
        <f>ROUND((Source!DO151/100)*ROUND((Source!AF151*Source!AV151)*Source!I151, 2), 2)</f>
        <v>0</v>
      </c>
      <c r="T347">
        <f>Source!Y151</f>
        <v>0</v>
      </c>
      <c r="U347">
        <f>ROUND((175/100)*ROUND((Source!AE151*Source!AV151)*Source!I151, 2), 2)</f>
        <v>0</v>
      </c>
      <c r="V347">
        <f>ROUND((157/100)*ROUND(Source!CS151*Source!I151, 2), 2)</f>
        <v>0</v>
      </c>
    </row>
    <row r="348" spans="1:28" ht="15" x14ac:dyDescent="0.25">
      <c r="A348" s="52"/>
      <c r="B348" s="52"/>
      <c r="C348" s="53" t="s">
        <v>717</v>
      </c>
      <c r="D348" s="52"/>
      <c r="E348" s="52"/>
      <c r="F348" s="52"/>
      <c r="G348" s="52"/>
      <c r="H348" s="54">
        <f>I347</f>
        <v>20895.419999999998</v>
      </c>
      <c r="I348" s="54"/>
      <c r="J348" s="54">
        <f>K347</f>
        <v>109283.05</v>
      </c>
      <c r="K348" s="54"/>
      <c r="O348" s="43">
        <f>I347</f>
        <v>20895.419999999998</v>
      </c>
      <c r="P348" s="43">
        <f>K347</f>
        <v>109283.05</v>
      </c>
      <c r="X348">
        <f>IF(Source!BI151&lt;=1,I347-0, 0)</f>
        <v>0</v>
      </c>
      <c r="Y348">
        <f>IF(Source!BI151=2,I347-0, 0)</f>
        <v>0</v>
      </c>
      <c r="Z348">
        <f>IF(Source!BI151=3,I347-0, 0)</f>
        <v>0</v>
      </c>
      <c r="AA348">
        <f>IF(Source!BI151=4,I347,0)</f>
        <v>20895.419999999998</v>
      </c>
    </row>
    <row r="350" spans="1:28" ht="54" x14ac:dyDescent="0.2">
      <c r="A350" s="45" t="str">
        <f>Source!E153</f>
        <v>62</v>
      </c>
      <c r="B350" s="46" t="str">
        <f>Source!F153</f>
        <v>Цена поставщика мат.</v>
      </c>
      <c r="C350" s="46" t="s">
        <v>721</v>
      </c>
      <c r="D350" s="47" t="str">
        <f>Source!H153</f>
        <v>шт.</v>
      </c>
      <c r="E350" s="48">
        <f>Source!I153</f>
        <v>29</v>
      </c>
      <c r="F350" s="49">
        <f>Source!AL153</f>
        <v>1789.1399999999999</v>
      </c>
      <c r="G350" s="50" t="str">
        <f>Source!DD153</f>
        <v/>
      </c>
      <c r="H350" s="48">
        <f>Source!AW153</f>
        <v>1</v>
      </c>
      <c r="I350" s="51">
        <f>ROUND((Source!AC153*Source!AW153)*Source!I153, 2)</f>
        <v>51885.06</v>
      </c>
      <c r="J350" s="48">
        <f>IF(Source!BC153&lt;&gt; 0, Source!BC153, 1)</f>
        <v>5.23</v>
      </c>
      <c r="K350" s="51">
        <f>Source!P153</f>
        <v>271358.86</v>
      </c>
      <c r="Q350">
        <f>ROUND((Source!DN153/100)*ROUND((Source!AF153*Source!AV153)*Source!I153, 2), 2)</f>
        <v>0</v>
      </c>
      <c r="R350">
        <f>Source!X153</f>
        <v>0</v>
      </c>
      <c r="S350">
        <f>ROUND((Source!DO153/100)*ROUND((Source!AF153*Source!AV153)*Source!I153, 2), 2)</f>
        <v>0</v>
      </c>
      <c r="T350">
        <f>Source!Y153</f>
        <v>0</v>
      </c>
      <c r="U350">
        <f>ROUND((175/100)*ROUND((Source!AE153*Source!AV153)*Source!I153, 2), 2)</f>
        <v>0</v>
      </c>
      <c r="V350">
        <f>ROUND((157/100)*ROUND(Source!CS153*Source!I153, 2), 2)</f>
        <v>0</v>
      </c>
    </row>
    <row r="351" spans="1:28" ht="15" x14ac:dyDescent="0.25">
      <c r="A351" s="52"/>
      <c r="B351" s="52"/>
      <c r="C351" s="53" t="s">
        <v>717</v>
      </c>
      <c r="D351" s="52"/>
      <c r="E351" s="52"/>
      <c r="F351" s="52"/>
      <c r="G351" s="52"/>
      <c r="H351" s="54">
        <f>I350</f>
        <v>51885.06</v>
      </c>
      <c r="I351" s="54"/>
      <c r="J351" s="54">
        <f>K350</f>
        <v>271358.86</v>
      </c>
      <c r="K351" s="54"/>
      <c r="O351" s="43">
        <f>I350</f>
        <v>51885.06</v>
      </c>
      <c r="P351" s="43">
        <f>K350</f>
        <v>271358.86</v>
      </c>
      <c r="X351">
        <f>IF(Source!BI153&lt;=1,I350-0, 0)</f>
        <v>0</v>
      </c>
      <c r="Y351">
        <f>IF(Source!BI153=2,I350-0, 0)</f>
        <v>0</v>
      </c>
      <c r="Z351">
        <f>IF(Source!BI153=3,I350-0, 0)</f>
        <v>0</v>
      </c>
      <c r="AA351">
        <f>IF(Source!BI153=4,I350,0)</f>
        <v>51885.06</v>
      </c>
    </row>
    <row r="353" spans="1:27" ht="54" x14ac:dyDescent="0.2">
      <c r="A353" s="45" t="str">
        <f>Source!E155</f>
        <v>63</v>
      </c>
      <c r="B353" s="46" t="str">
        <f>Source!F155</f>
        <v>Цена поставщика мат.</v>
      </c>
      <c r="C353" s="46" t="s">
        <v>722</v>
      </c>
      <c r="D353" s="47" t="str">
        <f>Source!H155</f>
        <v>шт.</v>
      </c>
      <c r="E353" s="48">
        <f>Source!I155</f>
        <v>20</v>
      </c>
      <c r="F353" s="49">
        <f>Source!AL155</f>
        <v>1970.95</v>
      </c>
      <c r="G353" s="50" t="str">
        <f>Source!DD155</f>
        <v/>
      </c>
      <c r="H353" s="48">
        <f>Source!AW155</f>
        <v>1</v>
      </c>
      <c r="I353" s="51">
        <f>ROUND((Source!AC155*Source!AW155)*Source!I155, 2)</f>
        <v>39419</v>
      </c>
      <c r="J353" s="48">
        <f>IF(Source!BC155&lt;&gt; 0, Source!BC155, 1)</f>
        <v>5.23</v>
      </c>
      <c r="K353" s="51">
        <f>Source!P155</f>
        <v>206161.37</v>
      </c>
      <c r="Q353">
        <f>ROUND((Source!DN155/100)*ROUND((Source!AF155*Source!AV155)*Source!I155, 2), 2)</f>
        <v>0</v>
      </c>
      <c r="R353">
        <f>Source!X155</f>
        <v>0</v>
      </c>
      <c r="S353">
        <f>ROUND((Source!DO155/100)*ROUND((Source!AF155*Source!AV155)*Source!I155, 2), 2)</f>
        <v>0</v>
      </c>
      <c r="T353">
        <f>Source!Y155</f>
        <v>0</v>
      </c>
      <c r="U353">
        <f>ROUND((175/100)*ROUND((Source!AE155*Source!AV155)*Source!I155, 2), 2)</f>
        <v>0</v>
      </c>
      <c r="V353">
        <f>ROUND((157/100)*ROUND(Source!CS155*Source!I155, 2), 2)</f>
        <v>0</v>
      </c>
    </row>
    <row r="354" spans="1:27" ht="15" x14ac:dyDescent="0.25">
      <c r="A354" s="52"/>
      <c r="B354" s="52"/>
      <c r="C354" s="53" t="s">
        <v>717</v>
      </c>
      <c r="D354" s="52"/>
      <c r="E354" s="52"/>
      <c r="F354" s="52"/>
      <c r="G354" s="52"/>
      <c r="H354" s="54">
        <f>I353</f>
        <v>39419</v>
      </c>
      <c r="I354" s="54"/>
      <c r="J354" s="54">
        <f>K353</f>
        <v>206161.37</v>
      </c>
      <c r="K354" s="54"/>
      <c r="O354" s="43">
        <f>I353</f>
        <v>39419</v>
      </c>
      <c r="P354" s="43">
        <f>K353</f>
        <v>206161.37</v>
      </c>
      <c r="X354">
        <f>IF(Source!BI155&lt;=1,I353-0, 0)</f>
        <v>0</v>
      </c>
      <c r="Y354">
        <f>IF(Source!BI155=2,I353-0, 0)</f>
        <v>0</v>
      </c>
      <c r="Z354">
        <f>IF(Source!BI155=3,I353-0, 0)</f>
        <v>0</v>
      </c>
      <c r="AA354">
        <f>IF(Source!BI155=4,I353,0)</f>
        <v>39419</v>
      </c>
    </row>
    <row r="356" spans="1:27" ht="54" x14ac:dyDescent="0.2">
      <c r="A356" s="45" t="str">
        <f>Source!E157</f>
        <v>64</v>
      </c>
      <c r="B356" s="46" t="str">
        <f>Source!F157</f>
        <v>Цена поставщика мат.</v>
      </c>
      <c r="C356" s="46" t="s">
        <v>723</v>
      </c>
      <c r="D356" s="47" t="str">
        <f>Source!H157</f>
        <v>шт.</v>
      </c>
      <c r="E356" s="48">
        <f>Source!I157</f>
        <v>17</v>
      </c>
      <c r="F356" s="49">
        <f>Source!AL157</f>
        <v>2152.75</v>
      </c>
      <c r="G356" s="50" t="str">
        <f>Source!DD157</f>
        <v/>
      </c>
      <c r="H356" s="48">
        <f>Source!AW157</f>
        <v>1</v>
      </c>
      <c r="I356" s="51">
        <f>ROUND((Source!AC157*Source!AW157)*Source!I157, 2)</f>
        <v>36596.75</v>
      </c>
      <c r="J356" s="48">
        <f>IF(Source!BC157&lt;&gt; 0, Source!BC157, 1)</f>
        <v>5.23</v>
      </c>
      <c r="K356" s="51">
        <f>Source!P157</f>
        <v>191401</v>
      </c>
      <c r="Q356">
        <f>ROUND((Source!DN157/100)*ROUND((Source!AF157*Source!AV157)*Source!I157, 2), 2)</f>
        <v>0</v>
      </c>
      <c r="R356">
        <f>Source!X157</f>
        <v>0</v>
      </c>
      <c r="S356">
        <f>ROUND((Source!DO157/100)*ROUND((Source!AF157*Source!AV157)*Source!I157, 2), 2)</f>
        <v>0</v>
      </c>
      <c r="T356">
        <f>Source!Y157</f>
        <v>0</v>
      </c>
      <c r="U356">
        <f>ROUND((175/100)*ROUND((Source!AE157*Source!AV157)*Source!I157, 2), 2)</f>
        <v>0</v>
      </c>
      <c r="V356">
        <f>ROUND((157/100)*ROUND(Source!CS157*Source!I157, 2), 2)</f>
        <v>0</v>
      </c>
    </row>
    <row r="357" spans="1:27" ht="15" x14ac:dyDescent="0.25">
      <c r="A357" s="52"/>
      <c r="B357" s="52"/>
      <c r="C357" s="53" t="s">
        <v>717</v>
      </c>
      <c r="D357" s="52"/>
      <c r="E357" s="52"/>
      <c r="F357" s="52"/>
      <c r="G357" s="52"/>
      <c r="H357" s="54">
        <f>I356</f>
        <v>36596.75</v>
      </c>
      <c r="I357" s="54"/>
      <c r="J357" s="54">
        <f>K356</f>
        <v>191401</v>
      </c>
      <c r="K357" s="54"/>
      <c r="O357" s="43">
        <f>I356</f>
        <v>36596.75</v>
      </c>
      <c r="P357" s="43">
        <f>K356</f>
        <v>191401</v>
      </c>
      <c r="X357">
        <f>IF(Source!BI157&lt;=1,I356-0, 0)</f>
        <v>0</v>
      </c>
      <c r="Y357">
        <f>IF(Source!BI157=2,I356-0, 0)</f>
        <v>0</v>
      </c>
      <c r="Z357">
        <f>IF(Source!BI157=3,I356-0, 0)</f>
        <v>0</v>
      </c>
      <c r="AA357">
        <f>IF(Source!BI157=4,I356,0)</f>
        <v>36596.75</v>
      </c>
    </row>
    <row r="359" spans="1:27" ht="54" x14ac:dyDescent="0.2">
      <c r="A359" s="45" t="str">
        <f>Source!E159</f>
        <v>65</v>
      </c>
      <c r="B359" s="46" t="str">
        <f>Source!F159</f>
        <v>Цена поставщика мат.</v>
      </c>
      <c r="C359" s="46" t="s">
        <v>724</v>
      </c>
      <c r="D359" s="47" t="str">
        <f>Source!H159</f>
        <v>шт.</v>
      </c>
      <c r="E359" s="48">
        <f>Source!I159</f>
        <v>20</v>
      </c>
      <c r="F359" s="49">
        <f>Source!AL159</f>
        <v>2334.5600000000004</v>
      </c>
      <c r="G359" s="50" t="str">
        <f>Source!DD159</f>
        <v/>
      </c>
      <c r="H359" s="48">
        <f>Source!AW159</f>
        <v>1</v>
      </c>
      <c r="I359" s="51">
        <f>ROUND((Source!AC159*Source!AW159)*Source!I159, 2)</f>
        <v>46691.199999999997</v>
      </c>
      <c r="J359" s="48">
        <f>IF(Source!BC159&lt;&gt; 0, Source!BC159, 1)</f>
        <v>5.23</v>
      </c>
      <c r="K359" s="51">
        <f>Source!P159</f>
        <v>244194.98</v>
      </c>
      <c r="Q359">
        <f>ROUND((Source!DN159/100)*ROUND((Source!AF159*Source!AV159)*Source!I159, 2), 2)</f>
        <v>0</v>
      </c>
      <c r="R359">
        <f>Source!X159</f>
        <v>0</v>
      </c>
      <c r="S359">
        <f>ROUND((Source!DO159/100)*ROUND((Source!AF159*Source!AV159)*Source!I159, 2), 2)</f>
        <v>0</v>
      </c>
      <c r="T359">
        <f>Source!Y159</f>
        <v>0</v>
      </c>
      <c r="U359">
        <f>ROUND((175/100)*ROUND((Source!AE159*Source!AV159)*Source!I159, 2), 2)</f>
        <v>0</v>
      </c>
      <c r="V359">
        <f>ROUND((157/100)*ROUND(Source!CS159*Source!I159, 2), 2)</f>
        <v>0</v>
      </c>
    </row>
    <row r="360" spans="1:27" ht="15" x14ac:dyDescent="0.25">
      <c r="A360" s="52"/>
      <c r="B360" s="52"/>
      <c r="C360" s="53" t="s">
        <v>717</v>
      </c>
      <c r="D360" s="52"/>
      <c r="E360" s="52"/>
      <c r="F360" s="52"/>
      <c r="G360" s="52"/>
      <c r="H360" s="54">
        <f>I359</f>
        <v>46691.199999999997</v>
      </c>
      <c r="I360" s="54"/>
      <c r="J360" s="54">
        <f>K359</f>
        <v>244194.98</v>
      </c>
      <c r="K360" s="54"/>
      <c r="O360" s="43">
        <f>I359</f>
        <v>46691.199999999997</v>
      </c>
      <c r="P360" s="43">
        <f>K359</f>
        <v>244194.98</v>
      </c>
      <c r="X360">
        <f>IF(Source!BI159&lt;=1,I359-0, 0)</f>
        <v>0</v>
      </c>
      <c r="Y360">
        <f>IF(Source!BI159=2,I359-0, 0)</f>
        <v>0</v>
      </c>
      <c r="Z360">
        <f>IF(Source!BI159=3,I359-0, 0)</f>
        <v>0</v>
      </c>
      <c r="AA360">
        <f>IF(Source!BI159=4,I359,0)</f>
        <v>46691.199999999997</v>
      </c>
    </row>
    <row r="362" spans="1:27" ht="54" x14ac:dyDescent="0.2">
      <c r="A362" s="45" t="str">
        <f>Source!E161</f>
        <v>66</v>
      </c>
      <c r="B362" s="46" t="str">
        <f>Source!F161</f>
        <v>Цена поставщика мат.</v>
      </c>
      <c r="C362" s="46" t="s">
        <v>725</v>
      </c>
      <c r="D362" s="47" t="str">
        <f>Source!H161</f>
        <v>шт.</v>
      </c>
      <c r="E362" s="48">
        <f>Source!I161</f>
        <v>6</v>
      </c>
      <c r="F362" s="49">
        <f>Source!AL161</f>
        <v>2516.3700000000003</v>
      </c>
      <c r="G362" s="50" t="str">
        <f>Source!DD161</f>
        <v/>
      </c>
      <c r="H362" s="48">
        <f>Source!AW161</f>
        <v>1</v>
      </c>
      <c r="I362" s="51">
        <f>ROUND((Source!AC161*Source!AW161)*Source!I161, 2)</f>
        <v>15098.22</v>
      </c>
      <c r="J362" s="48">
        <f>IF(Source!BC161&lt;&gt; 0, Source!BC161, 1)</f>
        <v>5.23</v>
      </c>
      <c r="K362" s="51">
        <f>Source!P161</f>
        <v>78963.69</v>
      </c>
      <c r="Q362">
        <f>ROUND((Source!DN161/100)*ROUND((Source!AF161*Source!AV161)*Source!I161, 2), 2)</f>
        <v>0</v>
      </c>
      <c r="R362">
        <f>Source!X161</f>
        <v>0</v>
      </c>
      <c r="S362">
        <f>ROUND((Source!DO161/100)*ROUND((Source!AF161*Source!AV161)*Source!I161, 2), 2)</f>
        <v>0</v>
      </c>
      <c r="T362">
        <f>Source!Y161</f>
        <v>0</v>
      </c>
      <c r="U362">
        <f>ROUND((175/100)*ROUND((Source!AE161*Source!AV161)*Source!I161, 2), 2)</f>
        <v>0</v>
      </c>
      <c r="V362">
        <f>ROUND((157/100)*ROUND(Source!CS161*Source!I161, 2), 2)</f>
        <v>0</v>
      </c>
    </row>
    <row r="363" spans="1:27" ht="15" x14ac:dyDescent="0.25">
      <c r="A363" s="52"/>
      <c r="B363" s="52"/>
      <c r="C363" s="53" t="s">
        <v>717</v>
      </c>
      <c r="D363" s="52"/>
      <c r="E363" s="52"/>
      <c r="F363" s="52"/>
      <c r="G363" s="52"/>
      <c r="H363" s="54">
        <f>I362</f>
        <v>15098.22</v>
      </c>
      <c r="I363" s="54"/>
      <c r="J363" s="54">
        <f>K362</f>
        <v>78963.69</v>
      </c>
      <c r="K363" s="54"/>
      <c r="O363" s="43">
        <f>I362</f>
        <v>15098.22</v>
      </c>
      <c r="P363" s="43">
        <f>K362</f>
        <v>78963.69</v>
      </c>
      <c r="X363">
        <f>IF(Source!BI161&lt;=1,I362-0, 0)</f>
        <v>0</v>
      </c>
      <c r="Y363">
        <f>IF(Source!BI161=2,I362-0, 0)</f>
        <v>0</v>
      </c>
      <c r="Z363">
        <f>IF(Source!BI161=3,I362-0, 0)</f>
        <v>0</v>
      </c>
      <c r="AA363">
        <f>IF(Source!BI161=4,I362,0)</f>
        <v>15098.22</v>
      </c>
    </row>
    <row r="365" spans="1:27" ht="54" x14ac:dyDescent="0.2">
      <c r="A365" s="45" t="str">
        <f>Source!E163</f>
        <v>67</v>
      </c>
      <c r="B365" s="46" t="str">
        <f>Source!F163</f>
        <v>Цена поставщика мат.</v>
      </c>
      <c r="C365" s="46" t="s">
        <v>726</v>
      </c>
      <c r="D365" s="47" t="str">
        <f>Source!H163</f>
        <v>шт.</v>
      </c>
      <c r="E365" s="48">
        <f>Source!I163</f>
        <v>11</v>
      </c>
      <c r="F365" s="49">
        <f>Source!AL163</f>
        <v>2698.18</v>
      </c>
      <c r="G365" s="50" t="str">
        <f>Source!DD163</f>
        <v/>
      </c>
      <c r="H365" s="48">
        <f>Source!AW163</f>
        <v>1</v>
      </c>
      <c r="I365" s="51">
        <f>ROUND((Source!AC163*Source!AW163)*Source!I163, 2)</f>
        <v>29679.98</v>
      </c>
      <c r="J365" s="48">
        <f>IF(Source!BC163&lt;&gt; 0, Source!BC163, 1)</f>
        <v>5.23</v>
      </c>
      <c r="K365" s="51">
        <f>Source!P163</f>
        <v>155226.29999999999</v>
      </c>
      <c r="Q365">
        <f>ROUND((Source!DN163/100)*ROUND((Source!AF163*Source!AV163)*Source!I163, 2), 2)</f>
        <v>0</v>
      </c>
      <c r="R365">
        <f>Source!X163</f>
        <v>0</v>
      </c>
      <c r="S365">
        <f>ROUND((Source!DO163/100)*ROUND((Source!AF163*Source!AV163)*Source!I163, 2), 2)</f>
        <v>0</v>
      </c>
      <c r="T365">
        <f>Source!Y163</f>
        <v>0</v>
      </c>
      <c r="U365">
        <f>ROUND((175/100)*ROUND((Source!AE163*Source!AV163)*Source!I163, 2), 2)</f>
        <v>0</v>
      </c>
      <c r="V365">
        <f>ROUND((157/100)*ROUND(Source!CS163*Source!I163, 2), 2)</f>
        <v>0</v>
      </c>
    </row>
    <row r="366" spans="1:27" ht="15" x14ac:dyDescent="0.25">
      <c r="A366" s="52"/>
      <c r="B366" s="52"/>
      <c r="C366" s="53" t="s">
        <v>717</v>
      </c>
      <c r="D366" s="52"/>
      <c r="E366" s="52"/>
      <c r="F366" s="52"/>
      <c r="G366" s="52"/>
      <c r="H366" s="54">
        <f>I365</f>
        <v>29679.98</v>
      </c>
      <c r="I366" s="54"/>
      <c r="J366" s="54">
        <f>K365</f>
        <v>155226.29999999999</v>
      </c>
      <c r="K366" s="54"/>
      <c r="O366" s="43">
        <f>I365</f>
        <v>29679.98</v>
      </c>
      <c r="P366" s="43">
        <f>K365</f>
        <v>155226.29999999999</v>
      </c>
      <c r="X366">
        <f>IF(Source!BI163&lt;=1,I365-0, 0)</f>
        <v>0</v>
      </c>
      <c r="Y366">
        <f>IF(Source!BI163=2,I365-0, 0)</f>
        <v>0</v>
      </c>
      <c r="Z366">
        <f>IF(Source!BI163=3,I365-0, 0)</f>
        <v>0</v>
      </c>
      <c r="AA366">
        <f>IF(Source!BI163=4,I365,0)</f>
        <v>29679.98</v>
      </c>
    </row>
    <row r="368" spans="1:27" ht="54" x14ac:dyDescent="0.2">
      <c r="A368" s="45" t="str">
        <f>Source!E165</f>
        <v>68</v>
      </c>
      <c r="B368" s="46" t="str">
        <f>Source!F165</f>
        <v>Цена поставщика мат.</v>
      </c>
      <c r="C368" s="46" t="s">
        <v>727</v>
      </c>
      <c r="D368" s="47" t="str">
        <f>Source!H165</f>
        <v>шт.</v>
      </c>
      <c r="E368" s="48">
        <f>Source!I165</f>
        <v>7</v>
      </c>
      <c r="F368" s="49">
        <f>Source!AL165</f>
        <v>2879.98</v>
      </c>
      <c r="G368" s="50" t="str">
        <f>Source!DD165</f>
        <v/>
      </c>
      <c r="H368" s="48">
        <f>Source!AW165</f>
        <v>1</v>
      </c>
      <c r="I368" s="51">
        <f>ROUND((Source!AC165*Source!AW165)*Source!I165, 2)</f>
        <v>20159.86</v>
      </c>
      <c r="J368" s="48">
        <f>IF(Source!BC165&lt;&gt; 0, Source!BC165, 1)</f>
        <v>5.23</v>
      </c>
      <c r="K368" s="51">
        <f>Source!P165</f>
        <v>105436.07</v>
      </c>
      <c r="Q368">
        <f>ROUND((Source!DN165/100)*ROUND((Source!AF165*Source!AV165)*Source!I165, 2), 2)</f>
        <v>0</v>
      </c>
      <c r="R368">
        <f>Source!X165</f>
        <v>0</v>
      </c>
      <c r="S368">
        <f>ROUND((Source!DO165/100)*ROUND((Source!AF165*Source!AV165)*Source!I165, 2), 2)</f>
        <v>0</v>
      </c>
      <c r="T368">
        <f>Source!Y165</f>
        <v>0</v>
      </c>
      <c r="U368">
        <f>ROUND((175/100)*ROUND((Source!AE165*Source!AV165)*Source!I165, 2), 2)</f>
        <v>0</v>
      </c>
      <c r="V368">
        <f>ROUND((157/100)*ROUND(Source!CS165*Source!I165, 2), 2)</f>
        <v>0</v>
      </c>
    </row>
    <row r="369" spans="1:28" ht="15" x14ac:dyDescent="0.25">
      <c r="A369" s="52"/>
      <c r="B369" s="52"/>
      <c r="C369" s="53" t="s">
        <v>717</v>
      </c>
      <c r="D369" s="52"/>
      <c r="E369" s="52"/>
      <c r="F369" s="52"/>
      <c r="G369" s="52"/>
      <c r="H369" s="54">
        <f>I368</f>
        <v>20159.86</v>
      </c>
      <c r="I369" s="54"/>
      <c r="J369" s="54">
        <f>K368</f>
        <v>105436.07</v>
      </c>
      <c r="K369" s="54"/>
      <c r="O369" s="43">
        <f>I368</f>
        <v>20159.86</v>
      </c>
      <c r="P369" s="43">
        <f>K368</f>
        <v>105436.07</v>
      </c>
      <c r="X369">
        <f>IF(Source!BI165&lt;=1,I368-0, 0)</f>
        <v>0</v>
      </c>
      <c r="Y369">
        <f>IF(Source!BI165=2,I368-0, 0)</f>
        <v>0</v>
      </c>
      <c r="Z369">
        <f>IF(Source!BI165=3,I368-0, 0)</f>
        <v>0</v>
      </c>
      <c r="AA369">
        <f>IF(Source!BI165=4,I368,0)</f>
        <v>20159.86</v>
      </c>
    </row>
    <row r="371" spans="1:28" ht="54" x14ac:dyDescent="0.2">
      <c r="A371" s="45" t="str">
        <f>Source!E167</f>
        <v>69</v>
      </c>
      <c r="B371" s="46" t="str">
        <f>Source!F167</f>
        <v>Цена поставщика мат.</v>
      </c>
      <c r="C371" s="46" t="s">
        <v>728</v>
      </c>
      <c r="D371" s="47" t="str">
        <f>Source!H167</f>
        <v>шт.</v>
      </c>
      <c r="E371" s="48">
        <f>Source!I167</f>
        <v>135</v>
      </c>
      <c r="F371" s="49">
        <f>Source!AL167</f>
        <v>3061.79</v>
      </c>
      <c r="G371" s="50" t="str">
        <f>Source!DD167</f>
        <v/>
      </c>
      <c r="H371" s="48">
        <f>Source!AW167</f>
        <v>1</v>
      </c>
      <c r="I371" s="51">
        <f>ROUND((Source!AC167*Source!AW167)*Source!I167, 2)</f>
        <v>413341.65</v>
      </c>
      <c r="J371" s="48">
        <f>IF(Source!BC167&lt;&gt; 0, Source!BC167, 1)</f>
        <v>5.23</v>
      </c>
      <c r="K371" s="51">
        <f>Source!P167</f>
        <v>2161776.83</v>
      </c>
      <c r="Q371">
        <f>ROUND((Source!DN167/100)*ROUND((Source!AF167*Source!AV167)*Source!I167, 2), 2)</f>
        <v>0</v>
      </c>
      <c r="R371">
        <f>Source!X167</f>
        <v>0</v>
      </c>
      <c r="S371">
        <f>ROUND((Source!DO167/100)*ROUND((Source!AF167*Source!AV167)*Source!I167, 2), 2)</f>
        <v>0</v>
      </c>
      <c r="T371">
        <f>Source!Y167</f>
        <v>0</v>
      </c>
      <c r="U371">
        <f>ROUND((175/100)*ROUND((Source!AE167*Source!AV167)*Source!I167, 2), 2)</f>
        <v>0</v>
      </c>
      <c r="V371">
        <f>ROUND((157/100)*ROUND(Source!CS167*Source!I167, 2), 2)</f>
        <v>0</v>
      </c>
    </row>
    <row r="372" spans="1:28" ht="15" x14ac:dyDescent="0.25">
      <c r="A372" s="52"/>
      <c r="B372" s="52"/>
      <c r="C372" s="53" t="s">
        <v>717</v>
      </c>
      <c r="D372" s="52"/>
      <c r="E372" s="52"/>
      <c r="F372" s="52"/>
      <c r="G372" s="52"/>
      <c r="H372" s="54">
        <f>I371</f>
        <v>413341.65</v>
      </c>
      <c r="I372" s="54"/>
      <c r="J372" s="54">
        <f>K371</f>
        <v>2161776.83</v>
      </c>
      <c r="K372" s="54"/>
      <c r="O372" s="43">
        <f>I371</f>
        <v>413341.65</v>
      </c>
      <c r="P372" s="43">
        <f>K371</f>
        <v>2161776.83</v>
      </c>
      <c r="X372">
        <f>IF(Source!BI167&lt;=1,I371-0, 0)</f>
        <v>0</v>
      </c>
      <c r="Y372">
        <f>IF(Source!BI167=2,I371-0, 0)</f>
        <v>0</v>
      </c>
      <c r="Z372">
        <f>IF(Source!BI167=3,I371-0, 0)</f>
        <v>0</v>
      </c>
      <c r="AA372">
        <f>IF(Source!BI167=4,I371,0)</f>
        <v>413341.65</v>
      </c>
    </row>
    <row r="374" spans="1:28" ht="57" x14ac:dyDescent="0.2">
      <c r="A374" s="35" t="str">
        <f>Source!E169</f>
        <v>70</v>
      </c>
      <c r="B374" s="36" t="str">
        <f>Source!F169</f>
        <v>3.18-7-5</v>
      </c>
      <c r="C374" s="36" t="s">
        <v>299</v>
      </c>
      <c r="D374" s="38" t="str">
        <f>Source!H169</f>
        <v>100 м труб и нитки регистра</v>
      </c>
      <c r="E374" s="37">
        <f>Source!I169</f>
        <v>0.4</v>
      </c>
      <c r="F374" s="40"/>
      <c r="G374" s="39"/>
      <c r="H374" s="37"/>
      <c r="I374" s="41"/>
      <c r="J374" s="37"/>
      <c r="K374" s="41"/>
      <c r="Q374">
        <f>ROUND((Source!DN169/100)*ROUND((Source!AF169*Source!AV169)*Source!I169, 2), 2)</f>
        <v>88.66</v>
      </c>
      <c r="R374">
        <f>Source!X169</f>
        <v>1446.95</v>
      </c>
      <c r="S374">
        <f>ROUND((Source!DO169/100)*ROUND((Source!AF169*Source!AV169)*Source!I169, 2), 2)</f>
        <v>59.64</v>
      </c>
      <c r="T374">
        <f>Source!Y169</f>
        <v>674.15</v>
      </c>
      <c r="U374">
        <f>ROUND((175/100)*ROUND((Source!AE169*Source!AV169)*Source!I169, 2), 2)</f>
        <v>14.53</v>
      </c>
      <c r="V374">
        <f>ROUND((157/100)*ROUND(Source!CS169*Source!I169, 2), 2)</f>
        <v>265.83</v>
      </c>
    </row>
    <row r="375" spans="1:28" ht="14.25" x14ac:dyDescent="0.2">
      <c r="A375" s="35"/>
      <c r="B375" s="36"/>
      <c r="C375" s="36" t="s">
        <v>707</v>
      </c>
      <c r="D375" s="38"/>
      <c r="E375" s="37"/>
      <c r="F375" s="40">
        <f>Source!AO169</f>
        <v>175.22</v>
      </c>
      <c r="G375" s="39" t="str">
        <f>Source!DG169</f>
        <v>)*1,15</v>
      </c>
      <c r="H375" s="37">
        <f>Source!AV169</f>
        <v>1</v>
      </c>
      <c r="I375" s="41">
        <f>ROUND((Source!AF169*Source!AV169)*Source!I169, 2)</f>
        <v>80.599999999999994</v>
      </c>
      <c r="J375" s="37">
        <f>IF(Source!BA169&lt;&gt; 0, Source!BA169, 1)</f>
        <v>20.399999999999999</v>
      </c>
      <c r="K375" s="41">
        <f>Source!S169</f>
        <v>1644.26</v>
      </c>
      <c r="W375">
        <f>I375</f>
        <v>80.599999999999994</v>
      </c>
    </row>
    <row r="376" spans="1:28" ht="14.25" x14ac:dyDescent="0.2">
      <c r="A376" s="35"/>
      <c r="B376" s="36"/>
      <c r="C376" s="36" t="s">
        <v>708</v>
      </c>
      <c r="D376" s="38"/>
      <c r="E376" s="37"/>
      <c r="F376" s="40">
        <f>Source!AM169</f>
        <v>68</v>
      </c>
      <c r="G376" s="39" t="str">
        <f>Source!DE169</f>
        <v>)*1,25</v>
      </c>
      <c r="H376" s="37">
        <f>Source!AV169</f>
        <v>1</v>
      </c>
      <c r="I376" s="41">
        <f>ROUND((Source!AD169*Source!AV169)*Source!I169, 2)</f>
        <v>34</v>
      </c>
      <c r="J376" s="37">
        <f>IF(Source!BB169&lt;&gt; 0, Source!BB169, 1)</f>
        <v>9.07</v>
      </c>
      <c r="K376" s="41">
        <f>Source!Q169</f>
        <v>308.38</v>
      </c>
    </row>
    <row r="377" spans="1:28" ht="14.25" x14ac:dyDescent="0.2">
      <c r="A377" s="35"/>
      <c r="B377" s="36"/>
      <c r="C377" s="36" t="s">
        <v>709</v>
      </c>
      <c r="D377" s="38"/>
      <c r="E377" s="37"/>
      <c r="F377" s="40">
        <f>Source!AN169</f>
        <v>16.600000000000001</v>
      </c>
      <c r="G377" s="39" t="str">
        <f>Source!DF169</f>
        <v>)*1,25</v>
      </c>
      <c r="H377" s="37">
        <f>Source!AV169</f>
        <v>1</v>
      </c>
      <c r="I377" s="42">
        <f>ROUND((Source!AE169*Source!AV169)*Source!I169, 2)</f>
        <v>8.3000000000000007</v>
      </c>
      <c r="J377" s="37">
        <f>IF(Source!BS169&lt;&gt; 0, Source!BS169, 1)</f>
        <v>20.399999999999999</v>
      </c>
      <c r="K377" s="42">
        <f>Source!R169</f>
        <v>169.32</v>
      </c>
      <c r="W377">
        <f>I377</f>
        <v>8.3000000000000007</v>
      </c>
    </row>
    <row r="378" spans="1:28" ht="14.25" x14ac:dyDescent="0.2">
      <c r="A378" s="35"/>
      <c r="B378" s="36"/>
      <c r="C378" s="36" t="s">
        <v>710</v>
      </c>
      <c r="D378" s="38"/>
      <c r="E378" s="37"/>
      <c r="F378" s="40">
        <f>Source!AL169</f>
        <v>714.73</v>
      </c>
      <c r="G378" s="39" t="str">
        <f>Source!DD169</f>
        <v/>
      </c>
      <c r="H378" s="37">
        <f>Source!AW169</f>
        <v>1</v>
      </c>
      <c r="I378" s="41">
        <f>ROUND((Source!AC169*Source!AW169)*Source!I169, 2)</f>
        <v>285.89</v>
      </c>
      <c r="J378" s="37">
        <f>IF(Source!BC169&lt;&gt; 0, Source!BC169, 1)</f>
        <v>1.98</v>
      </c>
      <c r="K378" s="41">
        <f>Source!P169</f>
        <v>566.07000000000005</v>
      </c>
    </row>
    <row r="379" spans="1:28" ht="28.5" x14ac:dyDescent="0.2">
      <c r="A379" s="35" t="str">
        <f>Source!E171</f>
        <v>70,1</v>
      </c>
      <c r="B379" s="36" t="str">
        <f>Source!F171</f>
        <v>1.18-4-619</v>
      </c>
      <c r="C379" s="36" t="s">
        <v>304</v>
      </c>
      <c r="D379" s="38" t="str">
        <f>Source!H171</f>
        <v>м</v>
      </c>
      <c r="E379" s="37">
        <f>Source!I171</f>
        <v>40</v>
      </c>
      <c r="F379" s="40">
        <f>Source!AK171</f>
        <v>74.25</v>
      </c>
      <c r="G379" s="55" t="s">
        <v>3</v>
      </c>
      <c r="H379" s="37">
        <f>Source!AW171</f>
        <v>1</v>
      </c>
      <c r="I379" s="41">
        <f>ROUND((Source!AC171*Source!AW171)*Source!I171, 2)+ROUND((Source!AD171*Source!AV171)*Source!I171, 2)+ROUND((Source!AF171*Source!AV171)*Source!I171, 2)</f>
        <v>2970</v>
      </c>
      <c r="J379" s="37">
        <f>IF(Source!BC171&lt;&gt; 0, Source!BC171, 1)</f>
        <v>4.8600000000000003</v>
      </c>
      <c r="K379" s="41">
        <f>Source!O171</f>
        <v>14434.2</v>
      </c>
      <c r="Q379">
        <f>ROUND((Source!DN171/100)*ROUND((Source!AF171*Source!AV171)*Source!I171, 2), 2)</f>
        <v>0</v>
      </c>
      <c r="R379">
        <f>Source!X171</f>
        <v>0</v>
      </c>
      <c r="S379">
        <f>ROUND((Source!DO171/100)*ROUND((Source!AF171*Source!AV171)*Source!I171, 2), 2)</f>
        <v>0</v>
      </c>
      <c r="T379">
        <f>Source!Y171</f>
        <v>0</v>
      </c>
      <c r="U379">
        <f>ROUND((175/100)*ROUND((Source!AE171*Source!AV171)*Source!I171, 2), 2)</f>
        <v>0</v>
      </c>
      <c r="V379">
        <f>ROUND((157/100)*ROUND(Source!CS171*Source!I171, 2), 2)</f>
        <v>0</v>
      </c>
      <c r="X379">
        <f>IF(Source!BI171&lt;=1,I379, 0)</f>
        <v>2970</v>
      </c>
      <c r="Y379">
        <f>IF(Source!BI171=2,I379, 0)</f>
        <v>0</v>
      </c>
      <c r="Z379">
        <f>IF(Source!BI171=3,I379, 0)</f>
        <v>0</v>
      </c>
      <c r="AA379">
        <f>IF(Source!BI171=4,I379, 0)</f>
        <v>0</v>
      </c>
    </row>
    <row r="380" spans="1:28" ht="14.25" x14ac:dyDescent="0.2">
      <c r="A380" s="35"/>
      <c r="B380" s="36"/>
      <c r="C380" s="36" t="s">
        <v>711</v>
      </c>
      <c r="D380" s="38" t="s">
        <v>712</v>
      </c>
      <c r="E380" s="37">
        <f>Source!DN169</f>
        <v>110</v>
      </c>
      <c r="F380" s="40"/>
      <c r="G380" s="39"/>
      <c r="H380" s="37"/>
      <c r="I380" s="41">
        <f>SUM(Q374:Q379)</f>
        <v>88.66</v>
      </c>
      <c r="J380" s="37">
        <f>Source!BZ169</f>
        <v>88</v>
      </c>
      <c r="K380" s="41">
        <f>SUM(R374:R379)</f>
        <v>1446.95</v>
      </c>
    </row>
    <row r="381" spans="1:28" ht="14.25" x14ac:dyDescent="0.2">
      <c r="A381" s="35"/>
      <c r="B381" s="36"/>
      <c r="C381" s="36" t="s">
        <v>713</v>
      </c>
      <c r="D381" s="38" t="s">
        <v>712</v>
      </c>
      <c r="E381" s="37">
        <f>Source!DO169</f>
        <v>74</v>
      </c>
      <c r="F381" s="40"/>
      <c r="G381" s="39"/>
      <c r="H381" s="37"/>
      <c r="I381" s="41">
        <f>SUM(S374:S380)</f>
        <v>59.64</v>
      </c>
      <c r="J381" s="37">
        <f>Source!CA169</f>
        <v>41</v>
      </c>
      <c r="K381" s="41">
        <f>SUM(T374:T380)</f>
        <v>674.15</v>
      </c>
    </row>
    <row r="382" spans="1:28" ht="14.25" x14ac:dyDescent="0.2">
      <c r="A382" s="35"/>
      <c r="B382" s="36"/>
      <c r="C382" s="36" t="s">
        <v>714</v>
      </c>
      <c r="D382" s="38" t="s">
        <v>712</v>
      </c>
      <c r="E382" s="37">
        <f>175</f>
        <v>175</v>
      </c>
      <c r="F382" s="40"/>
      <c r="G382" s="39"/>
      <c r="H382" s="37"/>
      <c r="I382" s="41">
        <f>SUM(U374:U381)</f>
        <v>14.53</v>
      </c>
      <c r="J382" s="37">
        <f>157</f>
        <v>157</v>
      </c>
      <c r="K382" s="41">
        <f>SUM(V374:V381)</f>
        <v>265.83</v>
      </c>
    </row>
    <row r="383" spans="1:28" ht="14.25" x14ac:dyDescent="0.2">
      <c r="A383" s="45"/>
      <c r="B383" s="46"/>
      <c r="C383" s="46" t="s">
        <v>715</v>
      </c>
      <c r="D383" s="47" t="s">
        <v>716</v>
      </c>
      <c r="E383" s="48">
        <f>Source!AQ169</f>
        <v>14.9</v>
      </c>
      <c r="F383" s="49"/>
      <c r="G383" s="50" t="str">
        <f>Source!DI169</f>
        <v>)*1,15</v>
      </c>
      <c r="H383" s="48">
        <f>Source!AV169</f>
        <v>1</v>
      </c>
      <c r="I383" s="51">
        <f>Source!U169</f>
        <v>6.8539999999999992</v>
      </c>
      <c r="J383" s="48"/>
      <c r="K383" s="51"/>
      <c r="AB383" s="43">
        <f>I383</f>
        <v>6.8539999999999992</v>
      </c>
    </row>
    <row r="384" spans="1:28" ht="15" x14ac:dyDescent="0.25">
      <c r="A384" s="52"/>
      <c r="B384" s="52"/>
      <c r="C384" s="53" t="s">
        <v>717</v>
      </c>
      <c r="D384" s="52"/>
      <c r="E384" s="52"/>
      <c r="F384" s="52"/>
      <c r="G384" s="52"/>
      <c r="H384" s="54">
        <f>I375+I376+I378+I380+I381+I382+SUM(I379:I379)</f>
        <v>3533.3199999999997</v>
      </c>
      <c r="I384" s="54"/>
      <c r="J384" s="54">
        <f>K375+K376+K378+K380+K381+K382+SUM(K379:K379)</f>
        <v>19339.84</v>
      </c>
      <c r="K384" s="54"/>
      <c r="O384" s="43">
        <f>I375+I376+I378+I380+I381+I382+SUM(I379:I379)</f>
        <v>3533.3199999999997</v>
      </c>
      <c r="P384" s="43">
        <f>K375+K376+K378+K380+K381+K382+SUM(K379:K379)</f>
        <v>19339.84</v>
      </c>
      <c r="X384">
        <f>IF(Source!BI169&lt;=1,I375+I376+I378+I380+I381+I382-0, 0)</f>
        <v>563.31999999999994</v>
      </c>
      <c r="Y384">
        <f>IF(Source!BI169=2,I375+I376+I378+I380+I381+I382-0, 0)</f>
        <v>0</v>
      </c>
      <c r="Z384">
        <f>IF(Source!BI169=3,I375+I376+I378+I380+I381+I382-0, 0)</f>
        <v>0</v>
      </c>
      <c r="AA384">
        <f>IF(Source!BI169=4,I375+I376+I378+I380+I381+I382,0)</f>
        <v>0</v>
      </c>
    </row>
    <row r="386" spans="1:28" ht="28.5" x14ac:dyDescent="0.2">
      <c r="A386" s="35" t="str">
        <f>Source!E173</f>
        <v>71</v>
      </c>
      <c r="B386" s="36" t="str">
        <f>Source!F173</f>
        <v>3.18-22-1</v>
      </c>
      <c r="C386" s="36" t="s">
        <v>308</v>
      </c>
      <c r="D386" s="38" t="str">
        <f>Source!H173</f>
        <v>100 шт.</v>
      </c>
      <c r="E386" s="37">
        <f>Source!I173</f>
        <v>3.3</v>
      </c>
      <c r="F386" s="40"/>
      <c r="G386" s="39"/>
      <c r="H386" s="37"/>
      <c r="I386" s="41"/>
      <c r="J386" s="37"/>
      <c r="K386" s="41"/>
      <c r="Q386">
        <f>ROUND((Source!DN173/100)*ROUND((Source!AF173*Source!AV173)*Source!I173, 2), 2)</f>
        <v>4298.4399999999996</v>
      </c>
      <c r="R386">
        <f>Source!X173</f>
        <v>70150.559999999998</v>
      </c>
      <c r="S386">
        <f>ROUND((Source!DO173/100)*ROUND((Source!AF173*Source!AV173)*Source!I173, 2), 2)</f>
        <v>2891.68</v>
      </c>
      <c r="T386">
        <f>Source!Y173</f>
        <v>32683.78</v>
      </c>
      <c r="U386">
        <f>ROUND((175/100)*ROUND((Source!AE173*Source!AV173)*Source!I173, 2), 2)</f>
        <v>5.71</v>
      </c>
      <c r="V386">
        <f>ROUND((157/100)*ROUND(Source!CS173*Source!I173, 2), 2)</f>
        <v>104.37</v>
      </c>
    </row>
    <row r="387" spans="1:28" ht="14.25" x14ac:dyDescent="0.2">
      <c r="A387" s="35"/>
      <c r="B387" s="36"/>
      <c r="C387" s="36" t="s">
        <v>707</v>
      </c>
      <c r="D387" s="38"/>
      <c r="E387" s="37"/>
      <c r="F387" s="40">
        <f>Source!AO173</f>
        <v>1029.69</v>
      </c>
      <c r="G387" s="39" t="str">
        <f>Source!DG173</f>
        <v>)*1,15</v>
      </c>
      <c r="H387" s="37">
        <f>Source!AV173</f>
        <v>1</v>
      </c>
      <c r="I387" s="41">
        <f>ROUND((Source!AF173*Source!AV173)*Source!I173, 2)</f>
        <v>3907.67</v>
      </c>
      <c r="J387" s="37">
        <f>IF(Source!BA173&lt;&gt; 0, Source!BA173, 1)</f>
        <v>20.399999999999999</v>
      </c>
      <c r="K387" s="41">
        <f>Source!S173</f>
        <v>79716.539999999994</v>
      </c>
      <c r="W387">
        <f>I387</f>
        <v>3907.67</v>
      </c>
    </row>
    <row r="388" spans="1:28" ht="14.25" x14ac:dyDescent="0.2">
      <c r="A388" s="35"/>
      <c r="B388" s="36"/>
      <c r="C388" s="36" t="s">
        <v>708</v>
      </c>
      <c r="D388" s="38"/>
      <c r="E388" s="37"/>
      <c r="F388" s="40">
        <f>Source!AM173</f>
        <v>7.06</v>
      </c>
      <c r="G388" s="39" t="str">
        <f>Source!DE173</f>
        <v>)*1,25</v>
      </c>
      <c r="H388" s="37">
        <f>Source!AV173</f>
        <v>1</v>
      </c>
      <c r="I388" s="41">
        <f>ROUND((Source!AD173*Source!AV173)*Source!I173, 2)</f>
        <v>29.12</v>
      </c>
      <c r="J388" s="37">
        <f>IF(Source!BB173&lt;&gt; 0, Source!BB173, 1)</f>
        <v>6.77</v>
      </c>
      <c r="K388" s="41">
        <f>Source!Q173</f>
        <v>197.16</v>
      </c>
    </row>
    <row r="389" spans="1:28" ht="14.25" x14ac:dyDescent="0.2">
      <c r="A389" s="35"/>
      <c r="B389" s="36"/>
      <c r="C389" s="36" t="s">
        <v>709</v>
      </c>
      <c r="D389" s="38"/>
      <c r="E389" s="37"/>
      <c r="F389" s="40">
        <f>Source!AN173</f>
        <v>0.79</v>
      </c>
      <c r="G389" s="39" t="str">
        <f>Source!DF173</f>
        <v>)*1,25</v>
      </c>
      <c r="H389" s="37">
        <f>Source!AV173</f>
        <v>1</v>
      </c>
      <c r="I389" s="42">
        <f>ROUND((Source!AE173*Source!AV173)*Source!I173, 2)</f>
        <v>3.26</v>
      </c>
      <c r="J389" s="37">
        <f>IF(Source!BS173&lt;&gt; 0, Source!BS173, 1)</f>
        <v>20.399999999999999</v>
      </c>
      <c r="K389" s="42">
        <f>Source!R173</f>
        <v>66.48</v>
      </c>
      <c r="W389">
        <f>I389</f>
        <v>3.26</v>
      </c>
    </row>
    <row r="390" spans="1:28" ht="14.25" x14ac:dyDescent="0.2">
      <c r="A390" s="35"/>
      <c r="B390" s="36"/>
      <c r="C390" s="36" t="s">
        <v>710</v>
      </c>
      <c r="D390" s="38"/>
      <c r="E390" s="37"/>
      <c r="F390" s="40">
        <f>Source!AL173</f>
        <v>156.16</v>
      </c>
      <c r="G390" s="39" t="str">
        <f>Source!DD173</f>
        <v/>
      </c>
      <c r="H390" s="37">
        <f>Source!AW173</f>
        <v>1</v>
      </c>
      <c r="I390" s="41">
        <f>ROUND((Source!AC173*Source!AW173)*Source!I173, 2)</f>
        <v>515.33000000000004</v>
      </c>
      <c r="J390" s="37">
        <f>IF(Source!BC173&lt;&gt; 0, Source!BC173, 1)</f>
        <v>1.32</v>
      </c>
      <c r="K390" s="41">
        <f>Source!P173</f>
        <v>680.23</v>
      </c>
    </row>
    <row r="391" spans="1:28" ht="14.25" x14ac:dyDescent="0.2">
      <c r="A391" s="35"/>
      <c r="B391" s="36"/>
      <c r="C391" s="36" t="s">
        <v>711</v>
      </c>
      <c r="D391" s="38" t="s">
        <v>712</v>
      </c>
      <c r="E391" s="37">
        <f>Source!DN173</f>
        <v>110</v>
      </c>
      <c r="F391" s="40"/>
      <c r="G391" s="39"/>
      <c r="H391" s="37"/>
      <c r="I391" s="41">
        <f>SUM(Q386:Q390)</f>
        <v>4298.4399999999996</v>
      </c>
      <c r="J391" s="37">
        <f>Source!BZ173</f>
        <v>88</v>
      </c>
      <c r="K391" s="41">
        <f>SUM(R386:R390)</f>
        <v>70150.559999999998</v>
      </c>
    </row>
    <row r="392" spans="1:28" ht="14.25" x14ac:dyDescent="0.2">
      <c r="A392" s="35"/>
      <c r="B392" s="36"/>
      <c r="C392" s="36" t="s">
        <v>713</v>
      </c>
      <c r="D392" s="38" t="s">
        <v>712</v>
      </c>
      <c r="E392" s="37">
        <f>Source!DO173</f>
        <v>74</v>
      </c>
      <c r="F392" s="40"/>
      <c r="G392" s="39"/>
      <c r="H392" s="37"/>
      <c r="I392" s="41">
        <f>SUM(S386:S391)</f>
        <v>2891.68</v>
      </c>
      <c r="J392" s="37">
        <f>Source!CA173</f>
        <v>41</v>
      </c>
      <c r="K392" s="41">
        <f>SUM(T386:T391)</f>
        <v>32683.78</v>
      </c>
    </row>
    <row r="393" spans="1:28" ht="14.25" x14ac:dyDescent="0.2">
      <c r="A393" s="35"/>
      <c r="B393" s="36"/>
      <c r="C393" s="36" t="s">
        <v>714</v>
      </c>
      <c r="D393" s="38" t="s">
        <v>712</v>
      </c>
      <c r="E393" s="37">
        <f>175</f>
        <v>175</v>
      </c>
      <c r="F393" s="40"/>
      <c r="G393" s="39"/>
      <c r="H393" s="37"/>
      <c r="I393" s="41">
        <f>SUM(U386:U392)</f>
        <v>5.71</v>
      </c>
      <c r="J393" s="37">
        <f>157</f>
        <v>157</v>
      </c>
      <c r="K393" s="41">
        <f>SUM(V386:V392)</f>
        <v>104.37</v>
      </c>
    </row>
    <row r="394" spans="1:28" ht="14.25" x14ac:dyDescent="0.2">
      <c r="A394" s="45"/>
      <c r="B394" s="46"/>
      <c r="C394" s="46" t="s">
        <v>715</v>
      </c>
      <c r="D394" s="47" t="s">
        <v>716</v>
      </c>
      <c r="E394" s="48">
        <f>Source!AQ173</f>
        <v>86.53</v>
      </c>
      <c r="F394" s="49"/>
      <c r="G394" s="50" t="str">
        <f>Source!DI173</f>
        <v>)*1,15</v>
      </c>
      <c r="H394" s="48">
        <f>Source!AV173</f>
        <v>1</v>
      </c>
      <c r="I394" s="51">
        <f>Source!U173</f>
        <v>328.38134999999994</v>
      </c>
      <c r="J394" s="48"/>
      <c r="K394" s="51"/>
      <c r="AB394" s="43">
        <f>I394</f>
        <v>328.38134999999994</v>
      </c>
    </row>
    <row r="395" spans="1:28" ht="15" x14ac:dyDescent="0.25">
      <c r="A395" s="52"/>
      <c r="B395" s="52"/>
      <c r="C395" s="53" t="s">
        <v>717</v>
      </c>
      <c r="D395" s="52"/>
      <c r="E395" s="52"/>
      <c r="F395" s="52"/>
      <c r="G395" s="52"/>
      <c r="H395" s="54">
        <f>I387+I388+I390+I391+I392+I393</f>
        <v>11647.949999999999</v>
      </c>
      <c r="I395" s="54"/>
      <c r="J395" s="54">
        <f>K387+K388+K390+K391+K392+K393</f>
        <v>183532.63999999998</v>
      </c>
      <c r="K395" s="54"/>
      <c r="O395" s="43">
        <f>I387+I388+I390+I391+I392+I393</f>
        <v>11647.949999999999</v>
      </c>
      <c r="P395" s="43">
        <f>K387+K388+K390+K391+K392+K393</f>
        <v>183532.63999999998</v>
      </c>
      <c r="X395">
        <f>IF(Source!BI173&lt;=1,I387+I388+I390+I391+I392+I393-0, 0)</f>
        <v>11647.949999999999</v>
      </c>
      <c r="Y395">
        <f>IF(Source!BI173=2,I387+I388+I390+I391+I392+I393-0, 0)</f>
        <v>0</v>
      </c>
      <c r="Z395">
        <f>IF(Source!BI173=3,I387+I388+I390+I391+I392+I393-0, 0)</f>
        <v>0</v>
      </c>
      <c r="AA395">
        <f>IF(Source!BI173=4,I387+I388+I390+I391+I392+I393,0)</f>
        <v>0</v>
      </c>
    </row>
    <row r="397" spans="1:28" ht="42.75" x14ac:dyDescent="0.2">
      <c r="A397" s="45" t="str">
        <f>Source!E175</f>
        <v>72</v>
      </c>
      <c r="B397" s="46" t="str">
        <f>Source!F175</f>
        <v>Цена поставщика мат.</v>
      </c>
      <c r="C397" s="46" t="s">
        <v>729</v>
      </c>
      <c r="D397" s="47" t="str">
        <f>Source!H175</f>
        <v>шт.</v>
      </c>
      <c r="E397" s="48">
        <f>Source!I175</f>
        <v>330</v>
      </c>
      <c r="F397" s="49">
        <f>Source!AL175</f>
        <v>617.73</v>
      </c>
      <c r="G397" s="50" t="str">
        <f>Source!DD175</f>
        <v/>
      </c>
      <c r="H397" s="48">
        <f>Source!AW175</f>
        <v>1</v>
      </c>
      <c r="I397" s="51">
        <f>ROUND((Source!AC175*Source!AW175)*Source!I175, 2)</f>
        <v>203850.9</v>
      </c>
      <c r="J397" s="48">
        <f>IF(Source!BC175&lt;&gt; 0, Source!BC175, 1)</f>
        <v>5.23</v>
      </c>
      <c r="K397" s="51">
        <f>Source!P175</f>
        <v>1066140.21</v>
      </c>
      <c r="Q397">
        <f>ROUND((Source!DN175/100)*ROUND((Source!AF175*Source!AV175)*Source!I175, 2), 2)</f>
        <v>0</v>
      </c>
      <c r="R397">
        <f>Source!X175</f>
        <v>0</v>
      </c>
      <c r="S397">
        <f>ROUND((Source!DO175/100)*ROUND((Source!AF175*Source!AV175)*Source!I175, 2), 2)</f>
        <v>0</v>
      </c>
      <c r="T397">
        <f>Source!Y175</f>
        <v>0</v>
      </c>
      <c r="U397">
        <f>ROUND((175/100)*ROUND((Source!AE175*Source!AV175)*Source!I175, 2), 2)</f>
        <v>0</v>
      </c>
      <c r="V397">
        <f>ROUND((157/100)*ROUND(Source!CS175*Source!I175, 2), 2)</f>
        <v>0</v>
      </c>
    </row>
    <row r="398" spans="1:28" ht="15" x14ac:dyDescent="0.25">
      <c r="A398" s="52"/>
      <c r="B398" s="52"/>
      <c r="C398" s="53" t="s">
        <v>717</v>
      </c>
      <c r="D398" s="52"/>
      <c r="E398" s="52"/>
      <c r="F398" s="52"/>
      <c r="G398" s="52"/>
      <c r="H398" s="54">
        <f>I397</f>
        <v>203850.9</v>
      </c>
      <c r="I398" s="54"/>
      <c r="J398" s="54">
        <f>K397</f>
        <v>1066140.21</v>
      </c>
      <c r="K398" s="54"/>
      <c r="O398" s="43">
        <f>I397</f>
        <v>203850.9</v>
      </c>
      <c r="P398" s="43">
        <f>K397</f>
        <v>1066140.21</v>
      </c>
      <c r="X398">
        <f>IF(Source!BI175&lt;=1,I397-0, 0)</f>
        <v>0</v>
      </c>
      <c r="Y398">
        <f>IF(Source!BI175=2,I397-0, 0)</f>
        <v>0</v>
      </c>
      <c r="Z398">
        <f>IF(Source!BI175=3,I397-0, 0)</f>
        <v>0</v>
      </c>
      <c r="AA398">
        <f>IF(Source!BI175=4,I397,0)</f>
        <v>203850.9</v>
      </c>
    </row>
    <row r="400" spans="1:28" ht="28.5" x14ac:dyDescent="0.2">
      <c r="A400" s="35" t="str">
        <f>Source!E177</f>
        <v>73</v>
      </c>
      <c r="B400" s="36" t="str">
        <f>Source!F177</f>
        <v>3.18-22-1</v>
      </c>
      <c r="C400" s="36" t="s">
        <v>308</v>
      </c>
      <c r="D400" s="38" t="str">
        <f>Source!H177</f>
        <v>100 шт.</v>
      </c>
      <c r="E400" s="37">
        <f>Source!I177</f>
        <v>0.08</v>
      </c>
      <c r="F400" s="40"/>
      <c r="G400" s="39"/>
      <c r="H400" s="37"/>
      <c r="I400" s="41"/>
      <c r="J400" s="37"/>
      <c r="K400" s="41"/>
      <c r="Q400">
        <f>ROUND((Source!DN177/100)*ROUND((Source!AF177*Source!AV177)*Source!I177, 2), 2)</f>
        <v>104.2</v>
      </c>
      <c r="R400">
        <f>Source!X177</f>
        <v>1700.62</v>
      </c>
      <c r="S400">
        <f>ROUND((Source!DO177/100)*ROUND((Source!AF177*Source!AV177)*Source!I177, 2), 2)</f>
        <v>70.099999999999994</v>
      </c>
      <c r="T400">
        <f>Source!Y177</f>
        <v>792.33</v>
      </c>
      <c r="U400">
        <f>ROUND((175/100)*ROUND((Source!AE177*Source!AV177)*Source!I177, 2), 2)</f>
        <v>0.14000000000000001</v>
      </c>
      <c r="V400">
        <f>ROUND((157/100)*ROUND(Source!CS177*Source!I177, 2), 2)</f>
        <v>2.5299999999999998</v>
      </c>
    </row>
    <row r="401" spans="1:28" ht="14.25" x14ac:dyDescent="0.2">
      <c r="A401" s="35"/>
      <c r="B401" s="36"/>
      <c r="C401" s="36" t="s">
        <v>707</v>
      </c>
      <c r="D401" s="38"/>
      <c r="E401" s="37"/>
      <c r="F401" s="40">
        <f>Source!AO177</f>
        <v>1029.69</v>
      </c>
      <c r="G401" s="39" t="str">
        <f>Source!DG177</f>
        <v>)*1,15</v>
      </c>
      <c r="H401" s="37">
        <f>Source!AV177</f>
        <v>1</v>
      </c>
      <c r="I401" s="41">
        <f>ROUND((Source!AF177*Source!AV177)*Source!I177, 2)</f>
        <v>94.73</v>
      </c>
      <c r="J401" s="37">
        <f>IF(Source!BA177&lt;&gt; 0, Source!BA177, 1)</f>
        <v>20.399999999999999</v>
      </c>
      <c r="K401" s="41">
        <f>Source!S177</f>
        <v>1932.52</v>
      </c>
      <c r="W401">
        <f>I401</f>
        <v>94.73</v>
      </c>
    </row>
    <row r="402" spans="1:28" ht="14.25" x14ac:dyDescent="0.2">
      <c r="A402" s="35"/>
      <c r="B402" s="36"/>
      <c r="C402" s="36" t="s">
        <v>708</v>
      </c>
      <c r="D402" s="38"/>
      <c r="E402" s="37"/>
      <c r="F402" s="40">
        <f>Source!AM177</f>
        <v>7.06</v>
      </c>
      <c r="G402" s="39" t="str">
        <f>Source!DE177</f>
        <v>)*1,25</v>
      </c>
      <c r="H402" s="37">
        <f>Source!AV177</f>
        <v>1</v>
      </c>
      <c r="I402" s="41">
        <f>ROUND((Source!AD177*Source!AV177)*Source!I177, 2)</f>
        <v>0.71</v>
      </c>
      <c r="J402" s="37">
        <f>IF(Source!BB177&lt;&gt; 0, Source!BB177, 1)</f>
        <v>6.77</v>
      </c>
      <c r="K402" s="41">
        <f>Source!Q177</f>
        <v>4.78</v>
      </c>
    </row>
    <row r="403" spans="1:28" ht="14.25" x14ac:dyDescent="0.2">
      <c r="A403" s="35"/>
      <c r="B403" s="36"/>
      <c r="C403" s="36" t="s">
        <v>709</v>
      </c>
      <c r="D403" s="38"/>
      <c r="E403" s="37"/>
      <c r="F403" s="40">
        <f>Source!AN177</f>
        <v>0.79</v>
      </c>
      <c r="G403" s="39" t="str">
        <f>Source!DF177</f>
        <v>)*1,25</v>
      </c>
      <c r="H403" s="37">
        <f>Source!AV177</f>
        <v>1</v>
      </c>
      <c r="I403" s="42">
        <f>ROUND((Source!AE177*Source!AV177)*Source!I177, 2)</f>
        <v>0.08</v>
      </c>
      <c r="J403" s="37">
        <f>IF(Source!BS177&lt;&gt; 0, Source!BS177, 1)</f>
        <v>20.399999999999999</v>
      </c>
      <c r="K403" s="42">
        <f>Source!R177</f>
        <v>1.61</v>
      </c>
      <c r="W403">
        <f>I403</f>
        <v>0.08</v>
      </c>
    </row>
    <row r="404" spans="1:28" ht="14.25" x14ac:dyDescent="0.2">
      <c r="A404" s="35"/>
      <c r="B404" s="36"/>
      <c r="C404" s="36" t="s">
        <v>710</v>
      </c>
      <c r="D404" s="38"/>
      <c r="E404" s="37"/>
      <c r="F404" s="40">
        <f>Source!AL177</f>
        <v>156.16</v>
      </c>
      <c r="G404" s="39" t="str">
        <f>Source!DD177</f>
        <v/>
      </c>
      <c r="H404" s="37">
        <f>Source!AW177</f>
        <v>1</v>
      </c>
      <c r="I404" s="41">
        <f>ROUND((Source!AC177*Source!AW177)*Source!I177, 2)</f>
        <v>12.49</v>
      </c>
      <c r="J404" s="37">
        <f>IF(Source!BC177&lt;&gt; 0, Source!BC177, 1)</f>
        <v>1.32</v>
      </c>
      <c r="K404" s="41">
        <f>Source!P177</f>
        <v>16.489999999999998</v>
      </c>
    </row>
    <row r="405" spans="1:28" ht="14.25" x14ac:dyDescent="0.2">
      <c r="A405" s="35"/>
      <c r="B405" s="36"/>
      <c r="C405" s="36" t="s">
        <v>711</v>
      </c>
      <c r="D405" s="38" t="s">
        <v>712</v>
      </c>
      <c r="E405" s="37">
        <f>Source!DN177</f>
        <v>110</v>
      </c>
      <c r="F405" s="40"/>
      <c r="G405" s="39"/>
      <c r="H405" s="37"/>
      <c r="I405" s="41">
        <f>SUM(Q400:Q404)</f>
        <v>104.2</v>
      </c>
      <c r="J405" s="37">
        <f>Source!BZ177</f>
        <v>88</v>
      </c>
      <c r="K405" s="41">
        <f>SUM(R400:R404)</f>
        <v>1700.62</v>
      </c>
    </row>
    <row r="406" spans="1:28" ht="14.25" x14ac:dyDescent="0.2">
      <c r="A406" s="35"/>
      <c r="B406" s="36"/>
      <c r="C406" s="36" t="s">
        <v>713</v>
      </c>
      <c r="D406" s="38" t="s">
        <v>712</v>
      </c>
      <c r="E406" s="37">
        <f>Source!DO177</f>
        <v>74</v>
      </c>
      <c r="F406" s="40"/>
      <c r="G406" s="39"/>
      <c r="H406" s="37"/>
      <c r="I406" s="41">
        <f>SUM(S400:S405)</f>
        <v>70.099999999999994</v>
      </c>
      <c r="J406" s="37">
        <f>Source!CA177</f>
        <v>41</v>
      </c>
      <c r="K406" s="41">
        <f>SUM(T400:T405)</f>
        <v>792.33</v>
      </c>
    </row>
    <row r="407" spans="1:28" ht="14.25" x14ac:dyDescent="0.2">
      <c r="A407" s="35"/>
      <c r="B407" s="36"/>
      <c r="C407" s="36" t="s">
        <v>714</v>
      </c>
      <c r="D407" s="38" t="s">
        <v>712</v>
      </c>
      <c r="E407" s="37">
        <f>175</f>
        <v>175</v>
      </c>
      <c r="F407" s="40"/>
      <c r="G407" s="39"/>
      <c r="H407" s="37"/>
      <c r="I407" s="41">
        <f>SUM(U400:U406)</f>
        <v>0.14000000000000001</v>
      </c>
      <c r="J407" s="37">
        <f>157</f>
        <v>157</v>
      </c>
      <c r="K407" s="41">
        <f>SUM(V400:V406)</f>
        <v>2.5299999999999998</v>
      </c>
    </row>
    <row r="408" spans="1:28" ht="14.25" x14ac:dyDescent="0.2">
      <c r="A408" s="45"/>
      <c r="B408" s="46"/>
      <c r="C408" s="46" t="s">
        <v>715</v>
      </c>
      <c r="D408" s="47" t="s">
        <v>716</v>
      </c>
      <c r="E408" s="48">
        <f>Source!AQ177</f>
        <v>86.53</v>
      </c>
      <c r="F408" s="49"/>
      <c r="G408" s="50" t="str">
        <f>Source!DI177</f>
        <v>)*1,15</v>
      </c>
      <c r="H408" s="48">
        <f>Source!AV177</f>
        <v>1</v>
      </c>
      <c r="I408" s="51">
        <f>Source!U177</f>
        <v>7.9607599999999996</v>
      </c>
      <c r="J408" s="48"/>
      <c r="K408" s="51"/>
      <c r="AB408" s="43">
        <f>I408</f>
        <v>7.9607599999999996</v>
      </c>
    </row>
    <row r="409" spans="1:28" ht="15" x14ac:dyDescent="0.25">
      <c r="A409" s="52"/>
      <c r="B409" s="52"/>
      <c r="C409" s="53" t="s">
        <v>717</v>
      </c>
      <c r="D409" s="52"/>
      <c r="E409" s="52"/>
      <c r="F409" s="52"/>
      <c r="G409" s="52"/>
      <c r="H409" s="54">
        <f>I401+I402+I404+I405+I406+I407</f>
        <v>282.37</v>
      </c>
      <c r="I409" s="54"/>
      <c r="J409" s="54">
        <f>K401+K402+K404+K405+K406+K407</f>
        <v>4449.2699999999995</v>
      </c>
      <c r="K409" s="54"/>
      <c r="O409" s="43">
        <f>I401+I402+I404+I405+I406+I407</f>
        <v>282.37</v>
      </c>
      <c r="P409" s="43">
        <f>K401+K402+K404+K405+K406+K407</f>
        <v>4449.2699999999995</v>
      </c>
      <c r="X409">
        <f>IF(Source!BI177&lt;=1,I401+I402+I404+I405+I406+I407-0, 0)</f>
        <v>282.37</v>
      </c>
      <c r="Y409">
        <f>IF(Source!BI177=2,I401+I402+I404+I405+I406+I407-0, 0)</f>
        <v>0</v>
      </c>
      <c r="Z409">
        <f>IF(Source!BI177=3,I401+I402+I404+I405+I406+I407-0, 0)</f>
        <v>0</v>
      </c>
      <c r="AA409">
        <f>IF(Source!BI177=4,I401+I402+I404+I405+I406+I407,0)</f>
        <v>0</v>
      </c>
    </row>
    <row r="411" spans="1:28" ht="54" x14ac:dyDescent="0.2">
      <c r="A411" s="45" t="str">
        <f>Source!E179</f>
        <v>74</v>
      </c>
      <c r="B411" s="46" t="str">
        <f>Source!F179</f>
        <v>Цена поставщика мат.</v>
      </c>
      <c r="C411" s="46" t="s">
        <v>730</v>
      </c>
      <c r="D411" s="47" t="str">
        <f>Source!H179</f>
        <v>шт.</v>
      </c>
      <c r="E411" s="48">
        <f>Source!I179</f>
        <v>4</v>
      </c>
      <c r="F411" s="49">
        <f>Source!AL179</f>
        <v>329.52</v>
      </c>
      <c r="G411" s="50" t="str">
        <f>Source!DD179</f>
        <v/>
      </c>
      <c r="H411" s="48">
        <f>Source!AW179</f>
        <v>1</v>
      </c>
      <c r="I411" s="51">
        <f>ROUND((Source!AC179*Source!AW179)*Source!I179, 2)</f>
        <v>1318.08</v>
      </c>
      <c r="J411" s="48">
        <f>IF(Source!BC179&lt;&gt; 0, Source!BC179, 1)</f>
        <v>5.23</v>
      </c>
      <c r="K411" s="51">
        <f>Source!P179</f>
        <v>6893.56</v>
      </c>
      <c r="Q411">
        <f>ROUND((Source!DN179/100)*ROUND((Source!AF179*Source!AV179)*Source!I179, 2), 2)</f>
        <v>0</v>
      </c>
      <c r="R411">
        <f>Source!X179</f>
        <v>0</v>
      </c>
      <c r="S411">
        <f>ROUND((Source!DO179/100)*ROUND((Source!AF179*Source!AV179)*Source!I179, 2), 2)</f>
        <v>0</v>
      </c>
      <c r="T411">
        <f>Source!Y179</f>
        <v>0</v>
      </c>
      <c r="U411">
        <f>ROUND((175/100)*ROUND((Source!AE179*Source!AV179)*Source!I179, 2), 2)</f>
        <v>0</v>
      </c>
      <c r="V411">
        <f>ROUND((157/100)*ROUND(Source!CS179*Source!I179, 2), 2)</f>
        <v>0</v>
      </c>
    </row>
    <row r="412" spans="1:28" ht="15" x14ac:dyDescent="0.25">
      <c r="A412" s="52"/>
      <c r="B412" s="52"/>
      <c r="C412" s="53" t="s">
        <v>717</v>
      </c>
      <c r="D412" s="52"/>
      <c r="E412" s="52"/>
      <c r="F412" s="52"/>
      <c r="G412" s="52"/>
      <c r="H412" s="54">
        <f>I411</f>
        <v>1318.08</v>
      </c>
      <c r="I412" s="54"/>
      <c r="J412" s="54">
        <f>K411</f>
        <v>6893.56</v>
      </c>
      <c r="K412" s="54"/>
      <c r="O412" s="43">
        <f>I411</f>
        <v>1318.08</v>
      </c>
      <c r="P412" s="43">
        <f>K411</f>
        <v>6893.56</v>
      </c>
      <c r="X412">
        <f>IF(Source!BI179&lt;=1,I411-0, 0)</f>
        <v>0</v>
      </c>
      <c r="Y412">
        <f>IF(Source!BI179=2,I411-0, 0)</f>
        <v>0</v>
      </c>
      <c r="Z412">
        <f>IF(Source!BI179=3,I411-0, 0)</f>
        <v>0</v>
      </c>
      <c r="AA412">
        <f>IF(Source!BI179=4,I411,0)</f>
        <v>1318.08</v>
      </c>
    </row>
    <row r="414" spans="1:28" ht="42.75" x14ac:dyDescent="0.2">
      <c r="A414" s="45" t="str">
        <f>Source!E181</f>
        <v>75</v>
      </c>
      <c r="B414" s="46" t="str">
        <f>Source!F181</f>
        <v>Цена поставщика мат.</v>
      </c>
      <c r="C414" s="46" t="s">
        <v>731</v>
      </c>
      <c r="D414" s="47" t="str">
        <f>Source!H181</f>
        <v>шт.</v>
      </c>
      <c r="E414" s="48">
        <f>Source!I181</f>
        <v>4</v>
      </c>
      <c r="F414" s="49">
        <f>Source!AL181</f>
        <v>295.7</v>
      </c>
      <c r="G414" s="50" t="str">
        <f>Source!DD181</f>
        <v/>
      </c>
      <c r="H414" s="48">
        <f>Source!AW181</f>
        <v>1</v>
      </c>
      <c r="I414" s="51">
        <f>ROUND((Source!AC181*Source!AW181)*Source!I181, 2)</f>
        <v>1182.8</v>
      </c>
      <c r="J414" s="48">
        <f>IF(Source!BC181&lt;&gt; 0, Source!BC181, 1)</f>
        <v>5.23</v>
      </c>
      <c r="K414" s="51">
        <f>Source!P181</f>
        <v>6186.04</v>
      </c>
      <c r="Q414">
        <f>ROUND((Source!DN181/100)*ROUND((Source!AF181*Source!AV181)*Source!I181, 2), 2)</f>
        <v>0</v>
      </c>
      <c r="R414">
        <f>Source!X181</f>
        <v>0</v>
      </c>
      <c r="S414">
        <f>ROUND((Source!DO181/100)*ROUND((Source!AF181*Source!AV181)*Source!I181, 2), 2)</f>
        <v>0</v>
      </c>
      <c r="T414">
        <f>Source!Y181</f>
        <v>0</v>
      </c>
      <c r="U414">
        <f>ROUND((175/100)*ROUND((Source!AE181*Source!AV181)*Source!I181, 2), 2)</f>
        <v>0</v>
      </c>
      <c r="V414">
        <f>ROUND((157/100)*ROUND(Source!CS181*Source!I181, 2), 2)</f>
        <v>0</v>
      </c>
    </row>
    <row r="415" spans="1:28" ht="15" x14ac:dyDescent="0.25">
      <c r="A415" s="52"/>
      <c r="B415" s="52"/>
      <c r="C415" s="53" t="s">
        <v>717</v>
      </c>
      <c r="D415" s="52"/>
      <c r="E415" s="52"/>
      <c r="F415" s="52"/>
      <c r="G415" s="52"/>
      <c r="H415" s="54">
        <f>I414</f>
        <v>1182.8</v>
      </c>
      <c r="I415" s="54"/>
      <c r="J415" s="54">
        <f>K414</f>
        <v>6186.04</v>
      </c>
      <c r="K415" s="54"/>
      <c r="O415" s="43">
        <f>I414</f>
        <v>1182.8</v>
      </c>
      <c r="P415" s="43">
        <f>K414</f>
        <v>6186.04</v>
      </c>
      <c r="X415">
        <f>IF(Source!BI181&lt;=1,I414-0, 0)</f>
        <v>0</v>
      </c>
      <c r="Y415">
        <f>IF(Source!BI181=2,I414-0, 0)</f>
        <v>0</v>
      </c>
      <c r="Z415">
        <f>IF(Source!BI181=3,I414-0, 0)</f>
        <v>0</v>
      </c>
      <c r="AA415">
        <f>IF(Source!BI181=4,I414,0)</f>
        <v>1182.8</v>
      </c>
    </row>
    <row r="417" spans="1:28" ht="57" x14ac:dyDescent="0.2">
      <c r="A417" s="35" t="str">
        <f>Source!E183</f>
        <v>76</v>
      </c>
      <c r="B417" s="36" t="str">
        <f>Source!F183</f>
        <v>3.16-15-1</v>
      </c>
      <c r="C417" s="36" t="s">
        <v>325</v>
      </c>
      <c r="D417" s="38" t="str">
        <f>Source!H183</f>
        <v>шт.</v>
      </c>
      <c r="E417" s="37">
        <f>Source!I183</f>
        <v>740</v>
      </c>
      <c r="F417" s="40"/>
      <c r="G417" s="39"/>
      <c r="H417" s="37"/>
      <c r="I417" s="41"/>
      <c r="J417" s="37"/>
      <c r="K417" s="41"/>
      <c r="Q417">
        <f>ROUND((Source!DN183/100)*ROUND((Source!AF183*Source!AV183)*Source!I183, 2), 2)</f>
        <v>16774.91</v>
      </c>
      <c r="R417">
        <f>Source!X183</f>
        <v>273766.57</v>
      </c>
      <c r="S417">
        <f>ROUND((Source!DO183/100)*ROUND((Source!AF183*Source!AV183)*Source!I183, 2), 2)</f>
        <v>11284.94</v>
      </c>
      <c r="T417">
        <f>Source!Y183</f>
        <v>127550.33</v>
      </c>
      <c r="U417">
        <f>ROUND((175/100)*ROUND((Source!AE183*Source!AV183)*Source!I183, 2), 2)</f>
        <v>712.25</v>
      </c>
      <c r="V417">
        <f>ROUND((157/100)*ROUND(Source!CS183*Source!I183, 2), 2)</f>
        <v>13035.4</v>
      </c>
    </row>
    <row r="418" spans="1:28" ht="14.25" x14ac:dyDescent="0.2">
      <c r="A418" s="35"/>
      <c r="B418" s="36"/>
      <c r="C418" s="36" t="s">
        <v>707</v>
      </c>
      <c r="D418" s="38"/>
      <c r="E418" s="37"/>
      <c r="F418" s="40">
        <f>Source!AO183</f>
        <v>17.920000000000002</v>
      </c>
      <c r="G418" s="39" t="str">
        <f>Source!DG183</f>
        <v>)*1,15</v>
      </c>
      <c r="H418" s="37">
        <f>Source!AV183</f>
        <v>1</v>
      </c>
      <c r="I418" s="41">
        <f>ROUND((Source!AF183*Source!AV183)*Source!I183, 2)</f>
        <v>15249.92</v>
      </c>
      <c r="J418" s="37">
        <f>IF(Source!BA183&lt;&gt; 0, Source!BA183, 1)</f>
        <v>20.399999999999999</v>
      </c>
      <c r="K418" s="41">
        <f>Source!S183</f>
        <v>311098.37</v>
      </c>
      <c r="W418">
        <f>I418</f>
        <v>15249.92</v>
      </c>
    </row>
    <row r="419" spans="1:28" ht="14.25" x14ac:dyDescent="0.2">
      <c r="A419" s="35"/>
      <c r="B419" s="36"/>
      <c r="C419" s="36" t="s">
        <v>708</v>
      </c>
      <c r="D419" s="38"/>
      <c r="E419" s="37"/>
      <c r="F419" s="40">
        <f>Source!AM183</f>
        <v>3.35</v>
      </c>
      <c r="G419" s="39" t="str">
        <f>Source!DE183</f>
        <v>)*1,25</v>
      </c>
      <c r="H419" s="37">
        <f>Source!AV183</f>
        <v>1</v>
      </c>
      <c r="I419" s="41">
        <f>ROUND((Source!AD183*Source!AV183)*Source!I183, 2)</f>
        <v>3098.75</v>
      </c>
      <c r="J419" s="37">
        <f>IF(Source!BB183&lt;&gt; 0, Source!BB183, 1)</f>
        <v>7.38</v>
      </c>
      <c r="K419" s="41">
        <f>Source!Q183</f>
        <v>22868.78</v>
      </c>
    </row>
    <row r="420" spans="1:28" ht="14.25" x14ac:dyDescent="0.2">
      <c r="A420" s="35"/>
      <c r="B420" s="36"/>
      <c r="C420" s="36" t="s">
        <v>709</v>
      </c>
      <c r="D420" s="38"/>
      <c r="E420" s="37"/>
      <c r="F420" s="40">
        <f>Source!AN183</f>
        <v>0.44</v>
      </c>
      <c r="G420" s="39" t="str">
        <f>Source!DF183</f>
        <v>)*1,25</v>
      </c>
      <c r="H420" s="37">
        <f>Source!AV183</f>
        <v>1</v>
      </c>
      <c r="I420" s="42">
        <f>ROUND((Source!AE183*Source!AV183)*Source!I183, 2)</f>
        <v>407</v>
      </c>
      <c r="J420" s="37">
        <f>IF(Source!BS183&lt;&gt; 0, Source!BS183, 1)</f>
        <v>20.399999999999999</v>
      </c>
      <c r="K420" s="42">
        <f>Source!R183</f>
        <v>8302.7999999999993</v>
      </c>
      <c r="W420">
        <f>I420</f>
        <v>407</v>
      </c>
    </row>
    <row r="421" spans="1:28" ht="14.25" x14ac:dyDescent="0.2">
      <c r="A421" s="35"/>
      <c r="B421" s="36"/>
      <c r="C421" s="36" t="s">
        <v>710</v>
      </c>
      <c r="D421" s="38"/>
      <c r="E421" s="37"/>
      <c r="F421" s="40">
        <f>Source!AL183</f>
        <v>20.5</v>
      </c>
      <c r="G421" s="39" t="str">
        <f>Source!DD183</f>
        <v/>
      </c>
      <c r="H421" s="37">
        <f>Source!AW183</f>
        <v>1</v>
      </c>
      <c r="I421" s="41">
        <f>ROUND((Source!AC183*Source!AW183)*Source!I183, 2)</f>
        <v>15170</v>
      </c>
      <c r="J421" s="37">
        <f>IF(Source!BC183&lt;&gt; 0, Source!BC183, 1)</f>
        <v>4.4000000000000004</v>
      </c>
      <c r="K421" s="41">
        <f>Source!P183</f>
        <v>66748</v>
      </c>
    </row>
    <row r="422" spans="1:28" ht="14.25" x14ac:dyDescent="0.2">
      <c r="A422" s="35"/>
      <c r="B422" s="36"/>
      <c r="C422" s="36" t="s">
        <v>711</v>
      </c>
      <c r="D422" s="38" t="s">
        <v>712</v>
      </c>
      <c r="E422" s="37">
        <f>Source!DN183</f>
        <v>110</v>
      </c>
      <c r="F422" s="40"/>
      <c r="G422" s="39"/>
      <c r="H422" s="37"/>
      <c r="I422" s="41">
        <f>SUM(Q417:Q421)</f>
        <v>16774.91</v>
      </c>
      <c r="J422" s="37">
        <f>Source!BZ183</f>
        <v>88</v>
      </c>
      <c r="K422" s="41">
        <f>SUM(R417:R421)</f>
        <v>273766.57</v>
      </c>
    </row>
    <row r="423" spans="1:28" ht="14.25" x14ac:dyDescent="0.2">
      <c r="A423" s="35"/>
      <c r="B423" s="36"/>
      <c r="C423" s="36" t="s">
        <v>713</v>
      </c>
      <c r="D423" s="38" t="s">
        <v>712</v>
      </c>
      <c r="E423" s="37">
        <f>Source!DO183</f>
        <v>74</v>
      </c>
      <c r="F423" s="40"/>
      <c r="G423" s="39"/>
      <c r="H423" s="37"/>
      <c r="I423" s="41">
        <f>SUM(S417:S422)</f>
        <v>11284.94</v>
      </c>
      <c r="J423" s="37">
        <f>Source!CA183</f>
        <v>41</v>
      </c>
      <c r="K423" s="41">
        <f>SUM(T417:T422)</f>
        <v>127550.33</v>
      </c>
    </row>
    <row r="424" spans="1:28" ht="14.25" x14ac:dyDescent="0.2">
      <c r="A424" s="35"/>
      <c r="B424" s="36"/>
      <c r="C424" s="36" t="s">
        <v>714</v>
      </c>
      <c r="D424" s="38" t="s">
        <v>712</v>
      </c>
      <c r="E424" s="37">
        <f>175</f>
        <v>175</v>
      </c>
      <c r="F424" s="40"/>
      <c r="G424" s="39"/>
      <c r="H424" s="37"/>
      <c r="I424" s="41">
        <f>SUM(U417:U423)</f>
        <v>712.25</v>
      </c>
      <c r="J424" s="37">
        <f>157</f>
        <v>157</v>
      </c>
      <c r="K424" s="41">
        <f>SUM(V417:V423)</f>
        <v>13035.4</v>
      </c>
    </row>
    <row r="425" spans="1:28" ht="14.25" x14ac:dyDescent="0.2">
      <c r="A425" s="45"/>
      <c r="B425" s="46"/>
      <c r="C425" s="46" t="s">
        <v>715</v>
      </c>
      <c r="D425" s="47" t="s">
        <v>716</v>
      </c>
      <c r="E425" s="48">
        <f>Source!AQ183</f>
        <v>1.47</v>
      </c>
      <c r="F425" s="49"/>
      <c r="G425" s="50" t="str">
        <f>Source!DI183</f>
        <v>)*1,15</v>
      </c>
      <c r="H425" s="48">
        <f>Source!AV183</f>
        <v>1</v>
      </c>
      <c r="I425" s="51">
        <f>Source!U183</f>
        <v>1250.97</v>
      </c>
      <c r="J425" s="48"/>
      <c r="K425" s="51"/>
      <c r="AB425" s="43">
        <f>I425</f>
        <v>1250.97</v>
      </c>
    </row>
    <row r="426" spans="1:28" ht="15" x14ac:dyDescent="0.25">
      <c r="A426" s="52"/>
      <c r="B426" s="52"/>
      <c r="C426" s="53" t="s">
        <v>717</v>
      </c>
      <c r="D426" s="52"/>
      <c r="E426" s="52"/>
      <c r="F426" s="52"/>
      <c r="G426" s="52"/>
      <c r="H426" s="54">
        <f>I418+I419+I421+I422+I423+I424</f>
        <v>62290.770000000004</v>
      </c>
      <c r="I426" s="54"/>
      <c r="J426" s="54">
        <f>K418+K419+K421+K422+K423+K424</f>
        <v>815067.45</v>
      </c>
      <c r="K426" s="54"/>
      <c r="O426" s="43">
        <f>I418+I419+I421+I422+I423+I424</f>
        <v>62290.770000000004</v>
      </c>
      <c r="P426" s="43">
        <f>K418+K419+K421+K422+K423+K424</f>
        <v>815067.45</v>
      </c>
      <c r="X426">
        <f>IF(Source!BI183&lt;=1,I418+I419+I421+I422+I423+I424-0, 0)</f>
        <v>62290.770000000004</v>
      </c>
      <c r="Y426">
        <f>IF(Source!BI183=2,I418+I419+I421+I422+I423+I424-0, 0)</f>
        <v>0</v>
      </c>
      <c r="Z426">
        <f>IF(Source!BI183=3,I418+I419+I421+I422+I423+I424-0, 0)</f>
        <v>0</v>
      </c>
      <c r="AA426">
        <f>IF(Source!BI183=4,I418+I419+I421+I422+I423+I424,0)</f>
        <v>0</v>
      </c>
    </row>
    <row r="428" spans="1:28" ht="68.25" x14ac:dyDescent="0.2">
      <c r="A428" s="45" t="str">
        <f>Source!E185</f>
        <v>77</v>
      </c>
      <c r="B428" s="46" t="str">
        <f>Source!F185</f>
        <v>Цена поставщика мат.</v>
      </c>
      <c r="C428" s="46" t="s">
        <v>732</v>
      </c>
      <c r="D428" s="47" t="str">
        <f>Source!H185</f>
        <v>шт.</v>
      </c>
      <c r="E428" s="48">
        <f>Source!I185</f>
        <v>660</v>
      </c>
      <c r="F428" s="49">
        <f>Source!AL185</f>
        <v>564.6400000000001</v>
      </c>
      <c r="G428" s="50" t="str">
        <f>Source!DD185</f>
        <v/>
      </c>
      <c r="H428" s="48">
        <f>Source!AW185</f>
        <v>1</v>
      </c>
      <c r="I428" s="51">
        <f>ROUND((Source!AC185*Source!AW185)*Source!I185, 2)</f>
        <v>372662.4</v>
      </c>
      <c r="J428" s="48">
        <f>IF(Source!BC185&lt;&gt; 0, Source!BC185, 1)</f>
        <v>5.23</v>
      </c>
      <c r="K428" s="51">
        <f>Source!P185</f>
        <v>1949024.35</v>
      </c>
      <c r="Q428">
        <f>ROUND((Source!DN185/100)*ROUND((Source!AF185*Source!AV185)*Source!I185, 2), 2)</f>
        <v>0</v>
      </c>
      <c r="R428">
        <f>Source!X185</f>
        <v>0</v>
      </c>
      <c r="S428">
        <f>ROUND((Source!DO185/100)*ROUND((Source!AF185*Source!AV185)*Source!I185, 2), 2)</f>
        <v>0</v>
      </c>
      <c r="T428">
        <f>Source!Y185</f>
        <v>0</v>
      </c>
      <c r="U428">
        <f>ROUND((175/100)*ROUND((Source!AE185*Source!AV185)*Source!I185, 2), 2)</f>
        <v>0</v>
      </c>
      <c r="V428">
        <f>ROUND((157/100)*ROUND(Source!CS185*Source!I185, 2), 2)</f>
        <v>0</v>
      </c>
    </row>
    <row r="429" spans="1:28" ht="15" x14ac:dyDescent="0.25">
      <c r="A429" s="52"/>
      <c r="B429" s="52"/>
      <c r="C429" s="53" t="s">
        <v>717</v>
      </c>
      <c r="D429" s="52"/>
      <c r="E429" s="52"/>
      <c r="F429" s="52"/>
      <c r="G429" s="52"/>
      <c r="H429" s="54">
        <f>I428</f>
        <v>372662.4</v>
      </c>
      <c r="I429" s="54"/>
      <c r="J429" s="54">
        <f>K428</f>
        <v>1949024.35</v>
      </c>
      <c r="K429" s="54"/>
      <c r="O429" s="43">
        <f>I428</f>
        <v>372662.4</v>
      </c>
      <c r="P429" s="43">
        <f>K428</f>
        <v>1949024.35</v>
      </c>
      <c r="X429">
        <f>IF(Source!BI185&lt;=1,I428-0, 0)</f>
        <v>0</v>
      </c>
      <c r="Y429">
        <f>IF(Source!BI185=2,I428-0, 0)</f>
        <v>0</v>
      </c>
      <c r="Z429">
        <f>IF(Source!BI185=3,I428-0, 0)</f>
        <v>0</v>
      </c>
      <c r="AA429">
        <f>IF(Source!BI185=4,I428,0)</f>
        <v>372662.4</v>
      </c>
    </row>
    <row r="431" spans="1:28" ht="54" x14ac:dyDescent="0.2">
      <c r="A431" s="45" t="str">
        <f>Source!E187</f>
        <v>78</v>
      </c>
      <c r="B431" s="46" t="str">
        <f>Source!F187</f>
        <v>Цена поставщика мат.</v>
      </c>
      <c r="C431" s="46" t="s">
        <v>733</v>
      </c>
      <c r="D431" s="47" t="str">
        <f>Source!H187</f>
        <v>шт.</v>
      </c>
      <c r="E431" s="48">
        <f>Source!I187</f>
        <v>6</v>
      </c>
      <c r="F431" s="49">
        <f>Source!AL187</f>
        <v>791.48</v>
      </c>
      <c r="G431" s="50" t="str">
        <f>Source!DD187</f>
        <v/>
      </c>
      <c r="H431" s="48">
        <f>Source!AW187</f>
        <v>1</v>
      </c>
      <c r="I431" s="51">
        <f>ROUND((Source!AC187*Source!AW187)*Source!I187, 2)</f>
        <v>4748.88</v>
      </c>
      <c r="J431" s="48">
        <f>IF(Source!BC187&lt;&gt; 0, Source!BC187, 1)</f>
        <v>5.23</v>
      </c>
      <c r="K431" s="51">
        <f>Source!P187</f>
        <v>24836.639999999999</v>
      </c>
      <c r="Q431">
        <f>ROUND((Source!DN187/100)*ROUND((Source!AF187*Source!AV187)*Source!I187, 2), 2)</f>
        <v>0</v>
      </c>
      <c r="R431">
        <f>Source!X187</f>
        <v>0</v>
      </c>
      <c r="S431">
        <f>ROUND((Source!DO187/100)*ROUND((Source!AF187*Source!AV187)*Source!I187, 2), 2)</f>
        <v>0</v>
      </c>
      <c r="T431">
        <f>Source!Y187</f>
        <v>0</v>
      </c>
      <c r="U431">
        <f>ROUND((175/100)*ROUND((Source!AE187*Source!AV187)*Source!I187, 2), 2)</f>
        <v>0</v>
      </c>
      <c r="V431">
        <f>ROUND((157/100)*ROUND(Source!CS187*Source!I187, 2), 2)</f>
        <v>0</v>
      </c>
    </row>
    <row r="432" spans="1:28" ht="15" x14ac:dyDescent="0.25">
      <c r="A432" s="52"/>
      <c r="B432" s="52"/>
      <c r="C432" s="53" t="s">
        <v>717</v>
      </c>
      <c r="D432" s="52"/>
      <c r="E432" s="52"/>
      <c r="F432" s="52"/>
      <c r="G432" s="52"/>
      <c r="H432" s="54">
        <f>I431</f>
        <v>4748.88</v>
      </c>
      <c r="I432" s="54"/>
      <c r="J432" s="54">
        <f>K431</f>
        <v>24836.639999999999</v>
      </c>
      <c r="K432" s="54"/>
      <c r="O432" s="43">
        <f>I431</f>
        <v>4748.88</v>
      </c>
      <c r="P432" s="43">
        <f>K431</f>
        <v>24836.639999999999</v>
      </c>
      <c r="X432">
        <f>IF(Source!BI187&lt;=1,I431-0, 0)</f>
        <v>0</v>
      </c>
      <c r="Y432">
        <f>IF(Source!BI187=2,I431-0, 0)</f>
        <v>0</v>
      </c>
      <c r="Z432">
        <f>IF(Source!BI187=3,I431-0, 0)</f>
        <v>0</v>
      </c>
      <c r="AA432">
        <f>IF(Source!BI187=4,I431,0)</f>
        <v>4748.88</v>
      </c>
    </row>
    <row r="434" spans="1:27" ht="54" x14ac:dyDescent="0.2">
      <c r="A434" s="45" t="str">
        <f>Source!E189</f>
        <v>79</v>
      </c>
      <c r="B434" s="46" t="str">
        <f>Source!F189</f>
        <v>Цена поставщика мат.</v>
      </c>
      <c r="C434" s="46" t="s">
        <v>734</v>
      </c>
      <c r="D434" s="47" t="str">
        <f>Source!H189</f>
        <v>шт.</v>
      </c>
      <c r="E434" s="48">
        <f>Source!I189</f>
        <v>6</v>
      </c>
      <c r="F434" s="49">
        <f>Source!AL189</f>
        <v>3926.3999999999996</v>
      </c>
      <c r="G434" s="50" t="str">
        <f>Source!DD189</f>
        <v/>
      </c>
      <c r="H434" s="48">
        <f>Source!AW189</f>
        <v>1</v>
      </c>
      <c r="I434" s="51">
        <f>ROUND((Source!AC189*Source!AW189)*Source!I189, 2)</f>
        <v>23558.400000000001</v>
      </c>
      <c r="J434" s="48">
        <f>IF(Source!BC189&lt;&gt; 0, Source!BC189, 1)</f>
        <v>5.23</v>
      </c>
      <c r="K434" s="51">
        <f>Source!P189</f>
        <v>123210.43</v>
      </c>
      <c r="Q434">
        <f>ROUND((Source!DN189/100)*ROUND((Source!AF189*Source!AV189)*Source!I189, 2), 2)</f>
        <v>0</v>
      </c>
      <c r="R434">
        <f>Source!X189</f>
        <v>0</v>
      </c>
      <c r="S434">
        <f>ROUND((Source!DO189/100)*ROUND((Source!AF189*Source!AV189)*Source!I189, 2), 2)</f>
        <v>0</v>
      </c>
      <c r="T434">
        <f>Source!Y189</f>
        <v>0</v>
      </c>
      <c r="U434">
        <f>ROUND((175/100)*ROUND((Source!AE189*Source!AV189)*Source!I189, 2), 2)</f>
        <v>0</v>
      </c>
      <c r="V434">
        <f>ROUND((157/100)*ROUND(Source!CS189*Source!I189, 2), 2)</f>
        <v>0</v>
      </c>
    </row>
    <row r="435" spans="1:27" ht="15" x14ac:dyDescent="0.25">
      <c r="A435" s="52"/>
      <c r="B435" s="52"/>
      <c r="C435" s="53" t="s">
        <v>717</v>
      </c>
      <c r="D435" s="52"/>
      <c r="E435" s="52"/>
      <c r="F435" s="52"/>
      <c r="G435" s="52"/>
      <c r="H435" s="54">
        <f>I434</f>
        <v>23558.400000000001</v>
      </c>
      <c r="I435" s="54"/>
      <c r="J435" s="54">
        <f>K434</f>
        <v>123210.43</v>
      </c>
      <c r="K435" s="54"/>
      <c r="O435" s="43">
        <f>I434</f>
        <v>23558.400000000001</v>
      </c>
      <c r="P435" s="43">
        <f>K434</f>
        <v>123210.43</v>
      </c>
      <c r="X435">
        <f>IF(Source!BI189&lt;=1,I434-0, 0)</f>
        <v>0</v>
      </c>
      <c r="Y435">
        <f>IF(Source!BI189=2,I434-0, 0)</f>
        <v>0</v>
      </c>
      <c r="Z435">
        <f>IF(Source!BI189=3,I434-0, 0)</f>
        <v>0</v>
      </c>
      <c r="AA435">
        <f>IF(Source!BI189=4,I434,0)</f>
        <v>23558.400000000001</v>
      </c>
    </row>
    <row r="437" spans="1:27" ht="54" x14ac:dyDescent="0.2">
      <c r="A437" s="45" t="str">
        <f>Source!E191</f>
        <v>80</v>
      </c>
      <c r="B437" s="46" t="str">
        <f>Source!F191</f>
        <v>Цена поставщика мат.</v>
      </c>
      <c r="C437" s="46" t="s">
        <v>735</v>
      </c>
      <c r="D437" s="47" t="str">
        <f>Source!H191</f>
        <v>шт.</v>
      </c>
      <c r="E437" s="48">
        <f>Source!I191</f>
        <v>20</v>
      </c>
      <c r="F437" s="49">
        <f>Source!AL191</f>
        <v>871.43000000000006</v>
      </c>
      <c r="G437" s="50" t="str">
        <f>Source!DD191</f>
        <v/>
      </c>
      <c r="H437" s="48">
        <f>Source!AW191</f>
        <v>1</v>
      </c>
      <c r="I437" s="51">
        <f>ROUND((Source!AC191*Source!AW191)*Source!I191, 2)</f>
        <v>17428.599999999999</v>
      </c>
      <c r="J437" s="48">
        <f>IF(Source!BC191&lt;&gt; 0, Source!BC191, 1)</f>
        <v>5.23</v>
      </c>
      <c r="K437" s="51">
        <f>Source!P191</f>
        <v>91151.58</v>
      </c>
      <c r="Q437">
        <f>ROUND((Source!DN191/100)*ROUND((Source!AF191*Source!AV191)*Source!I191, 2), 2)</f>
        <v>0</v>
      </c>
      <c r="R437">
        <f>Source!X191</f>
        <v>0</v>
      </c>
      <c r="S437">
        <f>ROUND((Source!DO191/100)*ROUND((Source!AF191*Source!AV191)*Source!I191, 2), 2)</f>
        <v>0</v>
      </c>
      <c r="T437">
        <f>Source!Y191</f>
        <v>0</v>
      </c>
      <c r="U437">
        <f>ROUND((175/100)*ROUND((Source!AE191*Source!AV191)*Source!I191, 2), 2)</f>
        <v>0</v>
      </c>
      <c r="V437">
        <f>ROUND((157/100)*ROUND(Source!CS191*Source!I191, 2), 2)</f>
        <v>0</v>
      </c>
    </row>
    <row r="438" spans="1:27" ht="15" x14ac:dyDescent="0.25">
      <c r="A438" s="52"/>
      <c r="B438" s="52"/>
      <c r="C438" s="53" t="s">
        <v>717</v>
      </c>
      <c r="D438" s="52"/>
      <c r="E438" s="52"/>
      <c r="F438" s="52"/>
      <c r="G438" s="52"/>
      <c r="H438" s="54">
        <f>I437</f>
        <v>17428.599999999999</v>
      </c>
      <c r="I438" s="54"/>
      <c r="J438" s="54">
        <f>K437</f>
        <v>91151.58</v>
      </c>
      <c r="K438" s="54"/>
      <c r="O438" s="43">
        <f>I437</f>
        <v>17428.599999999999</v>
      </c>
      <c r="P438" s="43">
        <f>K437</f>
        <v>91151.58</v>
      </c>
      <c r="X438">
        <f>IF(Source!BI191&lt;=1,I437-0, 0)</f>
        <v>0</v>
      </c>
      <c r="Y438">
        <f>IF(Source!BI191=2,I437-0, 0)</f>
        <v>0</v>
      </c>
      <c r="Z438">
        <f>IF(Source!BI191=3,I437-0, 0)</f>
        <v>0</v>
      </c>
      <c r="AA438">
        <f>IF(Source!BI191=4,I437,0)</f>
        <v>17428.599999999999</v>
      </c>
    </row>
    <row r="440" spans="1:27" ht="54" x14ac:dyDescent="0.2">
      <c r="A440" s="45" t="str">
        <f>Source!E193</f>
        <v>81</v>
      </c>
      <c r="B440" s="46" t="str">
        <f>Source!F193</f>
        <v>Цена поставщика мат.</v>
      </c>
      <c r="C440" s="46" t="s">
        <v>736</v>
      </c>
      <c r="D440" s="47" t="str">
        <f>Source!H193</f>
        <v>шт.</v>
      </c>
      <c r="E440" s="48">
        <f>Source!I193</f>
        <v>20</v>
      </c>
      <c r="F440" s="49">
        <f>Source!AL193</f>
        <v>4232.79</v>
      </c>
      <c r="G440" s="50" t="str">
        <f>Source!DD193</f>
        <v/>
      </c>
      <c r="H440" s="48">
        <f>Source!AW193</f>
        <v>1</v>
      </c>
      <c r="I440" s="51">
        <f>ROUND((Source!AC193*Source!AW193)*Source!I193, 2)</f>
        <v>84655.8</v>
      </c>
      <c r="J440" s="48">
        <f>IF(Source!BC193&lt;&gt; 0, Source!BC193, 1)</f>
        <v>5.23</v>
      </c>
      <c r="K440" s="51">
        <f>Source!P193</f>
        <v>442749.83</v>
      </c>
      <c r="Q440">
        <f>ROUND((Source!DN193/100)*ROUND((Source!AF193*Source!AV193)*Source!I193, 2), 2)</f>
        <v>0</v>
      </c>
      <c r="R440">
        <f>Source!X193</f>
        <v>0</v>
      </c>
      <c r="S440">
        <f>ROUND((Source!DO193/100)*ROUND((Source!AF193*Source!AV193)*Source!I193, 2), 2)</f>
        <v>0</v>
      </c>
      <c r="T440">
        <f>Source!Y193</f>
        <v>0</v>
      </c>
      <c r="U440">
        <f>ROUND((175/100)*ROUND((Source!AE193*Source!AV193)*Source!I193, 2), 2)</f>
        <v>0</v>
      </c>
      <c r="V440">
        <f>ROUND((157/100)*ROUND(Source!CS193*Source!I193, 2), 2)</f>
        <v>0</v>
      </c>
    </row>
    <row r="441" spans="1:27" ht="15" x14ac:dyDescent="0.25">
      <c r="A441" s="52"/>
      <c r="B441" s="52"/>
      <c r="C441" s="53" t="s">
        <v>717</v>
      </c>
      <c r="D441" s="52"/>
      <c r="E441" s="52"/>
      <c r="F441" s="52"/>
      <c r="G441" s="52"/>
      <c r="H441" s="54">
        <f>I440</f>
        <v>84655.8</v>
      </c>
      <c r="I441" s="54"/>
      <c r="J441" s="54">
        <f>K440</f>
        <v>442749.83</v>
      </c>
      <c r="K441" s="54"/>
      <c r="O441" s="43">
        <f>I440</f>
        <v>84655.8</v>
      </c>
      <c r="P441" s="43">
        <f>K440</f>
        <v>442749.83</v>
      </c>
      <c r="X441">
        <f>IF(Source!BI193&lt;=1,I440-0, 0)</f>
        <v>0</v>
      </c>
      <c r="Y441">
        <f>IF(Source!BI193=2,I440-0, 0)</f>
        <v>0</v>
      </c>
      <c r="Z441">
        <f>IF(Source!BI193=3,I440-0, 0)</f>
        <v>0</v>
      </c>
      <c r="AA441">
        <f>IF(Source!BI193=4,I440,0)</f>
        <v>84655.8</v>
      </c>
    </row>
    <row r="443" spans="1:27" ht="54" x14ac:dyDescent="0.2">
      <c r="A443" s="45" t="str">
        <f>Source!E195</f>
        <v>82</v>
      </c>
      <c r="B443" s="46" t="str">
        <f>Source!F195</f>
        <v>Цена поставщика мат.</v>
      </c>
      <c r="C443" s="46" t="s">
        <v>737</v>
      </c>
      <c r="D443" s="47" t="str">
        <f>Source!H195</f>
        <v>шт.</v>
      </c>
      <c r="E443" s="48">
        <f>Source!I195</f>
        <v>14</v>
      </c>
      <c r="F443" s="49">
        <f>Source!AL195</f>
        <v>1030.92</v>
      </c>
      <c r="G443" s="50" t="str">
        <f>Source!DD195</f>
        <v/>
      </c>
      <c r="H443" s="48">
        <f>Source!AW195</f>
        <v>1</v>
      </c>
      <c r="I443" s="51">
        <f>ROUND((Source!AC195*Source!AW195)*Source!I195, 2)</f>
        <v>14432.88</v>
      </c>
      <c r="J443" s="48">
        <f>IF(Source!BC195&lt;&gt; 0, Source!BC195, 1)</f>
        <v>5.23</v>
      </c>
      <c r="K443" s="51">
        <f>Source!P195</f>
        <v>75483.960000000006</v>
      </c>
      <c r="Q443">
        <f>ROUND((Source!DN195/100)*ROUND((Source!AF195*Source!AV195)*Source!I195, 2), 2)</f>
        <v>0</v>
      </c>
      <c r="R443">
        <f>Source!X195</f>
        <v>0</v>
      </c>
      <c r="S443">
        <f>ROUND((Source!DO195/100)*ROUND((Source!AF195*Source!AV195)*Source!I195, 2), 2)</f>
        <v>0</v>
      </c>
      <c r="T443">
        <f>Source!Y195</f>
        <v>0</v>
      </c>
      <c r="U443">
        <f>ROUND((175/100)*ROUND((Source!AE195*Source!AV195)*Source!I195, 2), 2)</f>
        <v>0</v>
      </c>
      <c r="V443">
        <f>ROUND((157/100)*ROUND(Source!CS195*Source!I195, 2), 2)</f>
        <v>0</v>
      </c>
    </row>
    <row r="444" spans="1:27" ht="15" x14ac:dyDescent="0.25">
      <c r="A444" s="52"/>
      <c r="B444" s="52"/>
      <c r="C444" s="53" t="s">
        <v>717</v>
      </c>
      <c r="D444" s="52"/>
      <c r="E444" s="52"/>
      <c r="F444" s="52"/>
      <c r="G444" s="52"/>
      <c r="H444" s="54">
        <f>I443</f>
        <v>14432.88</v>
      </c>
      <c r="I444" s="54"/>
      <c r="J444" s="54">
        <f>K443</f>
        <v>75483.960000000006</v>
      </c>
      <c r="K444" s="54"/>
      <c r="O444" s="43">
        <f>I443</f>
        <v>14432.88</v>
      </c>
      <c r="P444" s="43">
        <f>K443</f>
        <v>75483.960000000006</v>
      </c>
      <c r="X444">
        <f>IF(Source!BI195&lt;=1,I443-0, 0)</f>
        <v>0</v>
      </c>
      <c r="Y444">
        <f>IF(Source!BI195=2,I443-0, 0)</f>
        <v>0</v>
      </c>
      <c r="Z444">
        <f>IF(Source!BI195=3,I443-0, 0)</f>
        <v>0</v>
      </c>
      <c r="AA444">
        <f>IF(Source!BI195=4,I443,0)</f>
        <v>14432.88</v>
      </c>
    </row>
    <row r="446" spans="1:27" ht="54" x14ac:dyDescent="0.2">
      <c r="A446" s="45" t="str">
        <f>Source!E197</f>
        <v>83</v>
      </c>
      <c r="B446" s="46" t="str">
        <f>Source!F197</f>
        <v>Цена поставщика мат.</v>
      </c>
      <c r="C446" s="46" t="s">
        <v>738</v>
      </c>
      <c r="D446" s="47" t="str">
        <f>Source!H197</f>
        <v>шт.</v>
      </c>
      <c r="E446" s="48">
        <f>Source!I197</f>
        <v>14</v>
      </c>
      <c r="F446" s="49">
        <f>Source!AL197</f>
        <v>5099.0499999999993</v>
      </c>
      <c r="G446" s="50" t="str">
        <f>Source!DD197</f>
        <v/>
      </c>
      <c r="H446" s="48">
        <f>Source!AW197</f>
        <v>1</v>
      </c>
      <c r="I446" s="51">
        <f>ROUND((Source!AC197*Source!AW197)*Source!I197, 2)</f>
        <v>71386.7</v>
      </c>
      <c r="J446" s="48">
        <f>IF(Source!BC197&lt;&gt; 0, Source!BC197, 1)</f>
        <v>5.23</v>
      </c>
      <c r="K446" s="51">
        <f>Source!P197</f>
        <v>373352.44</v>
      </c>
      <c r="Q446">
        <f>ROUND((Source!DN197/100)*ROUND((Source!AF197*Source!AV197)*Source!I197, 2), 2)</f>
        <v>0</v>
      </c>
      <c r="R446">
        <f>Source!X197</f>
        <v>0</v>
      </c>
      <c r="S446">
        <f>ROUND((Source!DO197/100)*ROUND((Source!AF197*Source!AV197)*Source!I197, 2), 2)</f>
        <v>0</v>
      </c>
      <c r="T446">
        <f>Source!Y197</f>
        <v>0</v>
      </c>
      <c r="U446">
        <f>ROUND((175/100)*ROUND((Source!AE197*Source!AV197)*Source!I197, 2), 2)</f>
        <v>0</v>
      </c>
      <c r="V446">
        <f>ROUND((157/100)*ROUND(Source!CS197*Source!I197, 2), 2)</f>
        <v>0</v>
      </c>
    </row>
    <row r="447" spans="1:27" ht="15" x14ac:dyDescent="0.25">
      <c r="A447" s="52"/>
      <c r="B447" s="52"/>
      <c r="C447" s="53" t="s">
        <v>717</v>
      </c>
      <c r="D447" s="52"/>
      <c r="E447" s="52"/>
      <c r="F447" s="52"/>
      <c r="G447" s="52"/>
      <c r="H447" s="54">
        <f>I446</f>
        <v>71386.7</v>
      </c>
      <c r="I447" s="54"/>
      <c r="J447" s="54">
        <f>K446</f>
        <v>373352.44</v>
      </c>
      <c r="K447" s="54"/>
      <c r="O447" s="43">
        <f>I446</f>
        <v>71386.7</v>
      </c>
      <c r="P447" s="43">
        <f>K446</f>
        <v>373352.44</v>
      </c>
      <c r="X447">
        <f>IF(Source!BI197&lt;=1,I446-0, 0)</f>
        <v>0</v>
      </c>
      <c r="Y447">
        <f>IF(Source!BI197=2,I446-0, 0)</f>
        <v>0</v>
      </c>
      <c r="Z447">
        <f>IF(Source!BI197=3,I446-0, 0)</f>
        <v>0</v>
      </c>
      <c r="AA447">
        <f>IF(Source!BI197=4,I446,0)</f>
        <v>71386.7</v>
      </c>
    </row>
    <row r="449" spans="1:28" ht="57" x14ac:dyDescent="0.2">
      <c r="A449" s="35" t="str">
        <f>Source!E199</f>
        <v>84</v>
      </c>
      <c r="B449" s="36" t="str">
        <f>Source!F199</f>
        <v>3.16-15-2</v>
      </c>
      <c r="C449" s="36" t="s">
        <v>350</v>
      </c>
      <c r="D449" s="38" t="str">
        <f>Source!H199</f>
        <v>шт.</v>
      </c>
      <c r="E449" s="37">
        <f>Source!I199</f>
        <v>36</v>
      </c>
      <c r="F449" s="40"/>
      <c r="G449" s="39"/>
      <c r="H449" s="37"/>
      <c r="I449" s="41"/>
      <c r="J449" s="37"/>
      <c r="K449" s="41"/>
      <c r="Q449">
        <f>ROUND((Source!DN199/100)*ROUND((Source!AF199*Source!AV199)*Source!I199, 2), 2)</f>
        <v>816.08</v>
      </c>
      <c r="R449">
        <f>Source!X199</f>
        <v>13318.38</v>
      </c>
      <c r="S449">
        <f>ROUND((Source!DO199/100)*ROUND((Source!AF199*Source!AV199)*Source!I199, 2), 2)</f>
        <v>549</v>
      </c>
      <c r="T449">
        <f>Source!Y199</f>
        <v>6205.15</v>
      </c>
      <c r="U449">
        <f>ROUND((175/100)*ROUND((Source!AE199*Source!AV199)*Source!I199, 2), 2)</f>
        <v>34.65</v>
      </c>
      <c r="V449">
        <f>ROUND((157/100)*ROUND(Source!CS199*Source!I199, 2), 2)</f>
        <v>634.15</v>
      </c>
    </row>
    <row r="450" spans="1:28" ht="14.25" x14ac:dyDescent="0.2">
      <c r="A450" s="35"/>
      <c r="B450" s="36"/>
      <c r="C450" s="36" t="s">
        <v>707</v>
      </c>
      <c r="D450" s="38"/>
      <c r="E450" s="37"/>
      <c r="F450" s="40">
        <f>Source!AO199</f>
        <v>17.920000000000002</v>
      </c>
      <c r="G450" s="39" t="str">
        <f>Source!DG199</f>
        <v>)*1,15</v>
      </c>
      <c r="H450" s="37">
        <f>Source!AV199</f>
        <v>1</v>
      </c>
      <c r="I450" s="41">
        <f>ROUND((Source!AF199*Source!AV199)*Source!I199, 2)</f>
        <v>741.89</v>
      </c>
      <c r="J450" s="37">
        <f>IF(Source!BA199&lt;&gt; 0, Source!BA199, 1)</f>
        <v>20.399999999999999</v>
      </c>
      <c r="K450" s="41">
        <f>Source!S199</f>
        <v>15134.52</v>
      </c>
      <c r="W450">
        <f>I450</f>
        <v>741.89</v>
      </c>
    </row>
    <row r="451" spans="1:28" ht="14.25" x14ac:dyDescent="0.2">
      <c r="A451" s="35"/>
      <c r="B451" s="36"/>
      <c r="C451" s="36" t="s">
        <v>708</v>
      </c>
      <c r="D451" s="38"/>
      <c r="E451" s="37"/>
      <c r="F451" s="40">
        <f>Source!AM199</f>
        <v>3.35</v>
      </c>
      <c r="G451" s="39" t="str">
        <f>Source!DE199</f>
        <v>)*1,25</v>
      </c>
      <c r="H451" s="37">
        <f>Source!AV199</f>
        <v>1</v>
      </c>
      <c r="I451" s="41">
        <f>ROUND((Source!AD199*Source!AV199)*Source!I199, 2)</f>
        <v>150.75</v>
      </c>
      <c r="J451" s="37">
        <f>IF(Source!BB199&lt;&gt; 0, Source!BB199, 1)</f>
        <v>7.38</v>
      </c>
      <c r="K451" s="41">
        <f>Source!Q199</f>
        <v>1112.54</v>
      </c>
    </row>
    <row r="452" spans="1:28" ht="14.25" x14ac:dyDescent="0.2">
      <c r="A452" s="35"/>
      <c r="B452" s="36"/>
      <c r="C452" s="36" t="s">
        <v>709</v>
      </c>
      <c r="D452" s="38"/>
      <c r="E452" s="37"/>
      <c r="F452" s="40">
        <f>Source!AN199</f>
        <v>0.44</v>
      </c>
      <c r="G452" s="39" t="str">
        <f>Source!DF199</f>
        <v>)*1,25</v>
      </c>
      <c r="H452" s="37">
        <f>Source!AV199</f>
        <v>1</v>
      </c>
      <c r="I452" s="42">
        <f>ROUND((Source!AE199*Source!AV199)*Source!I199, 2)</f>
        <v>19.8</v>
      </c>
      <c r="J452" s="37">
        <f>IF(Source!BS199&lt;&gt; 0, Source!BS199, 1)</f>
        <v>20.399999999999999</v>
      </c>
      <c r="K452" s="42">
        <f>Source!R199</f>
        <v>403.92</v>
      </c>
      <c r="W452">
        <f>I452</f>
        <v>19.8</v>
      </c>
    </row>
    <row r="453" spans="1:28" ht="14.25" x14ac:dyDescent="0.2">
      <c r="A453" s="35"/>
      <c r="B453" s="36"/>
      <c r="C453" s="36" t="s">
        <v>710</v>
      </c>
      <c r="D453" s="38"/>
      <c r="E453" s="37"/>
      <c r="F453" s="40">
        <f>Source!AL199</f>
        <v>20.5</v>
      </c>
      <c r="G453" s="39" t="str">
        <f>Source!DD199</f>
        <v/>
      </c>
      <c r="H453" s="37">
        <f>Source!AW199</f>
        <v>1</v>
      </c>
      <c r="I453" s="41">
        <f>ROUND((Source!AC199*Source!AW199)*Source!I199, 2)</f>
        <v>738</v>
      </c>
      <c r="J453" s="37">
        <f>IF(Source!BC199&lt;&gt; 0, Source!BC199, 1)</f>
        <v>4.4000000000000004</v>
      </c>
      <c r="K453" s="41">
        <f>Source!P199</f>
        <v>3247.2</v>
      </c>
    </row>
    <row r="454" spans="1:28" ht="14.25" x14ac:dyDescent="0.2">
      <c r="A454" s="35"/>
      <c r="B454" s="36"/>
      <c r="C454" s="36" t="s">
        <v>711</v>
      </c>
      <c r="D454" s="38" t="s">
        <v>712</v>
      </c>
      <c r="E454" s="37">
        <f>Source!DN199</f>
        <v>110</v>
      </c>
      <c r="F454" s="40"/>
      <c r="G454" s="39"/>
      <c r="H454" s="37"/>
      <c r="I454" s="41">
        <f>SUM(Q449:Q453)</f>
        <v>816.08</v>
      </c>
      <c r="J454" s="37">
        <f>Source!BZ199</f>
        <v>88</v>
      </c>
      <c r="K454" s="41">
        <f>SUM(R449:R453)</f>
        <v>13318.38</v>
      </c>
    </row>
    <row r="455" spans="1:28" ht="14.25" x14ac:dyDescent="0.2">
      <c r="A455" s="35"/>
      <c r="B455" s="36"/>
      <c r="C455" s="36" t="s">
        <v>713</v>
      </c>
      <c r="D455" s="38" t="s">
        <v>712</v>
      </c>
      <c r="E455" s="37">
        <f>Source!DO199</f>
        <v>74</v>
      </c>
      <c r="F455" s="40"/>
      <c r="G455" s="39"/>
      <c r="H455" s="37"/>
      <c r="I455" s="41">
        <f>SUM(S449:S454)</f>
        <v>549</v>
      </c>
      <c r="J455" s="37">
        <f>Source!CA199</f>
        <v>41</v>
      </c>
      <c r="K455" s="41">
        <f>SUM(T449:T454)</f>
        <v>6205.15</v>
      </c>
    </row>
    <row r="456" spans="1:28" ht="14.25" x14ac:dyDescent="0.2">
      <c r="A456" s="35"/>
      <c r="B456" s="36"/>
      <c r="C456" s="36" t="s">
        <v>714</v>
      </c>
      <c r="D456" s="38" t="s">
        <v>712</v>
      </c>
      <c r="E456" s="37">
        <f>175</f>
        <v>175</v>
      </c>
      <c r="F456" s="40"/>
      <c r="G456" s="39"/>
      <c r="H456" s="37"/>
      <c r="I456" s="41">
        <f>SUM(U449:U455)</f>
        <v>34.65</v>
      </c>
      <c r="J456" s="37">
        <f>157</f>
        <v>157</v>
      </c>
      <c r="K456" s="41">
        <f>SUM(V449:V455)</f>
        <v>634.15</v>
      </c>
    </row>
    <row r="457" spans="1:28" ht="14.25" x14ac:dyDescent="0.2">
      <c r="A457" s="45"/>
      <c r="B457" s="46"/>
      <c r="C457" s="46" t="s">
        <v>715</v>
      </c>
      <c r="D457" s="47" t="s">
        <v>716</v>
      </c>
      <c r="E457" s="48">
        <f>Source!AQ199</f>
        <v>1.47</v>
      </c>
      <c r="F457" s="49"/>
      <c r="G457" s="50" t="str">
        <f>Source!DI199</f>
        <v>)*1,15</v>
      </c>
      <c r="H457" s="48">
        <f>Source!AV199</f>
        <v>1</v>
      </c>
      <c r="I457" s="51">
        <f>Source!U199</f>
        <v>60.857999999999997</v>
      </c>
      <c r="J457" s="48"/>
      <c r="K457" s="51"/>
      <c r="AB457" s="43">
        <f>I457</f>
        <v>60.857999999999997</v>
      </c>
    </row>
    <row r="458" spans="1:28" ht="15" x14ac:dyDescent="0.25">
      <c r="A458" s="52"/>
      <c r="B458" s="52"/>
      <c r="C458" s="53" t="s">
        <v>717</v>
      </c>
      <c r="D458" s="52"/>
      <c r="E458" s="52"/>
      <c r="F458" s="52"/>
      <c r="G458" s="52"/>
      <c r="H458" s="54">
        <f>I450+I451+I453+I454+I455+I456</f>
        <v>3030.37</v>
      </c>
      <c r="I458" s="54"/>
      <c r="J458" s="54">
        <f>K450+K451+K453+K454+K455+K456</f>
        <v>39651.94</v>
      </c>
      <c r="K458" s="54"/>
      <c r="O458" s="43">
        <f>I450+I451+I453+I454+I455+I456</f>
        <v>3030.37</v>
      </c>
      <c r="P458" s="43">
        <f>K450+K451+K453+K454+K455+K456</f>
        <v>39651.94</v>
      </c>
      <c r="X458">
        <f>IF(Source!BI199&lt;=1,I450+I451+I453+I454+I455+I456-0, 0)</f>
        <v>3030.37</v>
      </c>
      <c r="Y458">
        <f>IF(Source!BI199=2,I450+I451+I453+I454+I455+I456-0, 0)</f>
        <v>0</v>
      </c>
      <c r="Z458">
        <f>IF(Source!BI199=3,I450+I451+I453+I454+I455+I456-0, 0)</f>
        <v>0</v>
      </c>
      <c r="AA458">
        <f>IF(Source!BI199=4,I450+I451+I453+I454+I455+I456,0)</f>
        <v>0</v>
      </c>
    </row>
    <row r="460" spans="1:28" ht="54" x14ac:dyDescent="0.2">
      <c r="A460" s="45" t="str">
        <f>Source!E201</f>
        <v>85</v>
      </c>
      <c r="B460" s="46" t="str">
        <f>Source!F201</f>
        <v>Цена поставщика мат.</v>
      </c>
      <c r="C460" s="46" t="s">
        <v>739</v>
      </c>
      <c r="D460" s="47" t="str">
        <f>Source!H201</f>
        <v>шт.</v>
      </c>
      <c r="E460" s="48">
        <f>Source!I201</f>
        <v>6</v>
      </c>
      <c r="F460" s="49">
        <f>Source!AL201</f>
        <v>1554.24</v>
      </c>
      <c r="G460" s="50" t="str">
        <f>Source!DD201</f>
        <v/>
      </c>
      <c r="H460" s="48">
        <f>Source!AW201</f>
        <v>1</v>
      </c>
      <c r="I460" s="51">
        <f>ROUND((Source!AC201*Source!AW201)*Source!I201, 2)</f>
        <v>9325.44</v>
      </c>
      <c r="J460" s="48">
        <f>IF(Source!BC201&lt;&gt; 0, Source!BC201, 1)</f>
        <v>5.23</v>
      </c>
      <c r="K460" s="51">
        <f>Source!P201</f>
        <v>48772.05</v>
      </c>
      <c r="Q460">
        <f>ROUND((Source!DN201/100)*ROUND((Source!AF201*Source!AV201)*Source!I201, 2), 2)</f>
        <v>0</v>
      </c>
      <c r="R460">
        <f>Source!X201</f>
        <v>0</v>
      </c>
      <c r="S460">
        <f>ROUND((Source!DO201/100)*ROUND((Source!AF201*Source!AV201)*Source!I201, 2), 2)</f>
        <v>0</v>
      </c>
      <c r="T460">
        <f>Source!Y201</f>
        <v>0</v>
      </c>
      <c r="U460">
        <f>ROUND((175/100)*ROUND((Source!AE201*Source!AV201)*Source!I201, 2), 2)</f>
        <v>0</v>
      </c>
      <c r="V460">
        <f>ROUND((157/100)*ROUND(Source!CS201*Source!I201, 2), 2)</f>
        <v>0</v>
      </c>
    </row>
    <row r="461" spans="1:28" ht="15" x14ac:dyDescent="0.25">
      <c r="A461" s="52"/>
      <c r="B461" s="52"/>
      <c r="C461" s="53" t="s">
        <v>717</v>
      </c>
      <c r="D461" s="52"/>
      <c r="E461" s="52"/>
      <c r="F461" s="52"/>
      <c r="G461" s="52"/>
      <c r="H461" s="54">
        <f>I460</f>
        <v>9325.44</v>
      </c>
      <c r="I461" s="54"/>
      <c r="J461" s="54">
        <f>K460</f>
        <v>48772.05</v>
      </c>
      <c r="K461" s="54"/>
      <c r="O461" s="43">
        <f>I460</f>
        <v>9325.44</v>
      </c>
      <c r="P461" s="43">
        <f>K460</f>
        <v>48772.05</v>
      </c>
      <c r="X461">
        <f>IF(Source!BI201&lt;=1,I460-0, 0)</f>
        <v>0</v>
      </c>
      <c r="Y461">
        <f>IF(Source!BI201=2,I460-0, 0)</f>
        <v>0</v>
      </c>
      <c r="Z461">
        <f>IF(Source!BI201=3,I460-0, 0)</f>
        <v>0</v>
      </c>
      <c r="AA461">
        <f>IF(Source!BI201=4,I460,0)</f>
        <v>9325.44</v>
      </c>
    </row>
    <row r="463" spans="1:28" ht="54" x14ac:dyDescent="0.2">
      <c r="A463" s="45" t="str">
        <f>Source!E203</f>
        <v>86</v>
      </c>
      <c r="B463" s="46" t="str">
        <f>Source!F203</f>
        <v>Цена поставщика мат.</v>
      </c>
      <c r="C463" s="46" t="s">
        <v>740</v>
      </c>
      <c r="D463" s="47" t="str">
        <f>Source!H203</f>
        <v>шт.</v>
      </c>
      <c r="E463" s="48">
        <f>Source!I203</f>
        <v>6</v>
      </c>
      <c r="F463" s="49">
        <f>Source!AL203</f>
        <v>5858.0899999999992</v>
      </c>
      <c r="G463" s="50" t="str">
        <f>Source!DD203</f>
        <v/>
      </c>
      <c r="H463" s="48">
        <f>Source!AW203</f>
        <v>1</v>
      </c>
      <c r="I463" s="51">
        <f>ROUND((Source!AC203*Source!AW203)*Source!I203, 2)</f>
        <v>35148.54</v>
      </c>
      <c r="J463" s="48">
        <f>IF(Source!BC203&lt;&gt; 0, Source!BC203, 1)</f>
        <v>5.23</v>
      </c>
      <c r="K463" s="51">
        <f>Source!P203</f>
        <v>183826.86</v>
      </c>
      <c r="Q463">
        <f>ROUND((Source!DN203/100)*ROUND((Source!AF203*Source!AV203)*Source!I203, 2), 2)</f>
        <v>0</v>
      </c>
      <c r="R463">
        <f>Source!X203</f>
        <v>0</v>
      </c>
      <c r="S463">
        <f>ROUND((Source!DO203/100)*ROUND((Source!AF203*Source!AV203)*Source!I203, 2), 2)</f>
        <v>0</v>
      </c>
      <c r="T463">
        <f>Source!Y203</f>
        <v>0</v>
      </c>
      <c r="U463">
        <f>ROUND((175/100)*ROUND((Source!AE203*Source!AV203)*Source!I203, 2), 2)</f>
        <v>0</v>
      </c>
      <c r="V463">
        <f>ROUND((157/100)*ROUND(Source!CS203*Source!I203, 2), 2)</f>
        <v>0</v>
      </c>
    </row>
    <row r="464" spans="1:28" ht="15" x14ac:dyDescent="0.25">
      <c r="A464" s="52"/>
      <c r="B464" s="52"/>
      <c r="C464" s="53" t="s">
        <v>717</v>
      </c>
      <c r="D464" s="52"/>
      <c r="E464" s="52"/>
      <c r="F464" s="52"/>
      <c r="G464" s="52"/>
      <c r="H464" s="54">
        <f>I463</f>
        <v>35148.54</v>
      </c>
      <c r="I464" s="54"/>
      <c r="J464" s="54">
        <f>K463</f>
        <v>183826.86</v>
      </c>
      <c r="K464" s="54"/>
      <c r="O464" s="43">
        <f>I463</f>
        <v>35148.54</v>
      </c>
      <c r="P464" s="43">
        <f>K463</f>
        <v>183826.86</v>
      </c>
      <c r="X464">
        <f>IF(Source!BI203&lt;=1,I463-0, 0)</f>
        <v>0</v>
      </c>
      <c r="Y464">
        <f>IF(Source!BI203=2,I463-0, 0)</f>
        <v>0</v>
      </c>
      <c r="Z464">
        <f>IF(Source!BI203=3,I463-0, 0)</f>
        <v>0</v>
      </c>
      <c r="AA464">
        <f>IF(Source!BI203=4,I463,0)</f>
        <v>35148.54</v>
      </c>
    </row>
    <row r="466" spans="1:27" ht="54" x14ac:dyDescent="0.2">
      <c r="A466" s="45" t="str">
        <f>Source!E205</f>
        <v>87</v>
      </c>
      <c r="B466" s="46" t="str">
        <f>Source!F205</f>
        <v>Цена поставщика мат.</v>
      </c>
      <c r="C466" s="46" t="s">
        <v>741</v>
      </c>
      <c r="D466" s="47" t="str">
        <f>Source!H205</f>
        <v>шт.</v>
      </c>
      <c r="E466" s="48">
        <f>Source!I205</f>
        <v>4</v>
      </c>
      <c r="F466" s="49">
        <f>Source!AL205</f>
        <v>1899.67</v>
      </c>
      <c r="G466" s="50" t="str">
        <f>Source!DD205</f>
        <v/>
      </c>
      <c r="H466" s="48">
        <f>Source!AW205</f>
        <v>1</v>
      </c>
      <c r="I466" s="51">
        <f>ROUND((Source!AC205*Source!AW205)*Source!I205, 2)</f>
        <v>7598.68</v>
      </c>
      <c r="J466" s="48">
        <f>IF(Source!BC205&lt;&gt; 0, Source!BC205, 1)</f>
        <v>5.23</v>
      </c>
      <c r="K466" s="51">
        <f>Source!P205</f>
        <v>39741.1</v>
      </c>
      <c r="Q466">
        <f>ROUND((Source!DN205/100)*ROUND((Source!AF205*Source!AV205)*Source!I205, 2), 2)</f>
        <v>0</v>
      </c>
      <c r="R466">
        <f>Source!X205</f>
        <v>0</v>
      </c>
      <c r="S466">
        <f>ROUND((Source!DO205/100)*ROUND((Source!AF205*Source!AV205)*Source!I205, 2), 2)</f>
        <v>0</v>
      </c>
      <c r="T466">
        <f>Source!Y205</f>
        <v>0</v>
      </c>
      <c r="U466">
        <f>ROUND((175/100)*ROUND((Source!AE205*Source!AV205)*Source!I205, 2), 2)</f>
        <v>0</v>
      </c>
      <c r="V466">
        <f>ROUND((157/100)*ROUND(Source!CS205*Source!I205, 2), 2)</f>
        <v>0</v>
      </c>
    </row>
    <row r="467" spans="1:27" ht="15" x14ac:dyDescent="0.25">
      <c r="A467" s="52"/>
      <c r="B467" s="52"/>
      <c r="C467" s="53" t="s">
        <v>717</v>
      </c>
      <c r="D467" s="52"/>
      <c r="E467" s="52"/>
      <c r="F467" s="52"/>
      <c r="G467" s="52"/>
      <c r="H467" s="54">
        <f>I466</f>
        <v>7598.68</v>
      </c>
      <c r="I467" s="54"/>
      <c r="J467" s="54">
        <f>K466</f>
        <v>39741.1</v>
      </c>
      <c r="K467" s="54"/>
      <c r="O467" s="43">
        <f>I466</f>
        <v>7598.68</v>
      </c>
      <c r="P467" s="43">
        <f>K466</f>
        <v>39741.1</v>
      </c>
      <c r="X467">
        <f>IF(Source!BI205&lt;=1,I466-0, 0)</f>
        <v>0</v>
      </c>
      <c r="Y467">
        <f>IF(Source!BI205=2,I466-0, 0)</f>
        <v>0</v>
      </c>
      <c r="Z467">
        <f>IF(Source!BI205=3,I466-0, 0)</f>
        <v>0</v>
      </c>
      <c r="AA467">
        <f>IF(Source!BI205=4,I466,0)</f>
        <v>7598.68</v>
      </c>
    </row>
    <row r="469" spans="1:27" ht="54" x14ac:dyDescent="0.2">
      <c r="A469" s="45" t="str">
        <f>Source!E207</f>
        <v>88</v>
      </c>
      <c r="B469" s="46" t="str">
        <f>Source!F207</f>
        <v>Цена поставщика мат.</v>
      </c>
      <c r="C469" s="46" t="s">
        <v>742</v>
      </c>
      <c r="D469" s="47" t="str">
        <f>Source!H207</f>
        <v>шт.</v>
      </c>
      <c r="E469" s="48">
        <f>Source!I207</f>
        <v>4</v>
      </c>
      <c r="F469" s="49">
        <f>Source!AL207</f>
        <v>6442.7699999999995</v>
      </c>
      <c r="G469" s="50" t="str">
        <f>Source!DD207</f>
        <v/>
      </c>
      <c r="H469" s="48">
        <f>Source!AW207</f>
        <v>1</v>
      </c>
      <c r="I469" s="51">
        <f>ROUND((Source!AC207*Source!AW207)*Source!I207, 2)</f>
        <v>25771.08</v>
      </c>
      <c r="J469" s="48">
        <f>IF(Source!BC207&lt;&gt; 0, Source!BC207, 1)</f>
        <v>5.23</v>
      </c>
      <c r="K469" s="51">
        <f>Source!P207</f>
        <v>134782.75</v>
      </c>
      <c r="Q469">
        <f>ROUND((Source!DN207/100)*ROUND((Source!AF207*Source!AV207)*Source!I207, 2), 2)</f>
        <v>0</v>
      </c>
      <c r="R469">
        <f>Source!X207</f>
        <v>0</v>
      </c>
      <c r="S469">
        <f>ROUND((Source!DO207/100)*ROUND((Source!AF207*Source!AV207)*Source!I207, 2), 2)</f>
        <v>0</v>
      </c>
      <c r="T469">
        <f>Source!Y207</f>
        <v>0</v>
      </c>
      <c r="U469">
        <f>ROUND((175/100)*ROUND((Source!AE207*Source!AV207)*Source!I207, 2), 2)</f>
        <v>0</v>
      </c>
      <c r="V469">
        <f>ROUND((157/100)*ROUND(Source!CS207*Source!I207, 2), 2)</f>
        <v>0</v>
      </c>
    </row>
    <row r="470" spans="1:27" ht="15" x14ac:dyDescent="0.25">
      <c r="A470" s="52"/>
      <c r="B470" s="52"/>
      <c r="C470" s="53" t="s">
        <v>717</v>
      </c>
      <c r="D470" s="52"/>
      <c r="E470" s="52"/>
      <c r="F470" s="52"/>
      <c r="G470" s="52"/>
      <c r="H470" s="54">
        <f>I469</f>
        <v>25771.08</v>
      </c>
      <c r="I470" s="54"/>
      <c r="J470" s="54">
        <f>K469</f>
        <v>134782.75</v>
      </c>
      <c r="K470" s="54"/>
      <c r="O470" s="43">
        <f>I469</f>
        <v>25771.08</v>
      </c>
      <c r="P470" s="43">
        <f>K469</f>
        <v>134782.75</v>
      </c>
      <c r="X470">
        <f>IF(Source!BI207&lt;=1,I469-0, 0)</f>
        <v>0</v>
      </c>
      <c r="Y470">
        <f>IF(Source!BI207=2,I469-0, 0)</f>
        <v>0</v>
      </c>
      <c r="Z470">
        <f>IF(Source!BI207=3,I469-0, 0)</f>
        <v>0</v>
      </c>
      <c r="AA470">
        <f>IF(Source!BI207=4,I469,0)</f>
        <v>25771.08</v>
      </c>
    </row>
    <row r="472" spans="1:27" ht="54" x14ac:dyDescent="0.2">
      <c r="A472" s="45" t="str">
        <f>Source!E209</f>
        <v>89</v>
      </c>
      <c r="B472" s="46" t="str">
        <f>Source!F209</f>
        <v>Цена поставщика мат.</v>
      </c>
      <c r="C472" s="46" t="s">
        <v>743</v>
      </c>
      <c r="D472" s="47" t="str">
        <f>Source!H209</f>
        <v>шт.</v>
      </c>
      <c r="E472" s="48">
        <f>Source!I209</f>
        <v>8</v>
      </c>
      <c r="F472" s="49">
        <f>Source!AL209</f>
        <v>3469.4100000000003</v>
      </c>
      <c r="G472" s="50" t="str">
        <f>Source!DD209</f>
        <v/>
      </c>
      <c r="H472" s="48">
        <f>Source!AW209</f>
        <v>1</v>
      </c>
      <c r="I472" s="51">
        <f>ROUND((Source!AC209*Source!AW209)*Source!I209, 2)</f>
        <v>27755.279999999999</v>
      </c>
      <c r="J472" s="48">
        <f>IF(Source!BC209&lt;&gt; 0, Source!BC209, 1)</f>
        <v>5.23</v>
      </c>
      <c r="K472" s="51">
        <f>Source!P209</f>
        <v>145160.10999999999</v>
      </c>
      <c r="Q472">
        <f>ROUND((Source!DN209/100)*ROUND((Source!AF209*Source!AV209)*Source!I209, 2), 2)</f>
        <v>0</v>
      </c>
      <c r="R472">
        <f>Source!X209</f>
        <v>0</v>
      </c>
      <c r="S472">
        <f>ROUND((Source!DO209/100)*ROUND((Source!AF209*Source!AV209)*Source!I209, 2), 2)</f>
        <v>0</v>
      </c>
      <c r="T472">
        <f>Source!Y209</f>
        <v>0</v>
      </c>
      <c r="U472">
        <f>ROUND((175/100)*ROUND((Source!AE209*Source!AV209)*Source!I209, 2), 2)</f>
        <v>0</v>
      </c>
      <c r="V472">
        <f>ROUND((157/100)*ROUND(Source!CS209*Source!I209, 2), 2)</f>
        <v>0</v>
      </c>
    </row>
    <row r="473" spans="1:27" ht="15" x14ac:dyDescent="0.25">
      <c r="A473" s="52"/>
      <c r="B473" s="52"/>
      <c r="C473" s="53" t="s">
        <v>717</v>
      </c>
      <c r="D473" s="52"/>
      <c r="E473" s="52"/>
      <c r="F473" s="52"/>
      <c r="G473" s="52"/>
      <c r="H473" s="54">
        <f>I472</f>
        <v>27755.279999999999</v>
      </c>
      <c r="I473" s="54"/>
      <c r="J473" s="54">
        <f>K472</f>
        <v>145160.10999999999</v>
      </c>
      <c r="K473" s="54"/>
      <c r="O473" s="43">
        <f>I472</f>
        <v>27755.279999999999</v>
      </c>
      <c r="P473" s="43">
        <f>K472</f>
        <v>145160.10999999999</v>
      </c>
      <c r="X473">
        <f>IF(Source!BI209&lt;=1,I472-0, 0)</f>
        <v>0</v>
      </c>
      <c r="Y473">
        <f>IF(Source!BI209=2,I472-0, 0)</f>
        <v>0</v>
      </c>
      <c r="Z473">
        <f>IF(Source!BI209=3,I472-0, 0)</f>
        <v>0</v>
      </c>
      <c r="AA473">
        <f>IF(Source!BI209=4,I472,0)</f>
        <v>27755.279999999999</v>
      </c>
    </row>
    <row r="475" spans="1:27" ht="54" x14ac:dyDescent="0.2">
      <c r="A475" s="45" t="str">
        <f>Source!E211</f>
        <v>90</v>
      </c>
      <c r="B475" s="46" t="str">
        <f>Source!F211</f>
        <v>Цена поставщика мат.</v>
      </c>
      <c r="C475" s="46" t="s">
        <v>744</v>
      </c>
      <c r="D475" s="47" t="str">
        <f>Source!H211</f>
        <v>шт.</v>
      </c>
      <c r="E475" s="48">
        <f>Source!I211</f>
        <v>8</v>
      </c>
      <c r="F475" s="49">
        <f>Source!AL211</f>
        <v>7145.2000000000007</v>
      </c>
      <c r="G475" s="50" t="str">
        <f>Source!DD211</f>
        <v/>
      </c>
      <c r="H475" s="48">
        <f>Source!AW211</f>
        <v>1</v>
      </c>
      <c r="I475" s="51">
        <f>ROUND((Source!AC211*Source!AW211)*Source!I211, 2)</f>
        <v>57161.599999999999</v>
      </c>
      <c r="J475" s="48">
        <f>IF(Source!BC211&lt;&gt; 0, Source!BC211, 1)</f>
        <v>5.23</v>
      </c>
      <c r="K475" s="51">
        <f>Source!P211</f>
        <v>298955.17</v>
      </c>
      <c r="Q475">
        <f>ROUND((Source!DN211/100)*ROUND((Source!AF211*Source!AV211)*Source!I211, 2), 2)</f>
        <v>0</v>
      </c>
      <c r="R475">
        <f>Source!X211</f>
        <v>0</v>
      </c>
      <c r="S475">
        <f>ROUND((Source!DO211/100)*ROUND((Source!AF211*Source!AV211)*Source!I211, 2), 2)</f>
        <v>0</v>
      </c>
      <c r="T475">
        <f>Source!Y211</f>
        <v>0</v>
      </c>
      <c r="U475">
        <f>ROUND((175/100)*ROUND((Source!AE211*Source!AV211)*Source!I211, 2), 2)</f>
        <v>0</v>
      </c>
      <c r="V475">
        <f>ROUND((157/100)*ROUND(Source!CS211*Source!I211, 2), 2)</f>
        <v>0</v>
      </c>
    </row>
    <row r="476" spans="1:27" ht="15" x14ac:dyDescent="0.25">
      <c r="A476" s="52"/>
      <c r="B476" s="52"/>
      <c r="C476" s="53" t="s">
        <v>717</v>
      </c>
      <c r="D476" s="52"/>
      <c r="E476" s="52"/>
      <c r="F476" s="52"/>
      <c r="G476" s="52"/>
      <c r="H476" s="54">
        <f>I475</f>
        <v>57161.599999999999</v>
      </c>
      <c r="I476" s="54"/>
      <c r="J476" s="54">
        <f>K475</f>
        <v>298955.17</v>
      </c>
      <c r="K476" s="54"/>
      <c r="O476" s="43">
        <f>I475</f>
        <v>57161.599999999999</v>
      </c>
      <c r="P476" s="43">
        <f>K475</f>
        <v>298955.17</v>
      </c>
      <c r="X476">
        <f>IF(Source!BI211&lt;=1,I475-0, 0)</f>
        <v>0</v>
      </c>
      <c r="Y476">
        <f>IF(Source!BI211=2,I475-0, 0)</f>
        <v>0</v>
      </c>
      <c r="Z476">
        <f>IF(Source!BI211=3,I475-0, 0)</f>
        <v>0</v>
      </c>
      <c r="AA476">
        <f>IF(Source!BI211=4,I475,0)</f>
        <v>57161.599999999999</v>
      </c>
    </row>
    <row r="478" spans="1:27" ht="14.25" x14ac:dyDescent="0.2">
      <c r="A478" s="35" t="str">
        <f>Source!E213</f>
        <v>91</v>
      </c>
      <c r="B478" s="36" t="str">
        <f>Source!F213</f>
        <v>3.18-21-1</v>
      </c>
      <c r="C478" s="36" t="s">
        <v>372</v>
      </c>
      <c r="D478" s="38" t="str">
        <f>Source!H213</f>
        <v>1  ШТ.</v>
      </c>
      <c r="E478" s="37">
        <f>Source!I213</f>
        <v>44</v>
      </c>
      <c r="F478" s="40"/>
      <c r="G478" s="39"/>
      <c r="H478" s="37"/>
      <c r="I478" s="41"/>
      <c r="J478" s="37"/>
      <c r="K478" s="41"/>
      <c r="Q478">
        <f>ROUND((Source!DN213/100)*ROUND((Source!AF213*Source!AV213)*Source!I213, 2), 2)</f>
        <v>1090.94</v>
      </c>
      <c r="R478">
        <f>Source!X213</f>
        <v>17804.07</v>
      </c>
      <c r="S478">
        <f>ROUND((Source!DO213/100)*ROUND((Source!AF213*Source!AV213)*Source!I213, 2), 2)</f>
        <v>733.9</v>
      </c>
      <c r="T478">
        <f>Source!Y213</f>
        <v>8295.08</v>
      </c>
      <c r="U478">
        <f>ROUND((175/100)*ROUND((Source!AE213*Source!AV213)*Source!I213, 2), 2)</f>
        <v>140.53</v>
      </c>
      <c r="V478">
        <f>ROUND((157/100)*ROUND(Source!CS213*Source!I213, 2), 2)</f>
        <v>2571.85</v>
      </c>
    </row>
    <row r="479" spans="1:27" ht="14.25" x14ac:dyDescent="0.2">
      <c r="A479" s="35"/>
      <c r="B479" s="36"/>
      <c r="C479" s="36" t="s">
        <v>707</v>
      </c>
      <c r="D479" s="38"/>
      <c r="E479" s="37"/>
      <c r="F479" s="40">
        <f>Source!AO213</f>
        <v>19.600000000000001</v>
      </c>
      <c r="G479" s="39" t="str">
        <f>Source!DG213</f>
        <v>)*1,15</v>
      </c>
      <c r="H479" s="37">
        <f>Source!AV213</f>
        <v>1</v>
      </c>
      <c r="I479" s="41">
        <f>ROUND((Source!AF213*Source!AV213)*Source!I213, 2)</f>
        <v>991.76</v>
      </c>
      <c r="J479" s="37">
        <f>IF(Source!BA213&lt;&gt; 0, Source!BA213, 1)</f>
        <v>20.399999999999999</v>
      </c>
      <c r="K479" s="41">
        <f>Source!S213</f>
        <v>20231.900000000001</v>
      </c>
      <c r="W479">
        <f>I479</f>
        <v>991.76</v>
      </c>
    </row>
    <row r="480" spans="1:27" ht="14.25" x14ac:dyDescent="0.2">
      <c r="A480" s="35"/>
      <c r="B480" s="36"/>
      <c r="C480" s="36" t="s">
        <v>708</v>
      </c>
      <c r="D480" s="38"/>
      <c r="E480" s="37"/>
      <c r="F480" s="40">
        <f>Source!AM213</f>
        <v>6.65</v>
      </c>
      <c r="G480" s="39" t="str">
        <f>Source!DE213</f>
        <v>)*1,25</v>
      </c>
      <c r="H480" s="37">
        <f>Source!AV213</f>
        <v>1</v>
      </c>
      <c r="I480" s="41">
        <f>ROUND((Source!AD213*Source!AV213)*Source!I213, 2)</f>
        <v>365.75</v>
      </c>
      <c r="J480" s="37">
        <f>IF(Source!BB213&lt;&gt; 0, Source!BB213, 1)</f>
        <v>8.23</v>
      </c>
      <c r="K480" s="41">
        <f>Source!Q213</f>
        <v>3010.12</v>
      </c>
    </row>
    <row r="481" spans="1:28" ht="14.25" x14ac:dyDescent="0.2">
      <c r="A481" s="35"/>
      <c r="B481" s="36"/>
      <c r="C481" s="36" t="s">
        <v>709</v>
      </c>
      <c r="D481" s="38"/>
      <c r="E481" s="37"/>
      <c r="F481" s="40">
        <f>Source!AN213</f>
        <v>1.46</v>
      </c>
      <c r="G481" s="39" t="str">
        <f>Source!DF213</f>
        <v>)*1,25</v>
      </c>
      <c r="H481" s="37">
        <f>Source!AV213</f>
        <v>1</v>
      </c>
      <c r="I481" s="42">
        <f>ROUND((Source!AE213*Source!AV213)*Source!I213, 2)</f>
        <v>80.3</v>
      </c>
      <c r="J481" s="37">
        <f>IF(Source!BS213&lt;&gt; 0, Source!BS213, 1)</f>
        <v>20.399999999999999</v>
      </c>
      <c r="K481" s="42">
        <f>Source!R213</f>
        <v>1638.12</v>
      </c>
      <c r="W481">
        <f>I481</f>
        <v>80.3</v>
      </c>
    </row>
    <row r="482" spans="1:28" ht="14.25" x14ac:dyDescent="0.2">
      <c r="A482" s="35"/>
      <c r="B482" s="36"/>
      <c r="C482" s="36" t="s">
        <v>710</v>
      </c>
      <c r="D482" s="38"/>
      <c r="E482" s="37"/>
      <c r="F482" s="40">
        <f>Source!AL213</f>
        <v>3.61</v>
      </c>
      <c r="G482" s="39" t="str">
        <f>Source!DD213</f>
        <v/>
      </c>
      <c r="H482" s="37">
        <f>Source!AW213</f>
        <v>1</v>
      </c>
      <c r="I482" s="41">
        <f>ROUND((Source!AC213*Source!AW213)*Source!I213, 2)</f>
        <v>158.84</v>
      </c>
      <c r="J482" s="37">
        <f>IF(Source!BC213&lt;&gt; 0, Source!BC213, 1)</f>
        <v>3.33</v>
      </c>
      <c r="K482" s="41">
        <f>Source!P213</f>
        <v>528.94000000000005</v>
      </c>
    </row>
    <row r="483" spans="1:28" ht="71.25" x14ac:dyDescent="0.2">
      <c r="A483" s="35" t="str">
        <f>Source!E215</f>
        <v>91,1</v>
      </c>
      <c r="B483" s="36" t="str">
        <f>Source!F215</f>
        <v>1.12-9-1</v>
      </c>
      <c r="C483" s="36" t="s">
        <v>377</v>
      </c>
      <c r="D483" s="38" t="str">
        <f>Source!H215</f>
        <v>шт.</v>
      </c>
      <c r="E483" s="37">
        <f>Source!I215</f>
        <v>44</v>
      </c>
      <c r="F483" s="40">
        <f>Source!AK215</f>
        <v>37.200000000000003</v>
      </c>
      <c r="G483" s="55" t="s">
        <v>3</v>
      </c>
      <c r="H483" s="37">
        <f>Source!AW215</f>
        <v>1</v>
      </c>
      <c r="I483" s="41">
        <f>ROUND((Source!AC215*Source!AW215)*Source!I215, 2)+ROUND((Source!AD215*Source!AV215)*Source!I215, 2)+ROUND((Source!AF215*Source!AV215)*Source!I215, 2)</f>
        <v>1636.8</v>
      </c>
      <c r="J483" s="37">
        <f>IF(Source!BC215&lt;&gt; 0, Source!BC215, 1)</f>
        <v>2.38</v>
      </c>
      <c r="K483" s="41">
        <f>Source!O215</f>
        <v>3895.58</v>
      </c>
      <c r="Q483">
        <f>ROUND((Source!DN215/100)*ROUND((Source!AF215*Source!AV215)*Source!I215, 2), 2)</f>
        <v>0</v>
      </c>
      <c r="R483">
        <f>Source!X215</f>
        <v>0</v>
      </c>
      <c r="S483">
        <f>ROUND((Source!DO215/100)*ROUND((Source!AF215*Source!AV215)*Source!I215, 2), 2)</f>
        <v>0</v>
      </c>
      <c r="T483">
        <f>Source!Y215</f>
        <v>0</v>
      </c>
      <c r="U483">
        <f>ROUND((175/100)*ROUND((Source!AE215*Source!AV215)*Source!I215, 2), 2)</f>
        <v>0</v>
      </c>
      <c r="V483">
        <f>ROUND((157/100)*ROUND(Source!CS215*Source!I215, 2), 2)</f>
        <v>0</v>
      </c>
      <c r="X483">
        <f>IF(Source!BI215&lt;=1,I483, 0)</f>
        <v>1636.8</v>
      </c>
      <c r="Y483">
        <f>IF(Source!BI215=2,I483, 0)</f>
        <v>0</v>
      </c>
      <c r="Z483">
        <f>IF(Source!BI215=3,I483, 0)</f>
        <v>0</v>
      </c>
      <c r="AA483">
        <f>IF(Source!BI215=4,I483, 0)</f>
        <v>0</v>
      </c>
    </row>
    <row r="484" spans="1:28" ht="42.75" x14ac:dyDescent="0.2">
      <c r="A484" s="35" t="str">
        <f>Source!E217</f>
        <v>91,2</v>
      </c>
      <c r="B484" s="36" t="str">
        <f>Source!F217</f>
        <v>1.18-6-143</v>
      </c>
      <c r="C484" s="36" t="s">
        <v>381</v>
      </c>
      <c r="D484" s="38" t="str">
        <f>Source!H217</f>
        <v>шт.</v>
      </c>
      <c r="E484" s="37">
        <f>Source!I217</f>
        <v>44</v>
      </c>
      <c r="F484" s="40">
        <f>Source!AK217</f>
        <v>132.38999999999999</v>
      </c>
      <c r="G484" s="55" t="s">
        <v>3</v>
      </c>
      <c r="H484" s="37">
        <f>Source!AW217</f>
        <v>1</v>
      </c>
      <c r="I484" s="41">
        <f>ROUND((Source!AC217*Source!AW217)*Source!I217, 2)+ROUND((Source!AD217*Source!AV217)*Source!I217, 2)+ROUND((Source!AF217*Source!AV217)*Source!I217, 2)</f>
        <v>5825.16</v>
      </c>
      <c r="J484" s="37">
        <f>IF(Source!BC217&lt;&gt; 0, Source!BC217, 1)</f>
        <v>3.16</v>
      </c>
      <c r="K484" s="41">
        <f>Source!O217</f>
        <v>18407.509999999998</v>
      </c>
      <c r="Q484">
        <f>ROUND((Source!DN217/100)*ROUND((Source!AF217*Source!AV217)*Source!I217, 2), 2)</f>
        <v>0</v>
      </c>
      <c r="R484">
        <f>Source!X217</f>
        <v>0</v>
      </c>
      <c r="S484">
        <f>ROUND((Source!DO217/100)*ROUND((Source!AF217*Source!AV217)*Source!I217, 2), 2)</f>
        <v>0</v>
      </c>
      <c r="T484">
        <f>Source!Y217</f>
        <v>0</v>
      </c>
      <c r="U484">
        <f>ROUND((175/100)*ROUND((Source!AE217*Source!AV217)*Source!I217, 2), 2)</f>
        <v>0</v>
      </c>
      <c r="V484">
        <f>ROUND((157/100)*ROUND(Source!CS217*Source!I217, 2), 2)</f>
        <v>0</v>
      </c>
      <c r="X484">
        <f>IF(Source!BI217&lt;=1,I484, 0)</f>
        <v>5825.16</v>
      </c>
      <c r="Y484">
        <f>IF(Source!BI217=2,I484, 0)</f>
        <v>0</v>
      </c>
      <c r="Z484">
        <f>IF(Source!BI217=3,I484, 0)</f>
        <v>0</v>
      </c>
      <c r="AA484">
        <f>IF(Source!BI217=4,I484, 0)</f>
        <v>0</v>
      </c>
    </row>
    <row r="485" spans="1:28" ht="14.25" x14ac:dyDescent="0.2">
      <c r="A485" s="35"/>
      <c r="B485" s="36"/>
      <c r="C485" s="36" t="s">
        <v>711</v>
      </c>
      <c r="D485" s="38" t="s">
        <v>712</v>
      </c>
      <c r="E485" s="37">
        <f>Source!DN213</f>
        <v>110</v>
      </c>
      <c r="F485" s="40"/>
      <c r="G485" s="39"/>
      <c r="H485" s="37"/>
      <c r="I485" s="41">
        <f>SUM(Q478:Q484)</f>
        <v>1090.94</v>
      </c>
      <c r="J485" s="37">
        <f>Source!BZ213</f>
        <v>88</v>
      </c>
      <c r="K485" s="41">
        <f>SUM(R478:R484)</f>
        <v>17804.07</v>
      </c>
    </row>
    <row r="486" spans="1:28" ht="14.25" x14ac:dyDescent="0.2">
      <c r="A486" s="35"/>
      <c r="B486" s="36"/>
      <c r="C486" s="36" t="s">
        <v>713</v>
      </c>
      <c r="D486" s="38" t="s">
        <v>712</v>
      </c>
      <c r="E486" s="37">
        <f>Source!DO213</f>
        <v>74</v>
      </c>
      <c r="F486" s="40"/>
      <c r="G486" s="39"/>
      <c r="H486" s="37"/>
      <c r="I486" s="41">
        <f>SUM(S478:S485)</f>
        <v>733.9</v>
      </c>
      <c r="J486" s="37">
        <f>Source!CA213</f>
        <v>41</v>
      </c>
      <c r="K486" s="41">
        <f>SUM(T478:T485)</f>
        <v>8295.08</v>
      </c>
    </row>
    <row r="487" spans="1:28" ht="14.25" x14ac:dyDescent="0.2">
      <c r="A487" s="35"/>
      <c r="B487" s="36"/>
      <c r="C487" s="36" t="s">
        <v>714</v>
      </c>
      <c r="D487" s="38" t="s">
        <v>712</v>
      </c>
      <c r="E487" s="37">
        <f>175</f>
        <v>175</v>
      </c>
      <c r="F487" s="40"/>
      <c r="G487" s="39"/>
      <c r="H487" s="37"/>
      <c r="I487" s="41">
        <f>SUM(U478:U486)</f>
        <v>140.53</v>
      </c>
      <c r="J487" s="37">
        <f>157</f>
        <v>157</v>
      </c>
      <c r="K487" s="41">
        <f>SUM(V478:V486)</f>
        <v>2571.85</v>
      </c>
    </row>
    <row r="488" spans="1:28" ht="14.25" x14ac:dyDescent="0.2">
      <c r="A488" s="45"/>
      <c r="B488" s="46"/>
      <c r="C488" s="46" t="s">
        <v>715</v>
      </c>
      <c r="D488" s="47" t="s">
        <v>716</v>
      </c>
      <c r="E488" s="48">
        <f>Source!AQ213</f>
        <v>1.59</v>
      </c>
      <c r="F488" s="49"/>
      <c r="G488" s="50" t="str">
        <f>Source!DI213</f>
        <v>)*1,15</v>
      </c>
      <c r="H488" s="48">
        <f>Source!AV213</f>
        <v>1</v>
      </c>
      <c r="I488" s="51">
        <f>Source!U213</f>
        <v>80.454000000000008</v>
      </c>
      <c r="J488" s="48"/>
      <c r="K488" s="51"/>
      <c r="AB488" s="43">
        <f>I488</f>
        <v>80.454000000000008</v>
      </c>
    </row>
    <row r="489" spans="1:28" ht="15" x14ac:dyDescent="0.25">
      <c r="A489" s="52"/>
      <c r="B489" s="52"/>
      <c r="C489" s="53" t="s">
        <v>717</v>
      </c>
      <c r="D489" s="52"/>
      <c r="E489" s="52"/>
      <c r="F489" s="52"/>
      <c r="G489" s="52"/>
      <c r="H489" s="54">
        <f>I479+I480+I482+I485+I486+I487+SUM(I483:I484)</f>
        <v>10943.68</v>
      </c>
      <c r="I489" s="54"/>
      <c r="J489" s="54">
        <f>K479+K480+K482+K485+K486+K487+SUM(K483:K484)</f>
        <v>74745.049999999988</v>
      </c>
      <c r="K489" s="54"/>
      <c r="O489" s="43">
        <f>I479+I480+I482+I485+I486+I487+SUM(I483:I484)</f>
        <v>10943.68</v>
      </c>
      <c r="P489" s="43">
        <f>K479+K480+K482+K485+K486+K487+SUM(K483:K484)</f>
        <v>74745.049999999988</v>
      </c>
      <c r="X489">
        <f>IF(Source!BI213&lt;=1,I479+I480+I482+I485+I486+I487-0, 0)</f>
        <v>3481.7200000000003</v>
      </c>
      <c r="Y489">
        <f>IF(Source!BI213=2,I479+I480+I482+I485+I486+I487-0, 0)</f>
        <v>0</v>
      </c>
      <c r="Z489">
        <f>IF(Source!BI213=3,I479+I480+I482+I485+I486+I487-0, 0)</f>
        <v>0</v>
      </c>
      <c r="AA489">
        <f>IF(Source!BI213=4,I479+I480+I482+I485+I486+I487,0)</f>
        <v>0</v>
      </c>
    </row>
    <row r="491" spans="1:28" ht="71.25" x14ac:dyDescent="0.2">
      <c r="A491" s="35" t="str">
        <f>Source!E219</f>
        <v>92</v>
      </c>
      <c r="B491" s="36" t="str">
        <f>Source!F219</f>
        <v>3.18-6-2</v>
      </c>
      <c r="C491" s="36" t="s">
        <v>255</v>
      </c>
      <c r="D491" s="38" t="str">
        <f>Source!H219</f>
        <v>100 кВт радиаторов и конвекторов</v>
      </c>
      <c r="E491" s="37">
        <f>Source!I219</f>
        <v>1.1631199999999999</v>
      </c>
      <c r="F491" s="40"/>
      <c r="G491" s="39"/>
      <c r="H491" s="37"/>
      <c r="I491" s="41"/>
      <c r="J491" s="37"/>
      <c r="K491" s="41"/>
      <c r="Q491">
        <f>ROUND((Source!DN219/100)*ROUND((Source!AF219*Source!AV219)*Source!I219, 2), 2)</f>
        <v>1022.62</v>
      </c>
      <c r="R491">
        <f>Source!X219</f>
        <v>16689.09</v>
      </c>
      <c r="S491">
        <f>ROUND((Source!DO219/100)*ROUND((Source!AF219*Source!AV219)*Source!I219, 2), 2)</f>
        <v>687.94</v>
      </c>
      <c r="T491">
        <f>Source!Y219</f>
        <v>7775.6</v>
      </c>
      <c r="U491">
        <f>ROUND((175/100)*ROUND((Source!AE219*Source!AV219)*Source!I219, 2), 2)</f>
        <v>95.62</v>
      </c>
      <c r="V491">
        <f>ROUND((157/100)*ROUND(Source!CS219*Source!I219, 2), 2)</f>
        <v>1749.94</v>
      </c>
    </row>
    <row r="492" spans="1:28" ht="14.25" x14ac:dyDescent="0.2">
      <c r="A492" s="35"/>
      <c r="B492" s="36"/>
      <c r="C492" s="36" t="s">
        <v>707</v>
      </c>
      <c r="D492" s="38"/>
      <c r="E492" s="37"/>
      <c r="F492" s="40">
        <f>Source!AO219</f>
        <v>695.02</v>
      </c>
      <c r="G492" s="39" t="str">
        <f>Source!DG219</f>
        <v>)*1,15</v>
      </c>
      <c r="H492" s="37">
        <f>Source!AV219</f>
        <v>1</v>
      </c>
      <c r="I492" s="41">
        <f>ROUND((Source!AF219*Source!AV219)*Source!I219, 2)</f>
        <v>929.65</v>
      </c>
      <c r="J492" s="37">
        <f>IF(Source!BA219&lt;&gt; 0, Source!BA219, 1)</f>
        <v>20.399999999999999</v>
      </c>
      <c r="K492" s="41">
        <f>Source!S219</f>
        <v>18964.87</v>
      </c>
      <c r="W492">
        <f>I492</f>
        <v>929.65</v>
      </c>
    </row>
    <row r="493" spans="1:28" ht="14.25" x14ac:dyDescent="0.2">
      <c r="A493" s="35"/>
      <c r="B493" s="36"/>
      <c r="C493" s="36" t="s">
        <v>708</v>
      </c>
      <c r="D493" s="38"/>
      <c r="E493" s="37"/>
      <c r="F493" s="40">
        <f>Source!AM219</f>
        <v>157.05000000000001</v>
      </c>
      <c r="G493" s="39" t="str">
        <f>Source!DE219</f>
        <v>)*1,25</v>
      </c>
      <c r="H493" s="37">
        <f>Source!AV219</f>
        <v>1</v>
      </c>
      <c r="I493" s="41">
        <f>ROUND((Source!AD219*Source!AV219)*Source!I219, 2)</f>
        <v>228.33</v>
      </c>
      <c r="J493" s="37">
        <f>IF(Source!BB219&lt;&gt; 0, Source!BB219, 1)</f>
        <v>9</v>
      </c>
      <c r="K493" s="41">
        <f>Source!Q219</f>
        <v>2055.0100000000002</v>
      </c>
    </row>
    <row r="494" spans="1:28" ht="14.25" x14ac:dyDescent="0.2">
      <c r="A494" s="35"/>
      <c r="B494" s="36"/>
      <c r="C494" s="36" t="s">
        <v>709</v>
      </c>
      <c r="D494" s="38"/>
      <c r="E494" s="37"/>
      <c r="F494" s="40">
        <f>Source!AN219</f>
        <v>37.58</v>
      </c>
      <c r="G494" s="39" t="str">
        <f>Source!DF219</f>
        <v>)*1,25</v>
      </c>
      <c r="H494" s="37">
        <f>Source!AV219</f>
        <v>1</v>
      </c>
      <c r="I494" s="42">
        <f>ROUND((Source!AE219*Source!AV219)*Source!I219, 2)</f>
        <v>54.64</v>
      </c>
      <c r="J494" s="37">
        <f>IF(Source!BS219&lt;&gt; 0, Source!BS219, 1)</f>
        <v>20.399999999999999</v>
      </c>
      <c r="K494" s="42">
        <f>Source!R219</f>
        <v>1114.6099999999999</v>
      </c>
      <c r="W494">
        <f>I494</f>
        <v>54.64</v>
      </c>
    </row>
    <row r="495" spans="1:28" ht="14.25" x14ac:dyDescent="0.2">
      <c r="A495" s="35"/>
      <c r="B495" s="36"/>
      <c r="C495" s="36" t="s">
        <v>710</v>
      </c>
      <c r="D495" s="38"/>
      <c r="E495" s="37"/>
      <c r="F495" s="40">
        <f>Source!AL219</f>
        <v>774.56</v>
      </c>
      <c r="G495" s="39" t="str">
        <f>Source!DD219</f>
        <v/>
      </c>
      <c r="H495" s="37">
        <f>Source!AW219</f>
        <v>1</v>
      </c>
      <c r="I495" s="41">
        <f>ROUND((Source!AC219*Source!AW219)*Source!I219, 2)</f>
        <v>900.91</v>
      </c>
      <c r="J495" s="37">
        <f>IF(Source!BC219&lt;&gt; 0, Source!BC219, 1)</f>
        <v>2.98</v>
      </c>
      <c r="K495" s="41">
        <f>Source!P219</f>
        <v>2684.7</v>
      </c>
    </row>
    <row r="496" spans="1:28" ht="14.25" x14ac:dyDescent="0.2">
      <c r="A496" s="35"/>
      <c r="B496" s="36"/>
      <c r="C496" s="36" t="s">
        <v>711</v>
      </c>
      <c r="D496" s="38" t="s">
        <v>712</v>
      </c>
      <c r="E496" s="37">
        <f>Source!DN219</f>
        <v>110</v>
      </c>
      <c r="F496" s="40"/>
      <c r="G496" s="39"/>
      <c r="H496" s="37"/>
      <c r="I496" s="41">
        <f>SUM(Q491:Q495)</f>
        <v>1022.62</v>
      </c>
      <c r="J496" s="37">
        <f>Source!BZ219</f>
        <v>88</v>
      </c>
      <c r="K496" s="41">
        <f>SUM(R491:R495)</f>
        <v>16689.09</v>
      </c>
    </row>
    <row r="497" spans="1:28" ht="14.25" x14ac:dyDescent="0.2">
      <c r="A497" s="35"/>
      <c r="B497" s="36"/>
      <c r="C497" s="36" t="s">
        <v>713</v>
      </c>
      <c r="D497" s="38" t="s">
        <v>712</v>
      </c>
      <c r="E497" s="37">
        <f>Source!DO219</f>
        <v>74</v>
      </c>
      <c r="F497" s="40"/>
      <c r="G497" s="39"/>
      <c r="H497" s="37"/>
      <c r="I497" s="41">
        <f>SUM(S491:S496)</f>
        <v>687.94</v>
      </c>
      <c r="J497" s="37">
        <f>Source!CA219</f>
        <v>41</v>
      </c>
      <c r="K497" s="41">
        <f>SUM(T491:T496)</f>
        <v>7775.6</v>
      </c>
    </row>
    <row r="498" spans="1:28" ht="14.25" x14ac:dyDescent="0.2">
      <c r="A498" s="35"/>
      <c r="B498" s="36"/>
      <c r="C498" s="36" t="s">
        <v>714</v>
      </c>
      <c r="D498" s="38" t="s">
        <v>712</v>
      </c>
      <c r="E498" s="37">
        <f>175</f>
        <v>175</v>
      </c>
      <c r="F498" s="40"/>
      <c r="G498" s="39"/>
      <c r="H498" s="37"/>
      <c r="I498" s="41">
        <f>SUM(U491:U497)</f>
        <v>95.62</v>
      </c>
      <c r="J498" s="37">
        <f>157</f>
        <v>157</v>
      </c>
      <c r="K498" s="41">
        <f>SUM(V491:V497)</f>
        <v>1749.94</v>
      </c>
    </row>
    <row r="499" spans="1:28" ht="14.25" x14ac:dyDescent="0.2">
      <c r="A499" s="45"/>
      <c r="B499" s="46"/>
      <c r="C499" s="46" t="s">
        <v>715</v>
      </c>
      <c r="D499" s="47" t="s">
        <v>716</v>
      </c>
      <c r="E499" s="48">
        <f>Source!AQ219</f>
        <v>59.1</v>
      </c>
      <c r="F499" s="49"/>
      <c r="G499" s="50" t="str">
        <f>Source!DI219</f>
        <v>)*1,15</v>
      </c>
      <c r="H499" s="48">
        <f>Source!AV219</f>
        <v>1</v>
      </c>
      <c r="I499" s="51">
        <f>Source!U219</f>
        <v>79.051450799999998</v>
      </c>
      <c r="J499" s="48"/>
      <c r="K499" s="51"/>
      <c r="AB499" s="43">
        <f>I499</f>
        <v>79.051450799999998</v>
      </c>
    </row>
    <row r="500" spans="1:28" ht="15" x14ac:dyDescent="0.25">
      <c r="A500" s="52"/>
      <c r="B500" s="52"/>
      <c r="C500" s="53" t="s">
        <v>717</v>
      </c>
      <c r="D500" s="52"/>
      <c r="E500" s="52"/>
      <c r="F500" s="52"/>
      <c r="G500" s="52"/>
      <c r="H500" s="54">
        <f>I492+I493+I495+I496+I497+I498</f>
        <v>3865.0699999999997</v>
      </c>
      <c r="I500" s="54"/>
      <c r="J500" s="54">
        <f>K492+K493+K495+K496+K497+K498</f>
        <v>49919.21</v>
      </c>
      <c r="K500" s="54"/>
      <c r="O500" s="43">
        <f>I492+I493+I495+I496+I497+I498</f>
        <v>3865.0699999999997</v>
      </c>
      <c r="P500" s="43">
        <f>K492+K493+K495+K496+K497+K498</f>
        <v>49919.21</v>
      </c>
      <c r="X500">
        <f>IF(Source!BI219&lt;=1,I492+I493+I495+I496+I497+I498-0, 0)</f>
        <v>3865.0699999999997</v>
      </c>
      <c r="Y500">
        <f>IF(Source!BI219=2,I492+I493+I495+I496+I497+I498-0, 0)</f>
        <v>0</v>
      </c>
      <c r="Z500">
        <f>IF(Source!BI219=3,I492+I493+I495+I496+I497+I498-0, 0)</f>
        <v>0</v>
      </c>
      <c r="AA500">
        <f>IF(Source!BI219=4,I492+I493+I495+I496+I497+I498,0)</f>
        <v>0</v>
      </c>
    </row>
    <row r="502" spans="1:28" ht="54" x14ac:dyDescent="0.2">
      <c r="A502" s="45" t="str">
        <f>Source!E221</f>
        <v>93</v>
      </c>
      <c r="B502" s="46" t="str">
        <f>Source!F221</f>
        <v>Цена поставщика</v>
      </c>
      <c r="C502" s="46" t="s">
        <v>745</v>
      </c>
      <c r="D502" s="47" t="str">
        <f>Source!H221</f>
        <v>шт.</v>
      </c>
      <c r="E502" s="48">
        <f>Source!I221</f>
        <v>62</v>
      </c>
      <c r="F502" s="49">
        <f>Source!AL221</f>
        <v>3032.8599999999997</v>
      </c>
      <c r="G502" s="50" t="str">
        <f>Source!DD221</f>
        <v/>
      </c>
      <c r="H502" s="48">
        <f>Source!AW221</f>
        <v>1</v>
      </c>
      <c r="I502" s="51">
        <f>ROUND((Source!AC221*Source!AW221)*Source!I221, 2)</f>
        <v>188037.32</v>
      </c>
      <c r="J502" s="48">
        <f>IF(Source!BC221&lt;&gt; 0, Source!BC221, 1)</f>
        <v>5.23</v>
      </c>
      <c r="K502" s="51">
        <f>Source!P221</f>
        <v>983435.18</v>
      </c>
      <c r="Q502">
        <f>ROUND((Source!DN221/100)*ROUND((Source!AF221*Source!AV221)*Source!I221, 2), 2)</f>
        <v>0</v>
      </c>
      <c r="R502">
        <f>Source!X221</f>
        <v>0</v>
      </c>
      <c r="S502">
        <f>ROUND((Source!DO221/100)*ROUND((Source!AF221*Source!AV221)*Source!I221, 2), 2)</f>
        <v>0</v>
      </c>
      <c r="T502">
        <f>Source!Y221</f>
        <v>0</v>
      </c>
      <c r="U502">
        <f>ROUND((175/100)*ROUND((Source!AE221*Source!AV221)*Source!I221, 2), 2)</f>
        <v>0</v>
      </c>
      <c r="V502">
        <f>ROUND((157/100)*ROUND(Source!CS221*Source!I221, 2), 2)</f>
        <v>0</v>
      </c>
    </row>
    <row r="503" spans="1:28" ht="15" x14ac:dyDescent="0.25">
      <c r="A503" s="52"/>
      <c r="B503" s="52"/>
      <c r="C503" s="53" t="s">
        <v>717</v>
      </c>
      <c r="D503" s="52"/>
      <c r="E503" s="52"/>
      <c r="F503" s="52"/>
      <c r="G503" s="52"/>
      <c r="H503" s="54">
        <f>I502</f>
        <v>188037.32</v>
      </c>
      <c r="I503" s="54"/>
      <c r="J503" s="54">
        <f>K502</f>
        <v>983435.18</v>
      </c>
      <c r="K503" s="54"/>
      <c r="O503" s="43">
        <f>I502</f>
        <v>188037.32</v>
      </c>
      <c r="P503" s="43">
        <f>K502</f>
        <v>983435.18</v>
      </c>
      <c r="X503">
        <f>IF(Source!BI221&lt;=1,I502-0, 0)</f>
        <v>0</v>
      </c>
      <c r="Y503">
        <f>IF(Source!BI221=2,I502-0, 0)</f>
        <v>0</v>
      </c>
      <c r="Z503">
        <f>IF(Source!BI221=3,I502-0, 0)</f>
        <v>0</v>
      </c>
      <c r="AA503">
        <f>IF(Source!BI221=4,I502,0)</f>
        <v>188037.32</v>
      </c>
    </row>
    <row r="505" spans="1:28" ht="57" x14ac:dyDescent="0.2">
      <c r="A505" s="35" t="str">
        <f>Source!E223</f>
        <v>94</v>
      </c>
      <c r="B505" s="36" t="str">
        <f>Source!F223</f>
        <v>3.16-15-1</v>
      </c>
      <c r="C505" s="36" t="s">
        <v>325</v>
      </c>
      <c r="D505" s="38" t="str">
        <f>Source!H223</f>
        <v>шт.</v>
      </c>
      <c r="E505" s="37">
        <f>Source!I223</f>
        <v>10</v>
      </c>
      <c r="F505" s="40"/>
      <c r="G505" s="39"/>
      <c r="H505" s="37"/>
      <c r="I505" s="41"/>
      <c r="J505" s="37"/>
      <c r="K505" s="41"/>
      <c r="Q505">
        <f>ROUND((Source!DN223/100)*ROUND((Source!AF223*Source!AV223)*Source!I223, 2), 2)</f>
        <v>226.69</v>
      </c>
      <c r="R505">
        <f>Source!X223</f>
        <v>3699.55</v>
      </c>
      <c r="S505">
        <f>ROUND((Source!DO223/100)*ROUND((Source!AF223*Source!AV223)*Source!I223, 2), 2)</f>
        <v>152.5</v>
      </c>
      <c r="T505">
        <f>Source!Y223</f>
        <v>1723.65</v>
      </c>
      <c r="U505">
        <f>ROUND((175/100)*ROUND((Source!AE223*Source!AV223)*Source!I223, 2), 2)</f>
        <v>9.6300000000000008</v>
      </c>
      <c r="V505">
        <f>ROUND((157/100)*ROUND(Source!CS223*Source!I223, 2), 2)</f>
        <v>176.15</v>
      </c>
    </row>
    <row r="506" spans="1:28" ht="14.25" x14ac:dyDescent="0.2">
      <c r="A506" s="35"/>
      <c r="B506" s="36"/>
      <c r="C506" s="36" t="s">
        <v>707</v>
      </c>
      <c r="D506" s="38"/>
      <c r="E506" s="37"/>
      <c r="F506" s="40">
        <f>Source!AO223</f>
        <v>17.920000000000002</v>
      </c>
      <c r="G506" s="39" t="str">
        <f>Source!DG223</f>
        <v>)*1,15</v>
      </c>
      <c r="H506" s="37">
        <f>Source!AV223</f>
        <v>1</v>
      </c>
      <c r="I506" s="41">
        <f>ROUND((Source!AF223*Source!AV223)*Source!I223, 2)</f>
        <v>206.08</v>
      </c>
      <c r="J506" s="37">
        <f>IF(Source!BA223&lt;&gt; 0, Source!BA223, 1)</f>
        <v>20.399999999999999</v>
      </c>
      <c r="K506" s="41">
        <f>Source!S223</f>
        <v>4204.03</v>
      </c>
      <c r="W506">
        <f>I506</f>
        <v>206.08</v>
      </c>
    </row>
    <row r="507" spans="1:28" ht="14.25" x14ac:dyDescent="0.2">
      <c r="A507" s="35"/>
      <c r="B507" s="36"/>
      <c r="C507" s="36" t="s">
        <v>708</v>
      </c>
      <c r="D507" s="38"/>
      <c r="E507" s="37"/>
      <c r="F507" s="40">
        <f>Source!AM223</f>
        <v>3.35</v>
      </c>
      <c r="G507" s="39" t="str">
        <f>Source!DE223</f>
        <v>)*1,25</v>
      </c>
      <c r="H507" s="37">
        <f>Source!AV223</f>
        <v>1</v>
      </c>
      <c r="I507" s="41">
        <f>ROUND((Source!AD223*Source!AV223)*Source!I223, 2)</f>
        <v>41.88</v>
      </c>
      <c r="J507" s="37">
        <f>IF(Source!BB223&lt;&gt; 0, Source!BB223, 1)</f>
        <v>7.38</v>
      </c>
      <c r="K507" s="41">
        <f>Source!Q223</f>
        <v>309.04000000000002</v>
      </c>
    </row>
    <row r="508" spans="1:28" ht="14.25" x14ac:dyDescent="0.2">
      <c r="A508" s="35"/>
      <c r="B508" s="36"/>
      <c r="C508" s="36" t="s">
        <v>709</v>
      </c>
      <c r="D508" s="38"/>
      <c r="E508" s="37"/>
      <c r="F508" s="40">
        <f>Source!AN223</f>
        <v>0.44</v>
      </c>
      <c r="G508" s="39" t="str">
        <f>Source!DF223</f>
        <v>)*1,25</v>
      </c>
      <c r="H508" s="37">
        <f>Source!AV223</f>
        <v>1</v>
      </c>
      <c r="I508" s="42">
        <f>ROUND((Source!AE223*Source!AV223)*Source!I223, 2)</f>
        <v>5.5</v>
      </c>
      <c r="J508" s="37">
        <f>IF(Source!BS223&lt;&gt; 0, Source!BS223, 1)</f>
        <v>20.399999999999999</v>
      </c>
      <c r="K508" s="42">
        <f>Source!R223</f>
        <v>112.2</v>
      </c>
      <c r="W508">
        <f>I508</f>
        <v>5.5</v>
      </c>
    </row>
    <row r="509" spans="1:28" ht="14.25" x14ac:dyDescent="0.2">
      <c r="A509" s="35"/>
      <c r="B509" s="36"/>
      <c r="C509" s="36" t="s">
        <v>710</v>
      </c>
      <c r="D509" s="38"/>
      <c r="E509" s="37"/>
      <c r="F509" s="40">
        <f>Source!AL223</f>
        <v>20.5</v>
      </c>
      <c r="G509" s="39" t="str">
        <f>Source!DD223</f>
        <v/>
      </c>
      <c r="H509" s="37">
        <f>Source!AW223</f>
        <v>1</v>
      </c>
      <c r="I509" s="41">
        <f>ROUND((Source!AC223*Source!AW223)*Source!I223, 2)</f>
        <v>205</v>
      </c>
      <c r="J509" s="37">
        <f>IF(Source!BC223&lt;&gt; 0, Source!BC223, 1)</f>
        <v>4.4000000000000004</v>
      </c>
      <c r="K509" s="41">
        <f>Source!P223</f>
        <v>902</v>
      </c>
    </row>
    <row r="510" spans="1:28" ht="14.25" x14ac:dyDescent="0.2">
      <c r="A510" s="35"/>
      <c r="B510" s="36"/>
      <c r="C510" s="36" t="s">
        <v>711</v>
      </c>
      <c r="D510" s="38" t="s">
        <v>712</v>
      </c>
      <c r="E510" s="37">
        <f>Source!DN223</f>
        <v>110</v>
      </c>
      <c r="F510" s="40"/>
      <c r="G510" s="39"/>
      <c r="H510" s="37"/>
      <c r="I510" s="41">
        <f>SUM(Q505:Q509)</f>
        <v>226.69</v>
      </c>
      <c r="J510" s="37">
        <f>Source!BZ223</f>
        <v>88</v>
      </c>
      <c r="K510" s="41">
        <f>SUM(R505:R509)</f>
        <v>3699.55</v>
      </c>
    </row>
    <row r="511" spans="1:28" ht="14.25" x14ac:dyDescent="0.2">
      <c r="A511" s="35"/>
      <c r="B511" s="36"/>
      <c r="C511" s="36" t="s">
        <v>713</v>
      </c>
      <c r="D511" s="38" t="s">
        <v>712</v>
      </c>
      <c r="E511" s="37">
        <f>Source!DO223</f>
        <v>74</v>
      </c>
      <c r="F511" s="40"/>
      <c r="G511" s="39"/>
      <c r="H511" s="37"/>
      <c r="I511" s="41">
        <f>SUM(S505:S510)</f>
        <v>152.5</v>
      </c>
      <c r="J511" s="37">
        <f>Source!CA223</f>
        <v>41</v>
      </c>
      <c r="K511" s="41">
        <f>SUM(T505:T510)</f>
        <v>1723.65</v>
      </c>
    </row>
    <row r="512" spans="1:28" ht="14.25" x14ac:dyDescent="0.2">
      <c r="A512" s="35"/>
      <c r="B512" s="36"/>
      <c r="C512" s="36" t="s">
        <v>714</v>
      </c>
      <c r="D512" s="38" t="s">
        <v>712</v>
      </c>
      <c r="E512" s="37">
        <f>175</f>
        <v>175</v>
      </c>
      <c r="F512" s="40"/>
      <c r="G512" s="39"/>
      <c r="H512" s="37"/>
      <c r="I512" s="41">
        <f>SUM(U505:U511)</f>
        <v>9.6300000000000008</v>
      </c>
      <c r="J512" s="37">
        <f>157</f>
        <v>157</v>
      </c>
      <c r="K512" s="41">
        <f>SUM(V505:V511)</f>
        <v>176.15</v>
      </c>
    </row>
    <row r="513" spans="1:28" ht="14.25" x14ac:dyDescent="0.2">
      <c r="A513" s="45"/>
      <c r="B513" s="46"/>
      <c r="C513" s="46" t="s">
        <v>715</v>
      </c>
      <c r="D513" s="47" t="s">
        <v>716</v>
      </c>
      <c r="E513" s="48">
        <f>Source!AQ223</f>
        <v>1.47</v>
      </c>
      <c r="F513" s="49"/>
      <c r="G513" s="50" t="str">
        <f>Source!DI223</f>
        <v>)*1,15</v>
      </c>
      <c r="H513" s="48">
        <f>Source!AV223</f>
        <v>1</v>
      </c>
      <c r="I513" s="51">
        <f>Source!U223</f>
        <v>16.904999999999998</v>
      </c>
      <c r="J513" s="48"/>
      <c r="K513" s="51"/>
      <c r="AB513" s="43">
        <f>I513</f>
        <v>16.904999999999998</v>
      </c>
    </row>
    <row r="514" spans="1:28" ht="15" x14ac:dyDescent="0.25">
      <c r="A514" s="52"/>
      <c r="B514" s="52"/>
      <c r="C514" s="53" t="s">
        <v>717</v>
      </c>
      <c r="D514" s="52"/>
      <c r="E514" s="52"/>
      <c r="F514" s="52"/>
      <c r="G514" s="52"/>
      <c r="H514" s="54">
        <f>I506+I507+I509+I510+I511+I512</f>
        <v>841.78000000000009</v>
      </c>
      <c r="I514" s="54"/>
      <c r="J514" s="54">
        <f>K506+K507+K509+K510+K511+K512</f>
        <v>11014.419999999998</v>
      </c>
      <c r="K514" s="54"/>
      <c r="O514" s="43">
        <f>I506+I507+I509+I510+I511+I512</f>
        <v>841.78000000000009</v>
      </c>
      <c r="P514" s="43">
        <f>K506+K507+K509+K510+K511+K512</f>
        <v>11014.419999999998</v>
      </c>
      <c r="X514">
        <f>IF(Source!BI223&lt;=1,I506+I507+I509+I510+I511+I512-0, 0)</f>
        <v>841.78000000000009</v>
      </c>
      <c r="Y514">
        <f>IF(Source!BI223=2,I506+I507+I509+I510+I511+I512-0, 0)</f>
        <v>0</v>
      </c>
      <c r="Z514">
        <f>IF(Source!BI223=3,I506+I507+I509+I510+I511+I512-0, 0)</f>
        <v>0</v>
      </c>
      <c r="AA514">
        <f>IF(Source!BI223=4,I506+I507+I509+I510+I511+I512,0)</f>
        <v>0</v>
      </c>
    </row>
    <row r="516" spans="1:28" ht="57" x14ac:dyDescent="0.2">
      <c r="A516" s="45" t="str">
        <f>Source!E225</f>
        <v>95</v>
      </c>
      <c r="B516" s="46" t="str">
        <f>Source!F225</f>
        <v>1.13-4-62</v>
      </c>
      <c r="C516" s="46" t="s">
        <v>391</v>
      </c>
      <c r="D516" s="47" t="str">
        <f>Source!H225</f>
        <v>шт.</v>
      </c>
      <c r="E516" s="48">
        <f>Source!I225</f>
        <v>10</v>
      </c>
      <c r="F516" s="49">
        <f>Source!AL225</f>
        <v>47.24</v>
      </c>
      <c r="G516" s="50" t="str">
        <f>Source!DD225</f>
        <v/>
      </c>
      <c r="H516" s="48">
        <f>Source!AW225</f>
        <v>1</v>
      </c>
      <c r="I516" s="51">
        <f>ROUND((Source!AC225*Source!AW225)*Source!I225, 2)</f>
        <v>472.4</v>
      </c>
      <c r="J516" s="48">
        <f>IF(Source!BC225&lt;&gt; 0, Source!BC225, 1)</f>
        <v>12.36</v>
      </c>
      <c r="K516" s="51">
        <f>Source!P225</f>
        <v>5838.86</v>
      </c>
      <c r="Q516">
        <f>ROUND((Source!DN225/100)*ROUND((Source!AF225*Source!AV225)*Source!I225, 2), 2)</f>
        <v>0</v>
      </c>
      <c r="R516">
        <f>Source!X225</f>
        <v>0</v>
      </c>
      <c r="S516">
        <f>ROUND((Source!DO225/100)*ROUND((Source!AF225*Source!AV225)*Source!I225, 2), 2)</f>
        <v>0</v>
      </c>
      <c r="T516">
        <f>Source!Y225</f>
        <v>0</v>
      </c>
      <c r="U516">
        <f>ROUND((175/100)*ROUND((Source!AE225*Source!AV225)*Source!I225, 2), 2)</f>
        <v>0</v>
      </c>
      <c r="V516">
        <f>ROUND((157/100)*ROUND(Source!CS225*Source!I225, 2), 2)</f>
        <v>0</v>
      </c>
    </row>
    <row r="517" spans="1:28" ht="15" x14ac:dyDescent="0.25">
      <c r="A517" s="52"/>
      <c r="B517" s="52"/>
      <c r="C517" s="53" t="s">
        <v>717</v>
      </c>
      <c r="D517" s="52"/>
      <c r="E517" s="52"/>
      <c r="F517" s="52"/>
      <c r="G517" s="52"/>
      <c r="H517" s="54">
        <f>I516</f>
        <v>472.4</v>
      </c>
      <c r="I517" s="54"/>
      <c r="J517" s="54">
        <f>K516</f>
        <v>5838.86</v>
      </c>
      <c r="K517" s="54"/>
      <c r="O517" s="43">
        <f>I516</f>
        <v>472.4</v>
      </c>
      <c r="P517" s="43">
        <f>K516</f>
        <v>5838.86</v>
      </c>
      <c r="X517">
        <f>IF(Source!BI225&lt;=1,I516-0, 0)</f>
        <v>472.4</v>
      </c>
      <c r="Y517">
        <f>IF(Source!BI225=2,I516-0, 0)</f>
        <v>0</v>
      </c>
      <c r="Z517">
        <f>IF(Source!BI225=3,I516-0, 0)</f>
        <v>0</v>
      </c>
      <c r="AA517">
        <f>IF(Source!BI225=4,I516,0)</f>
        <v>0</v>
      </c>
    </row>
    <row r="519" spans="1:28" ht="57" x14ac:dyDescent="0.2">
      <c r="A519" s="35" t="str">
        <f>Source!E227</f>
        <v>96</v>
      </c>
      <c r="B519" s="36" t="str">
        <f>Source!F227</f>
        <v>3.16-15-2</v>
      </c>
      <c r="C519" s="36" t="s">
        <v>350</v>
      </c>
      <c r="D519" s="38" t="str">
        <f>Source!H227</f>
        <v>шт.</v>
      </c>
      <c r="E519" s="37">
        <f>Source!I227</f>
        <v>4</v>
      </c>
      <c r="F519" s="40"/>
      <c r="G519" s="39"/>
      <c r="H519" s="37"/>
      <c r="I519" s="41"/>
      <c r="J519" s="37"/>
      <c r="K519" s="41"/>
      <c r="Q519">
        <f>ROUND((Source!DN227/100)*ROUND((Source!AF227*Source!AV227)*Source!I227, 2), 2)</f>
        <v>90.67</v>
      </c>
      <c r="R519">
        <f>Source!X227</f>
        <v>1479.82</v>
      </c>
      <c r="S519">
        <f>ROUND((Source!DO227/100)*ROUND((Source!AF227*Source!AV227)*Source!I227, 2), 2)</f>
        <v>61</v>
      </c>
      <c r="T519">
        <f>Source!Y227</f>
        <v>689.46</v>
      </c>
      <c r="U519">
        <f>ROUND((175/100)*ROUND((Source!AE227*Source!AV227)*Source!I227, 2), 2)</f>
        <v>3.85</v>
      </c>
      <c r="V519">
        <f>ROUND((157/100)*ROUND(Source!CS227*Source!I227, 2), 2)</f>
        <v>70.459999999999994</v>
      </c>
    </row>
    <row r="520" spans="1:28" ht="14.25" x14ac:dyDescent="0.2">
      <c r="A520" s="35"/>
      <c r="B520" s="36"/>
      <c r="C520" s="36" t="s">
        <v>707</v>
      </c>
      <c r="D520" s="38"/>
      <c r="E520" s="37"/>
      <c r="F520" s="40">
        <f>Source!AO227</f>
        <v>17.920000000000002</v>
      </c>
      <c r="G520" s="39" t="str">
        <f>Source!DG227</f>
        <v>)*1,15</v>
      </c>
      <c r="H520" s="37">
        <f>Source!AV227</f>
        <v>1</v>
      </c>
      <c r="I520" s="41">
        <f>ROUND((Source!AF227*Source!AV227)*Source!I227, 2)</f>
        <v>82.43</v>
      </c>
      <c r="J520" s="37">
        <f>IF(Source!BA227&lt;&gt; 0, Source!BA227, 1)</f>
        <v>20.399999999999999</v>
      </c>
      <c r="K520" s="41">
        <f>Source!S227</f>
        <v>1681.61</v>
      </c>
      <c r="W520">
        <f>I520</f>
        <v>82.43</v>
      </c>
    </row>
    <row r="521" spans="1:28" ht="14.25" x14ac:dyDescent="0.2">
      <c r="A521" s="35"/>
      <c r="B521" s="36"/>
      <c r="C521" s="36" t="s">
        <v>708</v>
      </c>
      <c r="D521" s="38"/>
      <c r="E521" s="37"/>
      <c r="F521" s="40">
        <f>Source!AM227</f>
        <v>3.35</v>
      </c>
      <c r="G521" s="39" t="str">
        <f>Source!DE227</f>
        <v>)*1,25</v>
      </c>
      <c r="H521" s="37">
        <f>Source!AV227</f>
        <v>1</v>
      </c>
      <c r="I521" s="41">
        <f>ROUND((Source!AD227*Source!AV227)*Source!I227, 2)</f>
        <v>16.75</v>
      </c>
      <c r="J521" s="37">
        <f>IF(Source!BB227&lt;&gt; 0, Source!BB227, 1)</f>
        <v>7.38</v>
      </c>
      <c r="K521" s="41">
        <f>Source!Q227</f>
        <v>123.62</v>
      </c>
    </row>
    <row r="522" spans="1:28" ht="14.25" x14ac:dyDescent="0.2">
      <c r="A522" s="35"/>
      <c r="B522" s="36"/>
      <c r="C522" s="36" t="s">
        <v>709</v>
      </c>
      <c r="D522" s="38"/>
      <c r="E522" s="37"/>
      <c r="F522" s="40">
        <f>Source!AN227</f>
        <v>0.44</v>
      </c>
      <c r="G522" s="39" t="str">
        <f>Source!DF227</f>
        <v>)*1,25</v>
      </c>
      <c r="H522" s="37">
        <f>Source!AV227</f>
        <v>1</v>
      </c>
      <c r="I522" s="42">
        <f>ROUND((Source!AE227*Source!AV227)*Source!I227, 2)</f>
        <v>2.2000000000000002</v>
      </c>
      <c r="J522" s="37">
        <f>IF(Source!BS227&lt;&gt; 0, Source!BS227, 1)</f>
        <v>20.399999999999999</v>
      </c>
      <c r="K522" s="42">
        <f>Source!R227</f>
        <v>44.88</v>
      </c>
      <c r="W522">
        <f>I522</f>
        <v>2.2000000000000002</v>
      </c>
    </row>
    <row r="523" spans="1:28" ht="14.25" x14ac:dyDescent="0.2">
      <c r="A523" s="35"/>
      <c r="B523" s="36"/>
      <c r="C523" s="36" t="s">
        <v>710</v>
      </c>
      <c r="D523" s="38"/>
      <c r="E523" s="37"/>
      <c r="F523" s="40">
        <f>Source!AL227</f>
        <v>20.5</v>
      </c>
      <c r="G523" s="39" t="str">
        <f>Source!DD227</f>
        <v/>
      </c>
      <c r="H523" s="37">
        <f>Source!AW227</f>
        <v>1</v>
      </c>
      <c r="I523" s="41">
        <f>ROUND((Source!AC227*Source!AW227)*Source!I227, 2)</f>
        <v>82</v>
      </c>
      <c r="J523" s="37">
        <f>IF(Source!BC227&lt;&gt; 0, Source!BC227, 1)</f>
        <v>4.4000000000000004</v>
      </c>
      <c r="K523" s="41">
        <f>Source!P227</f>
        <v>360.8</v>
      </c>
    </row>
    <row r="524" spans="1:28" ht="14.25" x14ac:dyDescent="0.2">
      <c r="A524" s="35"/>
      <c r="B524" s="36"/>
      <c r="C524" s="36" t="s">
        <v>711</v>
      </c>
      <c r="D524" s="38" t="s">
        <v>712</v>
      </c>
      <c r="E524" s="37">
        <f>Source!DN227</f>
        <v>110</v>
      </c>
      <c r="F524" s="40"/>
      <c r="G524" s="39"/>
      <c r="H524" s="37"/>
      <c r="I524" s="41">
        <f>SUM(Q519:Q523)</f>
        <v>90.67</v>
      </c>
      <c r="J524" s="37">
        <f>Source!BZ227</f>
        <v>88</v>
      </c>
      <c r="K524" s="41">
        <f>SUM(R519:R523)</f>
        <v>1479.82</v>
      </c>
    </row>
    <row r="525" spans="1:28" ht="14.25" x14ac:dyDescent="0.2">
      <c r="A525" s="35"/>
      <c r="B525" s="36"/>
      <c r="C525" s="36" t="s">
        <v>713</v>
      </c>
      <c r="D525" s="38" t="s">
        <v>712</v>
      </c>
      <c r="E525" s="37">
        <f>Source!DO227</f>
        <v>74</v>
      </c>
      <c r="F525" s="40"/>
      <c r="G525" s="39"/>
      <c r="H525" s="37"/>
      <c r="I525" s="41">
        <f>SUM(S519:S524)</f>
        <v>61</v>
      </c>
      <c r="J525" s="37">
        <f>Source!CA227</f>
        <v>41</v>
      </c>
      <c r="K525" s="41">
        <f>SUM(T519:T524)</f>
        <v>689.46</v>
      </c>
    </row>
    <row r="526" spans="1:28" ht="14.25" x14ac:dyDescent="0.2">
      <c r="A526" s="35"/>
      <c r="B526" s="36"/>
      <c r="C526" s="36" t="s">
        <v>714</v>
      </c>
      <c r="D526" s="38" t="s">
        <v>712</v>
      </c>
      <c r="E526" s="37">
        <f>175</f>
        <v>175</v>
      </c>
      <c r="F526" s="40"/>
      <c r="G526" s="39"/>
      <c r="H526" s="37"/>
      <c r="I526" s="41">
        <f>SUM(U519:U525)</f>
        <v>3.85</v>
      </c>
      <c r="J526" s="37">
        <f>157</f>
        <v>157</v>
      </c>
      <c r="K526" s="41">
        <f>SUM(V519:V525)</f>
        <v>70.459999999999994</v>
      </c>
    </row>
    <row r="527" spans="1:28" ht="14.25" x14ac:dyDescent="0.2">
      <c r="A527" s="45"/>
      <c r="B527" s="46"/>
      <c r="C527" s="46" t="s">
        <v>715</v>
      </c>
      <c r="D527" s="47" t="s">
        <v>716</v>
      </c>
      <c r="E527" s="48">
        <f>Source!AQ227</f>
        <v>1.47</v>
      </c>
      <c r="F527" s="49"/>
      <c r="G527" s="50" t="str">
        <f>Source!DI227</f>
        <v>)*1,15</v>
      </c>
      <c r="H527" s="48">
        <f>Source!AV227</f>
        <v>1</v>
      </c>
      <c r="I527" s="51">
        <f>Source!U227</f>
        <v>6.7619999999999996</v>
      </c>
      <c r="J527" s="48"/>
      <c r="K527" s="51"/>
      <c r="AB527" s="43">
        <f>I527</f>
        <v>6.7619999999999996</v>
      </c>
    </row>
    <row r="528" spans="1:28" ht="15" x14ac:dyDescent="0.25">
      <c r="A528" s="52"/>
      <c r="B528" s="52"/>
      <c r="C528" s="53" t="s">
        <v>717</v>
      </c>
      <c r="D528" s="52"/>
      <c r="E528" s="52"/>
      <c r="F528" s="52"/>
      <c r="G528" s="52"/>
      <c r="H528" s="54">
        <f>I520+I521+I523+I524+I525+I526</f>
        <v>336.70000000000005</v>
      </c>
      <c r="I528" s="54"/>
      <c r="J528" s="54">
        <f>K520+K521+K523+K524+K525+K526</f>
        <v>4405.7700000000004</v>
      </c>
      <c r="K528" s="54"/>
      <c r="O528" s="43">
        <f>I520+I521+I523+I524+I525+I526</f>
        <v>336.70000000000005</v>
      </c>
      <c r="P528" s="43">
        <f>K520+K521+K523+K524+K525+K526</f>
        <v>4405.7700000000004</v>
      </c>
      <c r="X528">
        <f>IF(Source!BI227&lt;=1,I520+I521+I523+I524+I525+I526-0, 0)</f>
        <v>336.70000000000005</v>
      </c>
      <c r="Y528">
        <f>IF(Source!BI227=2,I520+I521+I523+I524+I525+I526-0, 0)</f>
        <v>0</v>
      </c>
      <c r="Z528">
        <f>IF(Source!BI227=3,I520+I521+I523+I524+I525+I526-0, 0)</f>
        <v>0</v>
      </c>
      <c r="AA528">
        <f>IF(Source!BI227=4,I520+I521+I523+I524+I525+I526,0)</f>
        <v>0</v>
      </c>
    </row>
    <row r="530" spans="1:28" ht="57" x14ac:dyDescent="0.2">
      <c r="A530" s="45" t="str">
        <f>Source!E229</f>
        <v>97</v>
      </c>
      <c r="B530" s="46" t="str">
        <f>Source!F229</f>
        <v>1.13-4-64</v>
      </c>
      <c r="C530" s="46" t="s">
        <v>396</v>
      </c>
      <c r="D530" s="47" t="str">
        <f>Source!H229</f>
        <v>шт.</v>
      </c>
      <c r="E530" s="48">
        <f>Source!I229</f>
        <v>2</v>
      </c>
      <c r="F530" s="49">
        <f>Source!AL229</f>
        <v>113.32</v>
      </c>
      <c r="G530" s="50" t="str">
        <f>Source!DD229</f>
        <v/>
      </c>
      <c r="H530" s="48">
        <f>Source!AW229</f>
        <v>1</v>
      </c>
      <c r="I530" s="51">
        <f>ROUND((Source!AC229*Source!AW229)*Source!I229, 2)</f>
        <v>226.64</v>
      </c>
      <c r="J530" s="48">
        <f>IF(Source!BC229&lt;&gt; 0, Source!BC229, 1)</f>
        <v>11.94</v>
      </c>
      <c r="K530" s="51">
        <f>Source!P229</f>
        <v>2706.08</v>
      </c>
      <c r="Q530">
        <f>ROUND((Source!DN229/100)*ROUND((Source!AF229*Source!AV229)*Source!I229, 2), 2)</f>
        <v>0</v>
      </c>
      <c r="R530">
        <f>Source!X229</f>
        <v>0</v>
      </c>
      <c r="S530">
        <f>ROUND((Source!DO229/100)*ROUND((Source!AF229*Source!AV229)*Source!I229, 2), 2)</f>
        <v>0</v>
      </c>
      <c r="T530">
        <f>Source!Y229</f>
        <v>0</v>
      </c>
      <c r="U530">
        <f>ROUND((175/100)*ROUND((Source!AE229*Source!AV229)*Source!I229, 2), 2)</f>
        <v>0</v>
      </c>
      <c r="V530">
        <f>ROUND((157/100)*ROUND(Source!CS229*Source!I229, 2), 2)</f>
        <v>0</v>
      </c>
    </row>
    <row r="531" spans="1:28" ht="15" x14ac:dyDescent="0.25">
      <c r="A531" s="52"/>
      <c r="B531" s="52"/>
      <c r="C531" s="53" t="s">
        <v>717</v>
      </c>
      <c r="D531" s="52"/>
      <c r="E531" s="52"/>
      <c r="F531" s="52"/>
      <c r="G531" s="52"/>
      <c r="H531" s="54">
        <f>I530</f>
        <v>226.64</v>
      </c>
      <c r="I531" s="54"/>
      <c r="J531" s="54">
        <f>K530</f>
        <v>2706.08</v>
      </c>
      <c r="K531" s="54"/>
      <c r="O531" s="43">
        <f>I530</f>
        <v>226.64</v>
      </c>
      <c r="P531" s="43">
        <f>K530</f>
        <v>2706.08</v>
      </c>
      <c r="X531">
        <f>IF(Source!BI229&lt;=1,I530-0, 0)</f>
        <v>226.64</v>
      </c>
      <c r="Y531">
        <f>IF(Source!BI229=2,I530-0, 0)</f>
        <v>0</v>
      </c>
      <c r="Z531">
        <f>IF(Source!BI229=3,I530-0, 0)</f>
        <v>0</v>
      </c>
      <c r="AA531">
        <f>IF(Source!BI229=4,I530,0)</f>
        <v>0</v>
      </c>
    </row>
    <row r="533" spans="1:28" ht="57" x14ac:dyDescent="0.2">
      <c r="A533" s="45" t="str">
        <f>Source!E231</f>
        <v>98</v>
      </c>
      <c r="B533" s="46" t="str">
        <f>Source!F231</f>
        <v>1.13-4-66</v>
      </c>
      <c r="C533" s="46" t="s">
        <v>400</v>
      </c>
      <c r="D533" s="47" t="str">
        <f>Source!H231</f>
        <v>шт.</v>
      </c>
      <c r="E533" s="48">
        <f>Source!I231</f>
        <v>2</v>
      </c>
      <c r="F533" s="49">
        <f>Source!AL231</f>
        <v>255</v>
      </c>
      <c r="G533" s="50" t="str">
        <f>Source!DD231</f>
        <v/>
      </c>
      <c r="H533" s="48">
        <f>Source!AW231</f>
        <v>1</v>
      </c>
      <c r="I533" s="51">
        <f>ROUND((Source!AC231*Source!AW231)*Source!I231, 2)</f>
        <v>510</v>
      </c>
      <c r="J533" s="48">
        <f>IF(Source!BC231&lt;&gt; 0, Source!BC231, 1)</f>
        <v>11.85</v>
      </c>
      <c r="K533" s="51">
        <f>Source!P231</f>
        <v>6043.5</v>
      </c>
      <c r="Q533">
        <f>ROUND((Source!DN231/100)*ROUND((Source!AF231*Source!AV231)*Source!I231, 2), 2)</f>
        <v>0</v>
      </c>
      <c r="R533">
        <f>Source!X231</f>
        <v>0</v>
      </c>
      <c r="S533">
        <f>ROUND((Source!DO231/100)*ROUND((Source!AF231*Source!AV231)*Source!I231, 2), 2)</f>
        <v>0</v>
      </c>
      <c r="T533">
        <f>Source!Y231</f>
        <v>0</v>
      </c>
      <c r="U533">
        <f>ROUND((175/100)*ROUND((Source!AE231*Source!AV231)*Source!I231, 2), 2)</f>
        <v>0</v>
      </c>
      <c r="V533">
        <f>ROUND((157/100)*ROUND(Source!CS231*Source!I231, 2), 2)</f>
        <v>0</v>
      </c>
    </row>
    <row r="534" spans="1:28" ht="15" x14ac:dyDescent="0.25">
      <c r="A534" s="52"/>
      <c r="B534" s="52"/>
      <c r="C534" s="53" t="s">
        <v>717</v>
      </c>
      <c r="D534" s="52"/>
      <c r="E534" s="52"/>
      <c r="F534" s="52"/>
      <c r="G534" s="52"/>
      <c r="H534" s="54">
        <f>I533</f>
        <v>510</v>
      </c>
      <c r="I534" s="54"/>
      <c r="J534" s="54">
        <f>K533</f>
        <v>6043.5</v>
      </c>
      <c r="K534" s="54"/>
      <c r="O534" s="43">
        <f>I533</f>
        <v>510</v>
      </c>
      <c r="P534" s="43">
        <f>K533</f>
        <v>6043.5</v>
      </c>
      <c r="X534">
        <f>IF(Source!BI231&lt;=1,I533-0, 0)</f>
        <v>510</v>
      </c>
      <c r="Y534">
        <f>IF(Source!BI231=2,I533-0, 0)</f>
        <v>0</v>
      </c>
      <c r="Z534">
        <f>IF(Source!BI231=3,I533-0, 0)</f>
        <v>0</v>
      </c>
      <c r="AA534">
        <f>IF(Source!BI231=4,I533,0)</f>
        <v>0</v>
      </c>
    </row>
    <row r="536" spans="1:28" ht="57" x14ac:dyDescent="0.2">
      <c r="A536" s="35" t="str">
        <f>Source!E233</f>
        <v>99</v>
      </c>
      <c r="B536" s="36" t="str">
        <f>Source!F233</f>
        <v>3.16-15-3</v>
      </c>
      <c r="C536" s="36" t="s">
        <v>404</v>
      </c>
      <c r="D536" s="38" t="str">
        <f>Source!H233</f>
        <v>шт.</v>
      </c>
      <c r="E536" s="37">
        <f>Source!I233</f>
        <v>4</v>
      </c>
      <c r="F536" s="40"/>
      <c r="G536" s="39"/>
      <c r="H536" s="37"/>
      <c r="I536" s="41"/>
      <c r="J536" s="37"/>
      <c r="K536" s="41"/>
      <c r="Q536">
        <f>ROUND((Source!DN233/100)*ROUND((Source!AF233*Source!AV233)*Source!I233, 2), 2)</f>
        <v>160.35</v>
      </c>
      <c r="R536">
        <f>Source!X233</f>
        <v>2616.94</v>
      </c>
      <c r="S536">
        <f>ROUND((Source!DO233/100)*ROUND((Source!AF233*Source!AV233)*Source!I233, 2), 2)</f>
        <v>107.87</v>
      </c>
      <c r="T536">
        <f>Source!Y233</f>
        <v>1219.25</v>
      </c>
      <c r="U536">
        <f>ROUND((175/100)*ROUND((Source!AE233*Source!AV233)*Source!I233, 2), 2)</f>
        <v>13.21</v>
      </c>
      <c r="V536">
        <f>ROUND((157/100)*ROUND(Source!CS233*Source!I233, 2), 2)</f>
        <v>241.81</v>
      </c>
    </row>
    <row r="537" spans="1:28" ht="14.25" x14ac:dyDescent="0.2">
      <c r="A537" s="35"/>
      <c r="B537" s="36"/>
      <c r="C537" s="36" t="s">
        <v>707</v>
      </c>
      <c r="D537" s="38"/>
      <c r="E537" s="37"/>
      <c r="F537" s="40">
        <f>Source!AO233</f>
        <v>31.69</v>
      </c>
      <c r="G537" s="39" t="str">
        <f>Source!DG233</f>
        <v>)*1,15</v>
      </c>
      <c r="H537" s="37">
        <f>Source!AV233</f>
        <v>1</v>
      </c>
      <c r="I537" s="41">
        <f>ROUND((Source!AF233*Source!AV233)*Source!I233, 2)</f>
        <v>145.77000000000001</v>
      </c>
      <c r="J537" s="37">
        <f>IF(Source!BA233&lt;&gt; 0, Source!BA233, 1)</f>
        <v>20.399999999999999</v>
      </c>
      <c r="K537" s="41">
        <f>Source!S233</f>
        <v>2973.79</v>
      </c>
      <c r="W537">
        <f>I537</f>
        <v>145.77000000000001</v>
      </c>
    </row>
    <row r="538" spans="1:28" ht="14.25" x14ac:dyDescent="0.2">
      <c r="A538" s="35"/>
      <c r="B538" s="36"/>
      <c r="C538" s="36" t="s">
        <v>708</v>
      </c>
      <c r="D538" s="38"/>
      <c r="E538" s="37"/>
      <c r="F538" s="40">
        <f>Source!AM233</f>
        <v>8.85</v>
      </c>
      <c r="G538" s="39" t="str">
        <f>Source!DE233</f>
        <v>)*1,25</v>
      </c>
      <c r="H538" s="37">
        <f>Source!AV233</f>
        <v>1</v>
      </c>
      <c r="I538" s="41">
        <f>ROUND((Source!AD233*Source!AV233)*Source!I233, 2)</f>
        <v>44.25</v>
      </c>
      <c r="J538" s="37">
        <f>IF(Source!BB233&lt;&gt; 0, Source!BB233, 1)</f>
        <v>7.97</v>
      </c>
      <c r="K538" s="41">
        <f>Source!Q233</f>
        <v>352.67</v>
      </c>
    </row>
    <row r="539" spans="1:28" ht="14.25" x14ac:dyDescent="0.2">
      <c r="A539" s="35"/>
      <c r="B539" s="36"/>
      <c r="C539" s="36" t="s">
        <v>709</v>
      </c>
      <c r="D539" s="38"/>
      <c r="E539" s="37"/>
      <c r="F539" s="40">
        <f>Source!AN233</f>
        <v>1.51</v>
      </c>
      <c r="G539" s="39" t="str">
        <f>Source!DF233</f>
        <v>)*1,25</v>
      </c>
      <c r="H539" s="37">
        <f>Source!AV233</f>
        <v>1</v>
      </c>
      <c r="I539" s="42">
        <f>ROUND((Source!AE233*Source!AV233)*Source!I233, 2)</f>
        <v>7.55</v>
      </c>
      <c r="J539" s="37">
        <f>IF(Source!BS233&lt;&gt; 0, Source!BS233, 1)</f>
        <v>20.399999999999999</v>
      </c>
      <c r="K539" s="42">
        <f>Source!R233</f>
        <v>154.02000000000001</v>
      </c>
      <c r="W539">
        <f>I539</f>
        <v>7.55</v>
      </c>
    </row>
    <row r="540" spans="1:28" ht="14.25" x14ac:dyDescent="0.2">
      <c r="A540" s="35"/>
      <c r="B540" s="36"/>
      <c r="C540" s="36" t="s">
        <v>710</v>
      </c>
      <c r="D540" s="38"/>
      <c r="E540" s="37"/>
      <c r="F540" s="40">
        <f>Source!AL233</f>
        <v>39.46</v>
      </c>
      <c r="G540" s="39" t="str">
        <f>Source!DD233</f>
        <v/>
      </c>
      <c r="H540" s="37">
        <f>Source!AW233</f>
        <v>1</v>
      </c>
      <c r="I540" s="41">
        <f>ROUND((Source!AC233*Source!AW233)*Source!I233, 2)</f>
        <v>157.84</v>
      </c>
      <c r="J540" s="37">
        <f>IF(Source!BC233&lt;&gt; 0, Source!BC233, 1)</f>
        <v>4.42</v>
      </c>
      <c r="K540" s="41">
        <f>Source!P233</f>
        <v>697.65</v>
      </c>
    </row>
    <row r="541" spans="1:28" ht="14.25" x14ac:dyDescent="0.2">
      <c r="A541" s="35"/>
      <c r="B541" s="36"/>
      <c r="C541" s="36" t="s">
        <v>711</v>
      </c>
      <c r="D541" s="38" t="s">
        <v>712</v>
      </c>
      <c r="E541" s="37">
        <f>Source!DN233</f>
        <v>110</v>
      </c>
      <c r="F541" s="40"/>
      <c r="G541" s="39"/>
      <c r="H541" s="37"/>
      <c r="I541" s="41">
        <f>SUM(Q536:Q540)</f>
        <v>160.35</v>
      </c>
      <c r="J541" s="37">
        <f>Source!BZ233</f>
        <v>88</v>
      </c>
      <c r="K541" s="41">
        <f>SUM(R536:R540)</f>
        <v>2616.94</v>
      </c>
    </row>
    <row r="542" spans="1:28" ht="14.25" x14ac:dyDescent="0.2">
      <c r="A542" s="35"/>
      <c r="B542" s="36"/>
      <c r="C542" s="36" t="s">
        <v>713</v>
      </c>
      <c r="D542" s="38" t="s">
        <v>712</v>
      </c>
      <c r="E542" s="37">
        <f>Source!DO233</f>
        <v>74</v>
      </c>
      <c r="F542" s="40"/>
      <c r="G542" s="39"/>
      <c r="H542" s="37"/>
      <c r="I542" s="41">
        <f>SUM(S536:S541)</f>
        <v>107.87</v>
      </c>
      <c r="J542" s="37">
        <f>Source!CA233</f>
        <v>41</v>
      </c>
      <c r="K542" s="41">
        <f>SUM(T536:T541)</f>
        <v>1219.25</v>
      </c>
    </row>
    <row r="543" spans="1:28" ht="14.25" x14ac:dyDescent="0.2">
      <c r="A543" s="35"/>
      <c r="B543" s="36"/>
      <c r="C543" s="36" t="s">
        <v>714</v>
      </c>
      <c r="D543" s="38" t="s">
        <v>712</v>
      </c>
      <c r="E543" s="37">
        <f>175</f>
        <v>175</v>
      </c>
      <c r="F543" s="40"/>
      <c r="G543" s="39"/>
      <c r="H543" s="37"/>
      <c r="I543" s="41">
        <f>SUM(U536:U542)</f>
        <v>13.21</v>
      </c>
      <c r="J543" s="37">
        <f>157</f>
        <v>157</v>
      </c>
      <c r="K543" s="41">
        <f>SUM(V536:V542)</f>
        <v>241.81</v>
      </c>
    </row>
    <row r="544" spans="1:28" ht="14.25" x14ac:dyDescent="0.2">
      <c r="A544" s="45"/>
      <c r="B544" s="46"/>
      <c r="C544" s="46" t="s">
        <v>715</v>
      </c>
      <c r="D544" s="47" t="s">
        <v>716</v>
      </c>
      <c r="E544" s="48">
        <f>Source!AQ233</f>
        <v>2.6</v>
      </c>
      <c r="F544" s="49"/>
      <c r="G544" s="50" t="str">
        <f>Source!DI233</f>
        <v>)*1,15</v>
      </c>
      <c r="H544" s="48">
        <f>Source!AV233</f>
        <v>1</v>
      </c>
      <c r="I544" s="51">
        <f>Source!U233</f>
        <v>11.959999999999999</v>
      </c>
      <c r="J544" s="48"/>
      <c r="K544" s="51"/>
      <c r="AB544" s="43">
        <f>I544</f>
        <v>11.959999999999999</v>
      </c>
    </row>
    <row r="545" spans="1:27" ht="15" x14ac:dyDescent="0.25">
      <c r="A545" s="52"/>
      <c r="B545" s="52"/>
      <c r="C545" s="53" t="s">
        <v>717</v>
      </c>
      <c r="D545" s="52"/>
      <c r="E545" s="52"/>
      <c r="F545" s="52"/>
      <c r="G545" s="52"/>
      <c r="H545" s="54">
        <f>I537+I538+I540+I541+I542+I543</f>
        <v>629.29000000000008</v>
      </c>
      <c r="I545" s="54"/>
      <c r="J545" s="54">
        <f>K537+K538+K540+K541+K542+K543</f>
        <v>8102.1100000000006</v>
      </c>
      <c r="K545" s="54"/>
      <c r="O545" s="43">
        <f>I537+I538+I540+I541+I542+I543</f>
        <v>629.29000000000008</v>
      </c>
      <c r="P545" s="43">
        <f>K537+K538+K540+K541+K542+K543</f>
        <v>8102.1100000000006</v>
      </c>
      <c r="X545">
        <f>IF(Source!BI233&lt;=1,I537+I538+I540+I541+I542+I543-0, 0)</f>
        <v>629.29000000000008</v>
      </c>
      <c r="Y545">
        <f>IF(Source!BI233=2,I537+I538+I540+I541+I542+I543-0, 0)</f>
        <v>0</v>
      </c>
      <c r="Z545">
        <f>IF(Source!BI233=3,I537+I538+I540+I541+I542+I543-0, 0)</f>
        <v>0</v>
      </c>
      <c r="AA545">
        <f>IF(Source!BI233=4,I537+I538+I540+I541+I542+I543,0)</f>
        <v>0</v>
      </c>
    </row>
    <row r="547" spans="1:27" ht="57" x14ac:dyDescent="0.2">
      <c r="A547" s="45" t="str">
        <f>Source!E235</f>
        <v>100</v>
      </c>
      <c r="B547" s="46" t="str">
        <f>Source!F235</f>
        <v>1.13-4-67</v>
      </c>
      <c r="C547" s="46" t="s">
        <v>112</v>
      </c>
      <c r="D547" s="47" t="str">
        <f>Source!H235</f>
        <v>шт.</v>
      </c>
      <c r="E547" s="48">
        <f>Source!I235</f>
        <v>2</v>
      </c>
      <c r="F547" s="49">
        <f>Source!AL235</f>
        <v>527.69000000000005</v>
      </c>
      <c r="G547" s="50" t="str">
        <f>Source!DD235</f>
        <v/>
      </c>
      <c r="H547" s="48">
        <f>Source!AW235</f>
        <v>1</v>
      </c>
      <c r="I547" s="51">
        <f>ROUND((Source!AC235*Source!AW235)*Source!I235, 2)</f>
        <v>1055.3800000000001</v>
      </c>
      <c r="J547" s="48">
        <f>IF(Source!BC235&lt;&gt; 0, Source!BC235, 1)</f>
        <v>14.02</v>
      </c>
      <c r="K547" s="51">
        <f>Source!P235</f>
        <v>14796.43</v>
      </c>
      <c r="Q547">
        <f>ROUND((Source!DN235/100)*ROUND((Source!AF235*Source!AV235)*Source!I235, 2), 2)</f>
        <v>0</v>
      </c>
      <c r="R547">
        <f>Source!X235</f>
        <v>0</v>
      </c>
      <c r="S547">
        <f>ROUND((Source!DO235/100)*ROUND((Source!AF235*Source!AV235)*Source!I235, 2), 2)</f>
        <v>0</v>
      </c>
      <c r="T547">
        <f>Source!Y235</f>
        <v>0</v>
      </c>
      <c r="U547">
        <f>ROUND((175/100)*ROUND((Source!AE235*Source!AV235)*Source!I235, 2), 2)</f>
        <v>0</v>
      </c>
      <c r="V547">
        <f>ROUND((157/100)*ROUND(Source!CS235*Source!I235, 2), 2)</f>
        <v>0</v>
      </c>
    </row>
    <row r="548" spans="1:27" ht="15" x14ac:dyDescent="0.25">
      <c r="A548" s="52"/>
      <c r="B548" s="52"/>
      <c r="C548" s="53" t="s">
        <v>717</v>
      </c>
      <c r="D548" s="52"/>
      <c r="E548" s="52"/>
      <c r="F548" s="52"/>
      <c r="G548" s="52"/>
      <c r="H548" s="54">
        <f>I547</f>
        <v>1055.3800000000001</v>
      </c>
      <c r="I548" s="54"/>
      <c r="J548" s="54">
        <f>K547</f>
        <v>14796.43</v>
      </c>
      <c r="K548" s="54"/>
      <c r="O548" s="43">
        <f>I547</f>
        <v>1055.3800000000001</v>
      </c>
      <c r="P548" s="43">
        <f>K547</f>
        <v>14796.43</v>
      </c>
      <c r="X548">
        <f>IF(Source!BI235&lt;=1,I547-0, 0)</f>
        <v>1055.3800000000001</v>
      </c>
      <c r="Y548">
        <f>IF(Source!BI235=2,I547-0, 0)</f>
        <v>0</v>
      </c>
      <c r="Z548">
        <f>IF(Source!BI235=3,I547-0, 0)</f>
        <v>0</v>
      </c>
      <c r="AA548">
        <f>IF(Source!BI235=4,I547,0)</f>
        <v>0</v>
      </c>
    </row>
    <row r="550" spans="1:27" ht="57" x14ac:dyDescent="0.2">
      <c r="A550" s="45" t="str">
        <f>Source!E237</f>
        <v>101</v>
      </c>
      <c r="B550" s="46" t="str">
        <f>Source!F237</f>
        <v>1.13-4-69</v>
      </c>
      <c r="C550" s="46" t="s">
        <v>409</v>
      </c>
      <c r="D550" s="47" t="str">
        <f>Source!H237</f>
        <v>шт.</v>
      </c>
      <c r="E550" s="48">
        <f>Source!I237</f>
        <v>2</v>
      </c>
      <c r="F550" s="49">
        <f>Source!AL237</f>
        <v>1420.1</v>
      </c>
      <c r="G550" s="50" t="str">
        <f>Source!DD237</f>
        <v/>
      </c>
      <c r="H550" s="48">
        <f>Source!AW237</f>
        <v>1</v>
      </c>
      <c r="I550" s="51">
        <f>ROUND((Source!AC237*Source!AW237)*Source!I237, 2)</f>
        <v>2840.2</v>
      </c>
      <c r="J550" s="48">
        <f>IF(Source!BC237&lt;&gt; 0, Source!BC237, 1)</f>
        <v>12.24</v>
      </c>
      <c r="K550" s="51">
        <f>Source!P237</f>
        <v>34764.050000000003</v>
      </c>
      <c r="Q550">
        <f>ROUND((Source!DN237/100)*ROUND((Source!AF237*Source!AV237)*Source!I237, 2), 2)</f>
        <v>0</v>
      </c>
      <c r="R550">
        <f>Source!X237</f>
        <v>0</v>
      </c>
      <c r="S550">
        <f>ROUND((Source!DO237/100)*ROUND((Source!AF237*Source!AV237)*Source!I237, 2), 2)</f>
        <v>0</v>
      </c>
      <c r="T550">
        <f>Source!Y237</f>
        <v>0</v>
      </c>
      <c r="U550">
        <f>ROUND((175/100)*ROUND((Source!AE237*Source!AV237)*Source!I237, 2), 2)</f>
        <v>0</v>
      </c>
      <c r="V550">
        <f>ROUND((157/100)*ROUND(Source!CS237*Source!I237, 2), 2)</f>
        <v>0</v>
      </c>
    </row>
    <row r="551" spans="1:27" ht="15" x14ac:dyDescent="0.25">
      <c r="A551" s="52"/>
      <c r="B551" s="52"/>
      <c r="C551" s="53" t="s">
        <v>717</v>
      </c>
      <c r="D551" s="52"/>
      <c r="E551" s="52"/>
      <c r="F551" s="52"/>
      <c r="G551" s="52"/>
      <c r="H551" s="54">
        <f>I550</f>
        <v>2840.2</v>
      </c>
      <c r="I551" s="54"/>
      <c r="J551" s="54">
        <f>K550</f>
        <v>34764.050000000003</v>
      </c>
      <c r="K551" s="54"/>
      <c r="O551" s="43">
        <f>I550</f>
        <v>2840.2</v>
      </c>
      <c r="P551" s="43">
        <f>K550</f>
        <v>34764.050000000003</v>
      </c>
      <c r="X551">
        <f>IF(Source!BI237&lt;=1,I550-0, 0)</f>
        <v>2840.2</v>
      </c>
      <c r="Y551">
        <f>IF(Source!BI237=2,I550-0, 0)</f>
        <v>0</v>
      </c>
      <c r="Z551">
        <f>IF(Source!BI237=3,I550-0, 0)</f>
        <v>0</v>
      </c>
      <c r="AA551">
        <f>IF(Source!BI237=4,I550,0)</f>
        <v>0</v>
      </c>
    </row>
    <row r="553" spans="1:27" ht="42.75" x14ac:dyDescent="0.2">
      <c r="A553" s="35" t="str">
        <f>Source!E239</f>
        <v>102</v>
      </c>
      <c r="B553" s="36" t="str">
        <f>Source!F239</f>
        <v>3.16-27-4</v>
      </c>
      <c r="C553" s="36" t="s">
        <v>413</v>
      </c>
      <c r="D553" s="38" t="str">
        <f>Source!H239</f>
        <v>1 врезка</v>
      </c>
      <c r="E553" s="37">
        <f>Source!I239</f>
        <v>2</v>
      </c>
      <c r="F553" s="40"/>
      <c r="G553" s="39"/>
      <c r="H553" s="37"/>
      <c r="I553" s="41"/>
      <c r="J553" s="37"/>
      <c r="K553" s="41"/>
      <c r="Q553">
        <f>ROUND((Source!DN239/100)*ROUND((Source!AF239*Source!AV239)*Source!I239, 2), 2)</f>
        <v>144.44</v>
      </c>
      <c r="R553">
        <f>Source!X239</f>
        <v>2357.2199999999998</v>
      </c>
      <c r="S553">
        <f>ROUND((Source!DO239/100)*ROUND((Source!AF239*Source!AV239)*Source!I239, 2), 2)</f>
        <v>97.17</v>
      </c>
      <c r="T553">
        <f>Source!Y239</f>
        <v>1098.25</v>
      </c>
      <c r="U553">
        <f>ROUND((175/100)*ROUND((Source!AE239*Source!AV239)*Source!I239, 2), 2)</f>
        <v>1.84</v>
      </c>
      <c r="V553">
        <f>ROUND((157/100)*ROUND(Source!CS239*Source!I239, 2), 2)</f>
        <v>33.630000000000003</v>
      </c>
    </row>
    <row r="554" spans="1:27" ht="14.25" x14ac:dyDescent="0.2">
      <c r="A554" s="35"/>
      <c r="B554" s="36"/>
      <c r="C554" s="36" t="s">
        <v>707</v>
      </c>
      <c r="D554" s="38"/>
      <c r="E554" s="37"/>
      <c r="F554" s="40">
        <f>Source!AO239</f>
        <v>57.09</v>
      </c>
      <c r="G554" s="39" t="str">
        <f>Source!DG239</f>
        <v>)*1,15</v>
      </c>
      <c r="H554" s="37">
        <f>Source!AV239</f>
        <v>1</v>
      </c>
      <c r="I554" s="41">
        <f>ROUND((Source!AF239*Source!AV239)*Source!I239, 2)</f>
        <v>131.31</v>
      </c>
      <c r="J554" s="37">
        <f>IF(Source!BA239&lt;&gt; 0, Source!BA239, 1)</f>
        <v>20.399999999999999</v>
      </c>
      <c r="K554" s="41">
        <f>Source!S239</f>
        <v>2678.66</v>
      </c>
      <c r="W554">
        <f>I554</f>
        <v>131.31</v>
      </c>
    </row>
    <row r="555" spans="1:27" ht="14.25" x14ac:dyDescent="0.2">
      <c r="A555" s="35"/>
      <c r="B555" s="36"/>
      <c r="C555" s="36" t="s">
        <v>708</v>
      </c>
      <c r="D555" s="38"/>
      <c r="E555" s="37"/>
      <c r="F555" s="40">
        <f>Source!AM239</f>
        <v>2.96</v>
      </c>
      <c r="G555" s="39" t="str">
        <f>Source!DE239</f>
        <v>)*1,25</v>
      </c>
      <c r="H555" s="37">
        <f>Source!AV239</f>
        <v>1</v>
      </c>
      <c r="I555" s="41">
        <f>ROUND((Source!AD239*Source!AV239)*Source!I239, 2)</f>
        <v>7.4</v>
      </c>
      <c r="J555" s="37">
        <f>IF(Source!BB239&lt;&gt; 0, Source!BB239, 1)</f>
        <v>7.53</v>
      </c>
      <c r="K555" s="41">
        <f>Source!Q239</f>
        <v>55.72</v>
      </c>
    </row>
    <row r="556" spans="1:27" ht="14.25" x14ac:dyDescent="0.2">
      <c r="A556" s="35"/>
      <c r="B556" s="36"/>
      <c r="C556" s="36" t="s">
        <v>709</v>
      </c>
      <c r="D556" s="38"/>
      <c r="E556" s="37"/>
      <c r="F556" s="40">
        <f>Source!AN239</f>
        <v>0.42</v>
      </c>
      <c r="G556" s="39" t="str">
        <f>Source!DF239</f>
        <v>)*1,25</v>
      </c>
      <c r="H556" s="37">
        <f>Source!AV239</f>
        <v>1</v>
      </c>
      <c r="I556" s="42">
        <f>ROUND((Source!AE239*Source!AV239)*Source!I239, 2)</f>
        <v>1.05</v>
      </c>
      <c r="J556" s="37">
        <f>IF(Source!BS239&lt;&gt; 0, Source!BS239, 1)</f>
        <v>20.399999999999999</v>
      </c>
      <c r="K556" s="42">
        <f>Source!R239</f>
        <v>21.42</v>
      </c>
      <c r="W556">
        <f>I556</f>
        <v>1.05</v>
      </c>
    </row>
    <row r="557" spans="1:27" ht="14.25" x14ac:dyDescent="0.2">
      <c r="A557" s="35"/>
      <c r="B557" s="36"/>
      <c r="C557" s="36" t="s">
        <v>710</v>
      </c>
      <c r="D557" s="38"/>
      <c r="E557" s="37"/>
      <c r="F557" s="40">
        <f>Source!AL239</f>
        <v>16.84</v>
      </c>
      <c r="G557" s="39" t="str">
        <f>Source!DD239</f>
        <v/>
      </c>
      <c r="H557" s="37">
        <f>Source!AW239</f>
        <v>1</v>
      </c>
      <c r="I557" s="41">
        <f>ROUND((Source!AC239*Source!AW239)*Source!I239, 2)</f>
        <v>33.68</v>
      </c>
      <c r="J557" s="37">
        <f>IF(Source!BC239&lt;&gt; 0, Source!BC239, 1)</f>
        <v>5.0999999999999996</v>
      </c>
      <c r="K557" s="41">
        <f>Source!P239</f>
        <v>171.77</v>
      </c>
    </row>
    <row r="558" spans="1:27" ht="14.25" x14ac:dyDescent="0.2">
      <c r="A558" s="35"/>
      <c r="B558" s="36"/>
      <c r="C558" s="36" t="s">
        <v>711</v>
      </c>
      <c r="D558" s="38" t="s">
        <v>712</v>
      </c>
      <c r="E558" s="37">
        <f>Source!DN239</f>
        <v>110</v>
      </c>
      <c r="F558" s="40"/>
      <c r="G558" s="39"/>
      <c r="H558" s="37"/>
      <c r="I558" s="41">
        <f>SUM(Q553:Q557)</f>
        <v>144.44</v>
      </c>
      <c r="J558" s="37">
        <f>Source!BZ239</f>
        <v>88</v>
      </c>
      <c r="K558" s="41">
        <f>SUM(R553:R557)</f>
        <v>2357.2199999999998</v>
      </c>
    </row>
    <row r="559" spans="1:27" ht="14.25" x14ac:dyDescent="0.2">
      <c r="A559" s="35"/>
      <c r="B559" s="36"/>
      <c r="C559" s="36" t="s">
        <v>713</v>
      </c>
      <c r="D559" s="38" t="s">
        <v>712</v>
      </c>
      <c r="E559" s="37">
        <f>Source!DO239</f>
        <v>74</v>
      </c>
      <c r="F559" s="40"/>
      <c r="G559" s="39"/>
      <c r="H559" s="37"/>
      <c r="I559" s="41">
        <f>SUM(S553:S558)</f>
        <v>97.17</v>
      </c>
      <c r="J559" s="37">
        <f>Source!CA239</f>
        <v>41</v>
      </c>
      <c r="K559" s="41">
        <f>SUM(T553:T558)</f>
        <v>1098.25</v>
      </c>
    </row>
    <row r="560" spans="1:27" ht="14.25" x14ac:dyDescent="0.2">
      <c r="A560" s="35"/>
      <c r="B560" s="36"/>
      <c r="C560" s="36" t="s">
        <v>714</v>
      </c>
      <c r="D560" s="38" t="s">
        <v>712</v>
      </c>
      <c r="E560" s="37">
        <f>175</f>
        <v>175</v>
      </c>
      <c r="F560" s="40"/>
      <c r="G560" s="39"/>
      <c r="H560" s="37"/>
      <c r="I560" s="41">
        <f>SUM(U553:U559)</f>
        <v>1.84</v>
      </c>
      <c r="J560" s="37">
        <f>157</f>
        <v>157</v>
      </c>
      <c r="K560" s="41">
        <f>SUM(V553:V559)</f>
        <v>33.630000000000003</v>
      </c>
    </row>
    <row r="561" spans="1:28" ht="14.25" x14ac:dyDescent="0.2">
      <c r="A561" s="45"/>
      <c r="B561" s="46"/>
      <c r="C561" s="46" t="s">
        <v>715</v>
      </c>
      <c r="D561" s="47" t="s">
        <v>716</v>
      </c>
      <c r="E561" s="48">
        <f>Source!AQ239</f>
        <v>4.46</v>
      </c>
      <c r="F561" s="49"/>
      <c r="G561" s="50" t="str">
        <f>Source!DI239</f>
        <v>)*1,15</v>
      </c>
      <c r="H561" s="48">
        <f>Source!AV239</f>
        <v>1</v>
      </c>
      <c r="I561" s="51">
        <f>Source!U239</f>
        <v>10.257999999999999</v>
      </c>
      <c r="J561" s="48"/>
      <c r="K561" s="51"/>
      <c r="AB561" s="43">
        <f>I561</f>
        <v>10.257999999999999</v>
      </c>
    </row>
    <row r="562" spans="1:28" ht="15" x14ac:dyDescent="0.25">
      <c r="A562" s="52"/>
      <c r="B562" s="52"/>
      <c r="C562" s="53" t="s">
        <v>717</v>
      </c>
      <c r="D562" s="52"/>
      <c r="E562" s="52"/>
      <c r="F562" s="52"/>
      <c r="G562" s="52"/>
      <c r="H562" s="54">
        <f>I554+I555+I557+I558+I559+I560</f>
        <v>415.84000000000003</v>
      </c>
      <c r="I562" s="54"/>
      <c r="J562" s="54">
        <f>K554+K555+K557+K558+K559+K560</f>
        <v>6395.2499999999991</v>
      </c>
      <c r="K562" s="54"/>
      <c r="O562" s="43">
        <f>I554+I555+I557+I558+I559+I560</f>
        <v>415.84000000000003</v>
      </c>
      <c r="P562" s="43">
        <f>K554+K555+K557+K558+K559+K560</f>
        <v>6395.2499999999991</v>
      </c>
      <c r="X562">
        <f>IF(Source!BI239&lt;=1,I554+I555+I557+I558+I559+I560-0, 0)</f>
        <v>415.84000000000003</v>
      </c>
      <c r="Y562">
        <f>IF(Source!BI239=2,I554+I555+I557+I558+I559+I560-0, 0)</f>
        <v>0</v>
      </c>
      <c r="Z562">
        <f>IF(Source!BI239=3,I554+I555+I557+I558+I559+I560-0, 0)</f>
        <v>0</v>
      </c>
      <c r="AA562">
        <f>IF(Source!BI239=4,I554+I555+I557+I558+I559+I560,0)</f>
        <v>0</v>
      </c>
    </row>
    <row r="564" spans="1:28" ht="42.75" x14ac:dyDescent="0.2">
      <c r="A564" s="35" t="str">
        <f>Source!E241</f>
        <v>103</v>
      </c>
      <c r="B564" s="36" t="str">
        <f>Source!F241</f>
        <v>3.16-27-6</v>
      </c>
      <c r="C564" s="36" t="s">
        <v>418</v>
      </c>
      <c r="D564" s="38" t="str">
        <f>Source!H241</f>
        <v>1 врезка</v>
      </c>
      <c r="E564" s="37">
        <f>Source!I241</f>
        <v>2</v>
      </c>
      <c r="F564" s="40"/>
      <c r="G564" s="39"/>
      <c r="H564" s="37"/>
      <c r="I564" s="41"/>
      <c r="J564" s="37"/>
      <c r="K564" s="41"/>
      <c r="Q564">
        <f>ROUND((Source!DN241/100)*ROUND((Source!AF241*Source!AV241)*Source!I241, 2), 2)</f>
        <v>180.08</v>
      </c>
      <c r="R564">
        <f>Source!X241</f>
        <v>2939</v>
      </c>
      <c r="S564">
        <f>ROUND((Source!DO241/100)*ROUND((Source!AF241*Source!AV241)*Source!I241, 2), 2)</f>
        <v>121.15</v>
      </c>
      <c r="T564">
        <f>Source!Y241</f>
        <v>1369.31</v>
      </c>
      <c r="U564">
        <f>ROUND((175/100)*ROUND((Source!AE241*Source!AV241)*Source!I241, 2), 2)</f>
        <v>2.98</v>
      </c>
      <c r="V564">
        <f>ROUND((157/100)*ROUND(Source!CS241*Source!I241, 2), 2)</f>
        <v>54.45</v>
      </c>
    </row>
    <row r="565" spans="1:28" ht="14.25" x14ac:dyDescent="0.2">
      <c r="A565" s="35"/>
      <c r="B565" s="36"/>
      <c r="C565" s="36" t="s">
        <v>707</v>
      </c>
      <c r="D565" s="38"/>
      <c r="E565" s="37"/>
      <c r="F565" s="40">
        <f>Source!AO241</f>
        <v>71.180000000000007</v>
      </c>
      <c r="G565" s="39" t="str">
        <f>Source!DG241</f>
        <v>)*1,15</v>
      </c>
      <c r="H565" s="37">
        <f>Source!AV241</f>
        <v>1</v>
      </c>
      <c r="I565" s="41">
        <f>ROUND((Source!AF241*Source!AV241)*Source!I241, 2)</f>
        <v>163.71</v>
      </c>
      <c r="J565" s="37">
        <f>IF(Source!BA241&lt;&gt; 0, Source!BA241, 1)</f>
        <v>20.399999999999999</v>
      </c>
      <c r="K565" s="41">
        <f>Source!S241</f>
        <v>3339.77</v>
      </c>
      <c r="W565">
        <f>I565</f>
        <v>163.71</v>
      </c>
    </row>
    <row r="566" spans="1:28" ht="14.25" x14ac:dyDescent="0.2">
      <c r="A566" s="35"/>
      <c r="B566" s="36"/>
      <c r="C566" s="36" t="s">
        <v>708</v>
      </c>
      <c r="D566" s="38"/>
      <c r="E566" s="37"/>
      <c r="F566" s="40">
        <f>Source!AM241</f>
        <v>5.6</v>
      </c>
      <c r="G566" s="39" t="str">
        <f>Source!DE241</f>
        <v>)*1,25</v>
      </c>
      <c r="H566" s="37">
        <f>Source!AV241</f>
        <v>1</v>
      </c>
      <c r="I566" s="41">
        <f>ROUND((Source!AD241*Source!AV241)*Source!I241, 2)</f>
        <v>14</v>
      </c>
      <c r="J566" s="37">
        <f>IF(Source!BB241&lt;&gt; 0, Source!BB241, 1)</f>
        <v>7.23</v>
      </c>
      <c r="K566" s="41">
        <f>Source!Q241</f>
        <v>101.22</v>
      </c>
    </row>
    <row r="567" spans="1:28" ht="14.25" x14ac:dyDescent="0.2">
      <c r="A567" s="35"/>
      <c r="B567" s="36"/>
      <c r="C567" s="36" t="s">
        <v>709</v>
      </c>
      <c r="D567" s="38"/>
      <c r="E567" s="37"/>
      <c r="F567" s="40">
        <f>Source!AN241</f>
        <v>0.68</v>
      </c>
      <c r="G567" s="39" t="str">
        <f>Source!DF241</f>
        <v>)*1,25</v>
      </c>
      <c r="H567" s="37">
        <f>Source!AV241</f>
        <v>1</v>
      </c>
      <c r="I567" s="42">
        <f>ROUND((Source!AE241*Source!AV241)*Source!I241, 2)</f>
        <v>1.7</v>
      </c>
      <c r="J567" s="37">
        <f>IF(Source!BS241&lt;&gt; 0, Source!BS241, 1)</f>
        <v>20.399999999999999</v>
      </c>
      <c r="K567" s="42">
        <f>Source!R241</f>
        <v>34.68</v>
      </c>
      <c r="W567">
        <f>I567</f>
        <v>1.7</v>
      </c>
    </row>
    <row r="568" spans="1:28" ht="14.25" x14ac:dyDescent="0.2">
      <c r="A568" s="35"/>
      <c r="B568" s="36"/>
      <c r="C568" s="36" t="s">
        <v>710</v>
      </c>
      <c r="D568" s="38"/>
      <c r="E568" s="37"/>
      <c r="F568" s="40">
        <f>Source!AL241</f>
        <v>30.7</v>
      </c>
      <c r="G568" s="39" t="str">
        <f>Source!DD241</f>
        <v/>
      </c>
      <c r="H568" s="37">
        <f>Source!AW241</f>
        <v>1</v>
      </c>
      <c r="I568" s="41">
        <f>ROUND((Source!AC241*Source!AW241)*Source!I241, 2)</f>
        <v>61.4</v>
      </c>
      <c r="J568" s="37">
        <f>IF(Source!BC241&lt;&gt; 0, Source!BC241, 1)</f>
        <v>5.73</v>
      </c>
      <c r="K568" s="41">
        <f>Source!P241</f>
        <v>351.82</v>
      </c>
    </row>
    <row r="569" spans="1:28" ht="14.25" x14ac:dyDescent="0.2">
      <c r="A569" s="35"/>
      <c r="B569" s="36"/>
      <c r="C569" s="36" t="s">
        <v>711</v>
      </c>
      <c r="D569" s="38" t="s">
        <v>712</v>
      </c>
      <c r="E569" s="37">
        <f>Source!DN241</f>
        <v>110</v>
      </c>
      <c r="F569" s="40"/>
      <c r="G569" s="39"/>
      <c r="H569" s="37"/>
      <c r="I569" s="41">
        <f>SUM(Q564:Q568)</f>
        <v>180.08</v>
      </c>
      <c r="J569" s="37">
        <f>Source!BZ241</f>
        <v>88</v>
      </c>
      <c r="K569" s="41">
        <f>SUM(R564:R568)</f>
        <v>2939</v>
      </c>
    </row>
    <row r="570" spans="1:28" ht="14.25" x14ac:dyDescent="0.2">
      <c r="A570" s="35"/>
      <c r="B570" s="36"/>
      <c r="C570" s="36" t="s">
        <v>713</v>
      </c>
      <c r="D570" s="38" t="s">
        <v>712</v>
      </c>
      <c r="E570" s="37">
        <f>Source!DO241</f>
        <v>74</v>
      </c>
      <c r="F570" s="40"/>
      <c r="G570" s="39"/>
      <c r="H570" s="37"/>
      <c r="I570" s="41">
        <f>SUM(S564:S569)</f>
        <v>121.15</v>
      </c>
      <c r="J570" s="37">
        <f>Source!CA241</f>
        <v>41</v>
      </c>
      <c r="K570" s="41">
        <f>SUM(T564:T569)</f>
        <v>1369.31</v>
      </c>
    </row>
    <row r="571" spans="1:28" ht="14.25" x14ac:dyDescent="0.2">
      <c r="A571" s="35"/>
      <c r="B571" s="36"/>
      <c r="C571" s="36" t="s">
        <v>714</v>
      </c>
      <c r="D571" s="38" t="s">
        <v>712</v>
      </c>
      <c r="E571" s="37">
        <f>175</f>
        <v>175</v>
      </c>
      <c r="F571" s="40"/>
      <c r="G571" s="39"/>
      <c r="H571" s="37"/>
      <c r="I571" s="41">
        <f>SUM(U564:U570)</f>
        <v>2.98</v>
      </c>
      <c r="J571" s="37">
        <f>157</f>
        <v>157</v>
      </c>
      <c r="K571" s="41">
        <f>SUM(V564:V570)</f>
        <v>54.45</v>
      </c>
    </row>
    <row r="572" spans="1:28" ht="14.25" x14ac:dyDescent="0.2">
      <c r="A572" s="45"/>
      <c r="B572" s="46"/>
      <c r="C572" s="46" t="s">
        <v>715</v>
      </c>
      <c r="D572" s="47" t="s">
        <v>716</v>
      </c>
      <c r="E572" s="48">
        <f>Source!AQ241</f>
        <v>5.64</v>
      </c>
      <c r="F572" s="49"/>
      <c r="G572" s="50" t="str">
        <f>Source!DI241</f>
        <v>)*1,15</v>
      </c>
      <c r="H572" s="48">
        <f>Source!AV241</f>
        <v>1</v>
      </c>
      <c r="I572" s="51">
        <f>Source!U241</f>
        <v>12.971999999999998</v>
      </c>
      <c r="J572" s="48"/>
      <c r="K572" s="51"/>
      <c r="AB572" s="43">
        <f>I572</f>
        <v>12.971999999999998</v>
      </c>
    </row>
    <row r="573" spans="1:28" ht="15" x14ac:dyDescent="0.25">
      <c r="A573" s="52"/>
      <c r="B573" s="52"/>
      <c r="C573" s="53" t="s">
        <v>717</v>
      </c>
      <c r="D573" s="52"/>
      <c r="E573" s="52"/>
      <c r="F573" s="52"/>
      <c r="G573" s="52"/>
      <c r="H573" s="54">
        <f>I565+I566+I568+I569+I570+I571</f>
        <v>543.32000000000005</v>
      </c>
      <c r="I573" s="54"/>
      <c r="J573" s="54">
        <f>K565+K566+K568+K569+K570+K571</f>
        <v>8155.5699999999988</v>
      </c>
      <c r="K573" s="54"/>
      <c r="O573" s="43">
        <f>I565+I566+I568+I569+I570+I571</f>
        <v>543.32000000000005</v>
      </c>
      <c r="P573" s="43">
        <f>K565+K566+K568+K569+K570+K571</f>
        <v>8155.5699999999988</v>
      </c>
      <c r="X573">
        <f>IF(Source!BI241&lt;=1,I565+I566+I568+I569+I570+I571-0, 0)</f>
        <v>543.32000000000005</v>
      </c>
      <c r="Y573">
        <f>IF(Source!BI241=2,I565+I566+I568+I569+I570+I571-0, 0)</f>
        <v>0</v>
      </c>
      <c r="Z573">
        <f>IF(Source!BI241=3,I565+I566+I568+I569+I570+I571-0, 0)</f>
        <v>0</v>
      </c>
      <c r="AA573">
        <f>IF(Source!BI241=4,I565+I566+I568+I569+I570+I571,0)</f>
        <v>0</v>
      </c>
    </row>
    <row r="575" spans="1:28" ht="42.75" x14ac:dyDescent="0.2">
      <c r="A575" s="35" t="str">
        <f>Source!E243</f>
        <v>104</v>
      </c>
      <c r="B575" s="36" t="str">
        <f>Source!F243</f>
        <v>3.16-27-7</v>
      </c>
      <c r="C575" s="36" t="s">
        <v>422</v>
      </c>
      <c r="D575" s="38" t="str">
        <f>Source!H243</f>
        <v>1 врезка</v>
      </c>
      <c r="E575" s="37">
        <f>Source!I243</f>
        <v>2</v>
      </c>
      <c r="F575" s="40"/>
      <c r="G575" s="39"/>
      <c r="H575" s="37"/>
      <c r="I575" s="41"/>
      <c r="J575" s="37"/>
      <c r="K575" s="41"/>
      <c r="Q575">
        <f>ROUND((Source!DN243/100)*ROUND((Source!AF243*Source!AV243)*Source!I243, 2), 2)</f>
        <v>212.65</v>
      </c>
      <c r="R575">
        <f>Source!X243</f>
        <v>3470.39</v>
      </c>
      <c r="S575">
        <f>ROUND((Source!DO243/100)*ROUND((Source!AF243*Source!AV243)*Source!I243, 2), 2)</f>
        <v>143.06</v>
      </c>
      <c r="T575">
        <f>Source!Y243</f>
        <v>1616.89</v>
      </c>
      <c r="U575">
        <f>ROUND((175/100)*ROUND((Source!AE243*Source!AV243)*Source!I243, 2), 2)</f>
        <v>8.66</v>
      </c>
      <c r="V575">
        <f>ROUND((157/100)*ROUND(Source!CS243*Source!I243, 2), 2)</f>
        <v>158.54</v>
      </c>
    </row>
    <row r="576" spans="1:28" ht="14.25" x14ac:dyDescent="0.2">
      <c r="A576" s="35"/>
      <c r="B576" s="36"/>
      <c r="C576" s="36" t="s">
        <v>707</v>
      </c>
      <c r="D576" s="38"/>
      <c r="E576" s="37"/>
      <c r="F576" s="40">
        <f>Source!AO243</f>
        <v>84.05</v>
      </c>
      <c r="G576" s="39" t="str">
        <f>Source!DG243</f>
        <v>)*1,15</v>
      </c>
      <c r="H576" s="37">
        <f>Source!AV243</f>
        <v>1</v>
      </c>
      <c r="I576" s="41">
        <f>ROUND((Source!AF243*Source!AV243)*Source!I243, 2)</f>
        <v>193.32</v>
      </c>
      <c r="J576" s="37">
        <f>IF(Source!BA243&lt;&gt; 0, Source!BA243, 1)</f>
        <v>20.399999999999999</v>
      </c>
      <c r="K576" s="41">
        <f>Source!S243</f>
        <v>3943.63</v>
      </c>
      <c r="W576">
        <f>I576</f>
        <v>193.32</v>
      </c>
    </row>
    <row r="577" spans="1:28" ht="14.25" x14ac:dyDescent="0.2">
      <c r="A577" s="35"/>
      <c r="B577" s="36"/>
      <c r="C577" s="36" t="s">
        <v>708</v>
      </c>
      <c r="D577" s="38"/>
      <c r="E577" s="37"/>
      <c r="F577" s="40">
        <f>Source!AM243</f>
        <v>13.07</v>
      </c>
      <c r="G577" s="39" t="str">
        <f>Source!DE243</f>
        <v>)*1,25</v>
      </c>
      <c r="H577" s="37">
        <f>Source!AV243</f>
        <v>1</v>
      </c>
      <c r="I577" s="41">
        <f>ROUND((Source!AD243*Source!AV243)*Source!I243, 2)</f>
        <v>32.68</v>
      </c>
      <c r="J577" s="37">
        <f>IF(Source!BB243&lt;&gt; 0, Source!BB243, 1)</f>
        <v>7.68</v>
      </c>
      <c r="K577" s="41">
        <f>Source!Q243</f>
        <v>250.94</v>
      </c>
    </row>
    <row r="578" spans="1:28" ht="14.25" x14ac:dyDescent="0.2">
      <c r="A578" s="35"/>
      <c r="B578" s="36"/>
      <c r="C578" s="36" t="s">
        <v>709</v>
      </c>
      <c r="D578" s="38"/>
      <c r="E578" s="37"/>
      <c r="F578" s="40">
        <f>Source!AN243</f>
        <v>1.98</v>
      </c>
      <c r="G578" s="39" t="str">
        <f>Source!DF243</f>
        <v>)*1,25</v>
      </c>
      <c r="H578" s="37">
        <f>Source!AV243</f>
        <v>1</v>
      </c>
      <c r="I578" s="42">
        <f>ROUND((Source!AE243*Source!AV243)*Source!I243, 2)</f>
        <v>4.95</v>
      </c>
      <c r="J578" s="37">
        <f>IF(Source!BS243&lt;&gt; 0, Source!BS243, 1)</f>
        <v>20.399999999999999</v>
      </c>
      <c r="K578" s="42">
        <f>Source!R243</f>
        <v>100.98</v>
      </c>
      <c r="W578">
        <f>I578</f>
        <v>4.95</v>
      </c>
    </row>
    <row r="579" spans="1:28" ht="14.25" x14ac:dyDescent="0.2">
      <c r="A579" s="35"/>
      <c r="B579" s="36"/>
      <c r="C579" s="36" t="s">
        <v>710</v>
      </c>
      <c r="D579" s="38"/>
      <c r="E579" s="37"/>
      <c r="F579" s="40">
        <f>Source!AL243</f>
        <v>57.22</v>
      </c>
      <c r="G579" s="39" t="str">
        <f>Source!DD243</f>
        <v/>
      </c>
      <c r="H579" s="37">
        <f>Source!AW243</f>
        <v>1</v>
      </c>
      <c r="I579" s="41">
        <f>ROUND((Source!AC243*Source!AW243)*Source!I243, 2)</f>
        <v>114.44</v>
      </c>
      <c r="J579" s="37">
        <f>IF(Source!BC243&lt;&gt; 0, Source!BC243, 1)</f>
        <v>5.93</v>
      </c>
      <c r="K579" s="41">
        <f>Source!P243</f>
        <v>678.63</v>
      </c>
    </row>
    <row r="580" spans="1:28" ht="14.25" x14ac:dyDescent="0.2">
      <c r="A580" s="35"/>
      <c r="B580" s="36"/>
      <c r="C580" s="36" t="s">
        <v>711</v>
      </c>
      <c r="D580" s="38" t="s">
        <v>712</v>
      </c>
      <c r="E580" s="37">
        <f>Source!DN243</f>
        <v>110</v>
      </c>
      <c r="F580" s="40"/>
      <c r="G580" s="39"/>
      <c r="H580" s="37"/>
      <c r="I580" s="41">
        <f>SUM(Q575:Q579)</f>
        <v>212.65</v>
      </c>
      <c r="J580" s="37">
        <f>Source!BZ243</f>
        <v>88</v>
      </c>
      <c r="K580" s="41">
        <f>SUM(R575:R579)</f>
        <v>3470.39</v>
      </c>
    </row>
    <row r="581" spans="1:28" ht="14.25" x14ac:dyDescent="0.2">
      <c r="A581" s="35"/>
      <c r="B581" s="36"/>
      <c r="C581" s="36" t="s">
        <v>713</v>
      </c>
      <c r="D581" s="38" t="s">
        <v>712</v>
      </c>
      <c r="E581" s="37">
        <f>Source!DO243</f>
        <v>74</v>
      </c>
      <c r="F581" s="40"/>
      <c r="G581" s="39"/>
      <c r="H581" s="37"/>
      <c r="I581" s="41">
        <f>SUM(S575:S580)</f>
        <v>143.06</v>
      </c>
      <c r="J581" s="37">
        <f>Source!CA243</f>
        <v>41</v>
      </c>
      <c r="K581" s="41">
        <f>SUM(T575:T580)</f>
        <v>1616.89</v>
      </c>
    </row>
    <row r="582" spans="1:28" ht="14.25" x14ac:dyDescent="0.2">
      <c r="A582" s="35"/>
      <c r="B582" s="36"/>
      <c r="C582" s="36" t="s">
        <v>714</v>
      </c>
      <c r="D582" s="38" t="s">
        <v>712</v>
      </c>
      <c r="E582" s="37">
        <f>175</f>
        <v>175</v>
      </c>
      <c r="F582" s="40"/>
      <c r="G582" s="39"/>
      <c r="H582" s="37"/>
      <c r="I582" s="41">
        <f>SUM(U575:U581)</f>
        <v>8.66</v>
      </c>
      <c r="J582" s="37">
        <f>157</f>
        <v>157</v>
      </c>
      <c r="K582" s="41">
        <f>SUM(V575:V581)</f>
        <v>158.54</v>
      </c>
    </row>
    <row r="583" spans="1:28" ht="14.25" x14ac:dyDescent="0.2">
      <c r="A583" s="45"/>
      <c r="B583" s="46"/>
      <c r="C583" s="46" t="s">
        <v>715</v>
      </c>
      <c r="D583" s="47" t="s">
        <v>716</v>
      </c>
      <c r="E583" s="48">
        <f>Source!AQ243</f>
        <v>6.66</v>
      </c>
      <c r="F583" s="49"/>
      <c r="G583" s="50" t="str">
        <f>Source!DI243</f>
        <v>)*1,15</v>
      </c>
      <c r="H583" s="48">
        <f>Source!AV243</f>
        <v>1</v>
      </c>
      <c r="I583" s="51">
        <f>Source!U243</f>
        <v>15.318</v>
      </c>
      <c r="J583" s="48"/>
      <c r="K583" s="51"/>
      <c r="AB583" s="43">
        <f>I583</f>
        <v>15.318</v>
      </c>
    </row>
    <row r="584" spans="1:28" ht="15" x14ac:dyDescent="0.25">
      <c r="A584" s="52"/>
      <c r="B584" s="52"/>
      <c r="C584" s="53" t="s">
        <v>717</v>
      </c>
      <c r="D584" s="52"/>
      <c r="E584" s="52"/>
      <c r="F584" s="52"/>
      <c r="G584" s="52"/>
      <c r="H584" s="54">
        <f>I576+I577+I579+I580+I581+I582</f>
        <v>704.81000000000006</v>
      </c>
      <c r="I584" s="54"/>
      <c r="J584" s="54">
        <f>K576+K577+K579+K580+K581+K582</f>
        <v>10119.02</v>
      </c>
      <c r="K584" s="54"/>
      <c r="O584" s="43">
        <f>I576+I577+I579+I580+I581+I582</f>
        <v>704.81000000000006</v>
      </c>
      <c r="P584" s="43">
        <f>K576+K577+K579+K580+K581+K582</f>
        <v>10119.02</v>
      </c>
      <c r="X584">
        <f>IF(Source!BI243&lt;=1,I576+I577+I579+I580+I581+I582-0, 0)</f>
        <v>704.81000000000006</v>
      </c>
      <c r="Y584">
        <f>IF(Source!BI243=2,I576+I577+I579+I580+I581+I582-0, 0)</f>
        <v>0</v>
      </c>
      <c r="Z584">
        <f>IF(Source!BI243=3,I576+I577+I579+I580+I581+I582-0, 0)</f>
        <v>0</v>
      </c>
      <c r="AA584">
        <f>IF(Source!BI243=4,I576+I577+I579+I580+I581+I582,0)</f>
        <v>0</v>
      </c>
    </row>
    <row r="586" spans="1:28" ht="42.75" x14ac:dyDescent="0.2">
      <c r="A586" s="35" t="str">
        <f>Source!E245</f>
        <v>105</v>
      </c>
      <c r="B586" s="36" t="str">
        <f>Source!F245</f>
        <v>3.16-27-8</v>
      </c>
      <c r="C586" s="36" t="s">
        <v>426</v>
      </c>
      <c r="D586" s="38" t="str">
        <f>Source!H245</f>
        <v>1 врезка</v>
      </c>
      <c r="E586" s="37">
        <f>Source!I245</f>
        <v>2</v>
      </c>
      <c r="F586" s="40"/>
      <c r="G586" s="39"/>
      <c r="H586" s="37"/>
      <c r="I586" s="41"/>
      <c r="J586" s="37"/>
      <c r="K586" s="41"/>
      <c r="Q586">
        <f>ROUND((Source!DN245/100)*ROUND((Source!AF245*Source!AV245)*Source!I245, 2), 2)</f>
        <v>212.65</v>
      </c>
      <c r="R586">
        <f>Source!X245</f>
        <v>3470.39</v>
      </c>
      <c r="S586">
        <f>ROUND((Source!DO245/100)*ROUND((Source!AF245*Source!AV245)*Source!I245, 2), 2)</f>
        <v>143.06</v>
      </c>
      <c r="T586">
        <f>Source!Y245</f>
        <v>1616.89</v>
      </c>
      <c r="U586">
        <f>ROUND((175/100)*ROUND((Source!AE245*Source!AV245)*Source!I245, 2), 2)</f>
        <v>8.66</v>
      </c>
      <c r="V586">
        <f>ROUND((157/100)*ROUND(Source!CS245*Source!I245, 2), 2)</f>
        <v>158.54</v>
      </c>
    </row>
    <row r="587" spans="1:28" ht="14.25" x14ac:dyDescent="0.2">
      <c r="A587" s="35"/>
      <c r="B587" s="36"/>
      <c r="C587" s="36" t="s">
        <v>707</v>
      </c>
      <c r="D587" s="38"/>
      <c r="E587" s="37"/>
      <c r="F587" s="40">
        <f>Source!AO245</f>
        <v>84.05</v>
      </c>
      <c r="G587" s="39" t="str">
        <f>Source!DG245</f>
        <v>)*1,15</v>
      </c>
      <c r="H587" s="37">
        <f>Source!AV245</f>
        <v>1</v>
      </c>
      <c r="I587" s="41">
        <f>ROUND((Source!AF245*Source!AV245)*Source!I245, 2)</f>
        <v>193.32</v>
      </c>
      <c r="J587" s="37">
        <f>IF(Source!BA245&lt;&gt; 0, Source!BA245, 1)</f>
        <v>20.399999999999999</v>
      </c>
      <c r="K587" s="41">
        <f>Source!S245</f>
        <v>3943.63</v>
      </c>
      <c r="W587">
        <f>I587</f>
        <v>193.32</v>
      </c>
    </row>
    <row r="588" spans="1:28" ht="14.25" x14ac:dyDescent="0.2">
      <c r="A588" s="35"/>
      <c r="B588" s="36"/>
      <c r="C588" s="36" t="s">
        <v>708</v>
      </c>
      <c r="D588" s="38"/>
      <c r="E588" s="37"/>
      <c r="F588" s="40">
        <f>Source!AM245</f>
        <v>13.07</v>
      </c>
      <c r="G588" s="39" t="str">
        <f>Source!DE245</f>
        <v>)*1,25</v>
      </c>
      <c r="H588" s="37">
        <f>Source!AV245</f>
        <v>1</v>
      </c>
      <c r="I588" s="41">
        <f>ROUND((Source!AD245*Source!AV245)*Source!I245, 2)</f>
        <v>32.68</v>
      </c>
      <c r="J588" s="37">
        <f>IF(Source!BB245&lt;&gt; 0, Source!BB245, 1)</f>
        <v>7.68</v>
      </c>
      <c r="K588" s="41">
        <f>Source!Q245</f>
        <v>250.94</v>
      </c>
    </row>
    <row r="589" spans="1:28" ht="14.25" x14ac:dyDescent="0.2">
      <c r="A589" s="35"/>
      <c r="B589" s="36"/>
      <c r="C589" s="36" t="s">
        <v>709</v>
      </c>
      <c r="D589" s="38"/>
      <c r="E589" s="37"/>
      <c r="F589" s="40">
        <f>Source!AN245</f>
        <v>1.98</v>
      </c>
      <c r="G589" s="39" t="str">
        <f>Source!DF245</f>
        <v>)*1,25</v>
      </c>
      <c r="H589" s="37">
        <f>Source!AV245</f>
        <v>1</v>
      </c>
      <c r="I589" s="42">
        <f>ROUND((Source!AE245*Source!AV245)*Source!I245, 2)</f>
        <v>4.95</v>
      </c>
      <c r="J589" s="37">
        <f>IF(Source!BS245&lt;&gt; 0, Source!BS245, 1)</f>
        <v>20.399999999999999</v>
      </c>
      <c r="K589" s="42">
        <f>Source!R245</f>
        <v>100.98</v>
      </c>
      <c r="W589">
        <f>I589</f>
        <v>4.95</v>
      </c>
    </row>
    <row r="590" spans="1:28" ht="14.25" x14ac:dyDescent="0.2">
      <c r="A590" s="35"/>
      <c r="B590" s="36"/>
      <c r="C590" s="36" t="s">
        <v>710</v>
      </c>
      <c r="D590" s="38"/>
      <c r="E590" s="37"/>
      <c r="F590" s="40">
        <f>Source!AL245</f>
        <v>78.22</v>
      </c>
      <c r="G590" s="39" t="str">
        <f>Source!DD245</f>
        <v/>
      </c>
      <c r="H590" s="37">
        <f>Source!AW245</f>
        <v>1</v>
      </c>
      <c r="I590" s="41">
        <f>ROUND((Source!AC245*Source!AW245)*Source!I245, 2)</f>
        <v>156.44</v>
      </c>
      <c r="J590" s="37">
        <f>IF(Source!BC245&lt;&gt; 0, Source!BC245, 1)</f>
        <v>5.0599999999999996</v>
      </c>
      <c r="K590" s="41">
        <f>Source!P245</f>
        <v>791.59</v>
      </c>
    </row>
    <row r="591" spans="1:28" ht="14.25" x14ac:dyDescent="0.2">
      <c r="A591" s="35"/>
      <c r="B591" s="36"/>
      <c r="C591" s="36" t="s">
        <v>711</v>
      </c>
      <c r="D591" s="38" t="s">
        <v>712</v>
      </c>
      <c r="E591" s="37">
        <f>Source!DN245</f>
        <v>110</v>
      </c>
      <c r="F591" s="40"/>
      <c r="G591" s="39"/>
      <c r="H591" s="37"/>
      <c r="I591" s="41">
        <f>SUM(Q586:Q590)</f>
        <v>212.65</v>
      </c>
      <c r="J591" s="37">
        <f>Source!BZ245</f>
        <v>88</v>
      </c>
      <c r="K591" s="41">
        <f>SUM(R586:R590)</f>
        <v>3470.39</v>
      </c>
    </row>
    <row r="592" spans="1:28" ht="14.25" x14ac:dyDescent="0.2">
      <c r="A592" s="35"/>
      <c r="B592" s="36"/>
      <c r="C592" s="36" t="s">
        <v>713</v>
      </c>
      <c r="D592" s="38" t="s">
        <v>712</v>
      </c>
      <c r="E592" s="37">
        <f>Source!DO245</f>
        <v>74</v>
      </c>
      <c r="F592" s="40"/>
      <c r="G592" s="39"/>
      <c r="H592" s="37"/>
      <c r="I592" s="41">
        <f>SUM(S586:S591)</f>
        <v>143.06</v>
      </c>
      <c r="J592" s="37">
        <f>Source!CA245</f>
        <v>41</v>
      </c>
      <c r="K592" s="41">
        <f>SUM(T586:T591)</f>
        <v>1616.89</v>
      </c>
    </row>
    <row r="593" spans="1:28" ht="14.25" x14ac:dyDescent="0.2">
      <c r="A593" s="35"/>
      <c r="B593" s="36"/>
      <c r="C593" s="36" t="s">
        <v>714</v>
      </c>
      <c r="D593" s="38" t="s">
        <v>712</v>
      </c>
      <c r="E593" s="37">
        <f>175</f>
        <v>175</v>
      </c>
      <c r="F593" s="40"/>
      <c r="G593" s="39"/>
      <c r="H593" s="37"/>
      <c r="I593" s="41">
        <f>SUM(U586:U592)</f>
        <v>8.66</v>
      </c>
      <c r="J593" s="37">
        <f>157</f>
        <v>157</v>
      </c>
      <c r="K593" s="41">
        <f>SUM(V586:V592)</f>
        <v>158.54</v>
      </c>
    </row>
    <row r="594" spans="1:28" ht="14.25" x14ac:dyDescent="0.2">
      <c r="A594" s="45"/>
      <c r="B594" s="46"/>
      <c r="C594" s="46" t="s">
        <v>715</v>
      </c>
      <c r="D594" s="47" t="s">
        <v>716</v>
      </c>
      <c r="E594" s="48">
        <f>Source!AQ245</f>
        <v>6.66</v>
      </c>
      <c r="F594" s="49"/>
      <c r="G594" s="50" t="str">
        <f>Source!DI245</f>
        <v>)*1,15</v>
      </c>
      <c r="H594" s="48">
        <f>Source!AV245</f>
        <v>1</v>
      </c>
      <c r="I594" s="51">
        <f>Source!U245</f>
        <v>15.318</v>
      </c>
      <c r="J594" s="48"/>
      <c r="K594" s="51"/>
      <c r="AB594" s="43">
        <f>I594</f>
        <v>15.318</v>
      </c>
    </row>
    <row r="595" spans="1:28" ht="15" x14ac:dyDescent="0.25">
      <c r="A595" s="52"/>
      <c r="B595" s="52"/>
      <c r="C595" s="53" t="s">
        <v>717</v>
      </c>
      <c r="D595" s="52"/>
      <c r="E595" s="52"/>
      <c r="F595" s="52"/>
      <c r="G595" s="52"/>
      <c r="H595" s="54">
        <f>I587+I588+I590+I591+I592+I593</f>
        <v>746.81000000000006</v>
      </c>
      <c r="I595" s="54"/>
      <c r="J595" s="54">
        <f>K587+K588+K590+K591+K592+K593</f>
        <v>10231.98</v>
      </c>
      <c r="K595" s="54"/>
      <c r="O595" s="43">
        <f>I587+I588+I590+I591+I592+I593</f>
        <v>746.81000000000006</v>
      </c>
      <c r="P595" s="43">
        <f>K587+K588+K590+K591+K592+K593</f>
        <v>10231.98</v>
      </c>
      <c r="X595">
        <f>IF(Source!BI245&lt;=1,I587+I588+I590+I591+I592+I593-0, 0)</f>
        <v>746.81000000000006</v>
      </c>
      <c r="Y595">
        <f>IF(Source!BI245=2,I587+I588+I590+I591+I592+I593-0, 0)</f>
        <v>0</v>
      </c>
      <c r="Z595">
        <f>IF(Source!BI245=3,I587+I588+I590+I591+I592+I593-0, 0)</f>
        <v>0</v>
      </c>
      <c r="AA595">
        <f>IF(Source!BI245=4,I587+I588+I590+I591+I592+I593,0)</f>
        <v>0</v>
      </c>
    </row>
    <row r="598" spans="1:28" ht="15" x14ac:dyDescent="0.25">
      <c r="A598" s="57" t="str">
        <f>CONCATENATE("Итого по разделу: ",IF(Source!G247&lt;&gt;"Новый раздел", Source!G247, ""))</f>
        <v>Итого по разделу: Отопление</v>
      </c>
      <c r="B598" s="57"/>
      <c r="C598" s="57"/>
      <c r="D598" s="57"/>
      <c r="E598" s="57"/>
      <c r="F598" s="57"/>
      <c r="G598" s="57"/>
      <c r="H598" s="44">
        <f>SUM(O31:O597)</f>
        <v>2551844.6700000004</v>
      </c>
      <c r="I598" s="56"/>
      <c r="J598" s="44">
        <f>SUM(P31:P597)</f>
        <v>15049401.779999997</v>
      </c>
      <c r="K598" s="56"/>
    </row>
    <row r="599" spans="1:28" hidden="1" x14ac:dyDescent="0.2">
      <c r="A599" t="s">
        <v>746</v>
      </c>
      <c r="I599">
        <f>SUM(AC31:AC598)</f>
        <v>0</v>
      </c>
      <c r="J599">
        <f>SUM(AD31:AD598)</f>
        <v>0</v>
      </c>
    </row>
    <row r="600" spans="1:28" hidden="1" x14ac:dyDescent="0.2">
      <c r="A600" t="s">
        <v>747</v>
      </c>
      <c r="I600">
        <f>SUM(AE31:AE599)</f>
        <v>0</v>
      </c>
      <c r="J600">
        <f>SUM(AF31:AF599)</f>
        <v>0</v>
      </c>
    </row>
    <row r="602" spans="1:28" ht="16.5" x14ac:dyDescent="0.25">
      <c r="A602" s="34" t="str">
        <f>CONCATENATE("Раздел: ",IF(Source!G276&lt;&gt;"Новый раздел", Source!G276, ""))</f>
        <v>Раздел: Демонтажные работы</v>
      </c>
      <c r="B602" s="34"/>
      <c r="C602" s="34"/>
      <c r="D602" s="34"/>
      <c r="E602" s="34"/>
      <c r="F602" s="34"/>
      <c r="G602" s="34"/>
      <c r="H602" s="34"/>
      <c r="I602" s="34"/>
      <c r="J602" s="34"/>
      <c r="K602" s="34"/>
    </row>
    <row r="603" spans="1:28" ht="42.75" x14ac:dyDescent="0.2">
      <c r="A603" s="35" t="str">
        <f>Source!E281</f>
        <v>106</v>
      </c>
      <c r="B603" s="36" t="str">
        <f>Source!F281</f>
        <v>6.65-11-1</v>
      </c>
      <c r="C603" s="36" t="s">
        <v>484</v>
      </c>
      <c r="D603" s="38" t="str">
        <f>Source!H281</f>
        <v>100 м</v>
      </c>
      <c r="E603" s="37">
        <f>Source!I281</f>
        <v>19.45</v>
      </c>
      <c r="F603" s="40"/>
      <c r="G603" s="39"/>
      <c r="H603" s="37"/>
      <c r="I603" s="41"/>
      <c r="J603" s="37"/>
      <c r="K603" s="41"/>
      <c r="Q603">
        <f>ROUND((Source!DN281/100)*ROUND((Source!AF281*Source!AV281)*Source!I281, 2), 2)</f>
        <v>6109.49</v>
      </c>
      <c r="R603">
        <f>Source!X281</f>
        <v>105938.52</v>
      </c>
      <c r="S603">
        <f>ROUND((Source!DO281/100)*ROUND((Source!AF281*Source!AV281)*Source!I281, 2), 2)</f>
        <v>4200.2700000000004</v>
      </c>
      <c r="T603">
        <f>Source!Y281</f>
        <v>63874.7</v>
      </c>
      <c r="U603">
        <f>ROUND((175/100)*ROUND((Source!AE281*Source!AV281)*Source!I281, 2), 2)</f>
        <v>0</v>
      </c>
      <c r="V603">
        <f>ROUND((157/100)*ROUND(Source!CS281*Source!I281, 2), 2)</f>
        <v>0</v>
      </c>
    </row>
    <row r="604" spans="1:28" ht="14.25" x14ac:dyDescent="0.2">
      <c r="A604" s="35"/>
      <c r="B604" s="36"/>
      <c r="C604" s="36" t="s">
        <v>707</v>
      </c>
      <c r="D604" s="38"/>
      <c r="E604" s="37"/>
      <c r="F604" s="40">
        <f>Source!AO281</f>
        <v>478.83</v>
      </c>
      <c r="G604" s="39" t="str">
        <f>Source!DG281</f>
        <v>)*0,82</v>
      </c>
      <c r="H604" s="37">
        <f>Source!AV281</f>
        <v>1</v>
      </c>
      <c r="I604" s="41">
        <f>ROUND((Source!AF281*Source!AV281)*Source!I281, 2)</f>
        <v>7636.86</v>
      </c>
      <c r="J604" s="37">
        <f>IF(Source!BA281&lt;&gt; 0, Source!BA281, 1)</f>
        <v>20.399999999999999</v>
      </c>
      <c r="K604" s="41">
        <f>Source!S281</f>
        <v>155791.94</v>
      </c>
      <c r="W604">
        <f>I604</f>
        <v>7636.86</v>
      </c>
    </row>
    <row r="605" spans="1:28" ht="14.25" x14ac:dyDescent="0.2">
      <c r="A605" s="35"/>
      <c r="B605" s="36"/>
      <c r="C605" s="36" t="s">
        <v>711</v>
      </c>
      <c r="D605" s="38" t="s">
        <v>712</v>
      </c>
      <c r="E605" s="37">
        <f>Source!DN281</f>
        <v>80</v>
      </c>
      <c r="F605" s="40"/>
      <c r="G605" s="39"/>
      <c r="H605" s="37"/>
      <c r="I605" s="41">
        <f>SUM(Q603:Q604)</f>
        <v>6109.49</v>
      </c>
      <c r="J605" s="37">
        <f>Source!BZ281</f>
        <v>68</v>
      </c>
      <c r="K605" s="41">
        <f>SUM(R603:R604)</f>
        <v>105938.52</v>
      </c>
    </row>
    <row r="606" spans="1:28" ht="14.25" x14ac:dyDescent="0.2">
      <c r="A606" s="35"/>
      <c r="B606" s="36"/>
      <c r="C606" s="36" t="s">
        <v>713</v>
      </c>
      <c r="D606" s="38" t="s">
        <v>712</v>
      </c>
      <c r="E606" s="37">
        <f>Source!DO281</f>
        <v>55</v>
      </c>
      <c r="F606" s="40"/>
      <c r="G606" s="39"/>
      <c r="H606" s="37"/>
      <c r="I606" s="41">
        <f>SUM(S603:S605)</f>
        <v>4200.2700000000004</v>
      </c>
      <c r="J606" s="37">
        <f>Source!CA281</f>
        <v>41</v>
      </c>
      <c r="K606" s="41">
        <f>SUM(T603:T605)</f>
        <v>63874.7</v>
      </c>
    </row>
    <row r="607" spans="1:28" ht="14.25" x14ac:dyDescent="0.2">
      <c r="A607" s="45"/>
      <c r="B607" s="46"/>
      <c r="C607" s="46" t="s">
        <v>715</v>
      </c>
      <c r="D607" s="47" t="s">
        <v>716</v>
      </c>
      <c r="E607" s="48">
        <f>Source!AQ281</f>
        <v>43.57</v>
      </c>
      <c r="F607" s="49"/>
      <c r="G607" s="50" t="str">
        <f>Source!DI281</f>
        <v>)*0,82</v>
      </c>
      <c r="H607" s="48">
        <f>Source!AV281</f>
        <v>1</v>
      </c>
      <c r="I607" s="51">
        <f>Source!U281</f>
        <v>694.89792999999986</v>
      </c>
      <c r="J607" s="48"/>
      <c r="K607" s="51"/>
      <c r="AB607" s="43">
        <f>I607</f>
        <v>694.89792999999986</v>
      </c>
    </row>
    <row r="608" spans="1:28" ht="15" x14ac:dyDescent="0.25">
      <c r="A608" s="52"/>
      <c r="B608" s="52"/>
      <c r="C608" s="53" t="s">
        <v>717</v>
      </c>
      <c r="D608" s="52"/>
      <c r="E608" s="52"/>
      <c r="F608" s="52"/>
      <c r="G608" s="52"/>
      <c r="H608" s="54">
        <f>I604+I605+I606</f>
        <v>17946.62</v>
      </c>
      <c r="I608" s="54"/>
      <c r="J608" s="54">
        <f>K604+K605+K606</f>
        <v>325605.16000000003</v>
      </c>
      <c r="K608" s="54"/>
      <c r="O608" s="43">
        <f>I604+I605+I606</f>
        <v>17946.62</v>
      </c>
      <c r="P608" s="43">
        <f>K604+K605+K606</f>
        <v>325605.16000000003</v>
      </c>
      <c r="X608">
        <f>IF(Source!BI281&lt;=1,I604+I605+I606-0, 0)</f>
        <v>17946.62</v>
      </c>
      <c r="Y608">
        <f>IF(Source!BI281=2,I604+I605+I606-0, 0)</f>
        <v>0</v>
      </c>
      <c r="Z608">
        <f>IF(Source!BI281=3,I604+I605+I606-0, 0)</f>
        <v>0</v>
      </c>
      <c r="AA608">
        <f>IF(Source!BI281=4,I604+I605+I606,0)</f>
        <v>0</v>
      </c>
    </row>
    <row r="610" spans="1:28" ht="14.25" x14ac:dyDescent="0.2">
      <c r="A610" s="45" t="str">
        <f>Source!E283</f>
        <v>107</v>
      </c>
      <c r="B610" s="46" t="str">
        <f>Source!F283</f>
        <v>1.1002-0-0</v>
      </c>
      <c r="C610" s="46" t="s">
        <v>495</v>
      </c>
      <c r="D610" s="47" t="str">
        <f>Source!H283</f>
        <v>т</v>
      </c>
      <c r="E610" s="48">
        <f>Source!I283</f>
        <v>5.3681999999999999</v>
      </c>
      <c r="F610" s="49"/>
      <c r="G610" s="50"/>
      <c r="H610" s="48"/>
      <c r="I610" s="51"/>
      <c r="J610" s="48"/>
      <c r="K610" s="51"/>
      <c r="Q610">
        <f>ROUND((Source!DN283/100)*ROUND((Source!AF283*Source!AV283)*Source!I283, 2), 2)</f>
        <v>0</v>
      </c>
      <c r="R610">
        <f>Source!X283</f>
        <v>0</v>
      </c>
      <c r="S610">
        <f>ROUND((Source!DO283/100)*ROUND((Source!AF283*Source!AV283)*Source!I283, 2), 2)</f>
        <v>0</v>
      </c>
      <c r="T610">
        <f>Source!Y283</f>
        <v>0</v>
      </c>
      <c r="U610">
        <f>ROUND((175/100)*ROUND((Source!AE283*Source!AV283)*Source!I283, 2), 2)</f>
        <v>0</v>
      </c>
      <c r="V610">
        <f>ROUND((157/100)*ROUND(Source!CS283*Source!I283, 2), 2)</f>
        <v>0</v>
      </c>
    </row>
    <row r="611" spans="1:28" ht="15" x14ac:dyDescent="0.25">
      <c r="A611" s="52"/>
      <c r="B611" s="52"/>
      <c r="C611" s="53" t="s">
        <v>717</v>
      </c>
      <c r="D611" s="52"/>
      <c r="E611" s="52"/>
      <c r="F611" s="52"/>
      <c r="G611" s="52"/>
      <c r="H611" s="54">
        <f>I610</f>
        <v>0</v>
      </c>
      <c r="I611" s="54"/>
      <c r="J611" s="54">
        <f>K610</f>
        <v>0</v>
      </c>
      <c r="K611" s="54"/>
      <c r="O611" s="43">
        <f>I610</f>
        <v>0</v>
      </c>
      <c r="P611" s="43">
        <f>K610</f>
        <v>0</v>
      </c>
      <c r="X611">
        <f>IF(Source!BI283&lt;=1,I610-0, 0)</f>
        <v>0</v>
      </c>
      <c r="Y611">
        <f>IF(Source!BI283=2,I610-0, 0)</f>
        <v>0</v>
      </c>
      <c r="Z611">
        <f>IF(Source!BI283=3,I610-0, 0)</f>
        <v>0</v>
      </c>
      <c r="AA611">
        <f>IF(Source!BI283=4,I610,0)</f>
        <v>0</v>
      </c>
    </row>
    <row r="613" spans="1:28" ht="42.75" x14ac:dyDescent="0.2">
      <c r="A613" s="35" t="str">
        <f>Source!E285</f>
        <v>108</v>
      </c>
      <c r="B613" s="36" t="str">
        <f>Source!F285</f>
        <v>6.65-11-2</v>
      </c>
      <c r="C613" s="36" t="s">
        <v>499</v>
      </c>
      <c r="D613" s="38" t="str">
        <f>Source!H285</f>
        <v>100 м</v>
      </c>
      <c r="E613" s="37">
        <f>Source!I285</f>
        <v>7.65</v>
      </c>
      <c r="F613" s="40"/>
      <c r="G613" s="39"/>
      <c r="H613" s="37"/>
      <c r="I613" s="41"/>
      <c r="J613" s="37"/>
      <c r="K613" s="41"/>
      <c r="Q613">
        <f>ROUND((Source!DN285/100)*ROUND((Source!AF285*Source!AV285)*Source!I285, 2), 2)</f>
        <v>3531.95</v>
      </c>
      <c r="R613">
        <f>Source!X285</f>
        <v>61244.01</v>
      </c>
      <c r="S613">
        <f>ROUND((Source!DO285/100)*ROUND((Source!AF285*Source!AV285)*Source!I285, 2), 2)</f>
        <v>2428.2199999999998</v>
      </c>
      <c r="T613">
        <f>Source!Y285</f>
        <v>36926.54</v>
      </c>
      <c r="U613">
        <f>ROUND((175/100)*ROUND((Source!AE285*Source!AV285)*Source!I285, 2), 2)</f>
        <v>0</v>
      </c>
      <c r="V613">
        <f>ROUND((157/100)*ROUND(Source!CS285*Source!I285, 2), 2)</f>
        <v>0</v>
      </c>
    </row>
    <row r="614" spans="1:28" ht="14.25" x14ac:dyDescent="0.2">
      <c r="A614" s="35"/>
      <c r="B614" s="36"/>
      <c r="C614" s="36" t="s">
        <v>707</v>
      </c>
      <c r="D614" s="38"/>
      <c r="E614" s="37"/>
      <c r="F614" s="40">
        <f>Source!AO285</f>
        <v>703.8</v>
      </c>
      <c r="G614" s="39" t="str">
        <f>Source!DG285</f>
        <v>)*0,82</v>
      </c>
      <c r="H614" s="37">
        <f>Source!AV285</f>
        <v>1</v>
      </c>
      <c r="I614" s="41">
        <f>ROUND((Source!AF285*Source!AV285)*Source!I285, 2)</f>
        <v>4414.9399999999996</v>
      </c>
      <c r="J614" s="37">
        <f>IF(Source!BA285&lt;&gt; 0, Source!BA285, 1)</f>
        <v>20.399999999999999</v>
      </c>
      <c r="K614" s="41">
        <f>Source!S285</f>
        <v>90064.72</v>
      </c>
      <c r="W614">
        <f>I614</f>
        <v>4414.9399999999996</v>
      </c>
    </row>
    <row r="615" spans="1:28" ht="14.25" x14ac:dyDescent="0.2">
      <c r="A615" s="35"/>
      <c r="B615" s="36"/>
      <c r="C615" s="36" t="s">
        <v>711</v>
      </c>
      <c r="D615" s="38" t="s">
        <v>712</v>
      </c>
      <c r="E615" s="37">
        <f>Source!DN285</f>
        <v>80</v>
      </c>
      <c r="F615" s="40"/>
      <c r="G615" s="39"/>
      <c r="H615" s="37"/>
      <c r="I615" s="41">
        <f>SUM(Q613:Q614)</f>
        <v>3531.95</v>
      </c>
      <c r="J615" s="37">
        <f>Source!BZ285</f>
        <v>68</v>
      </c>
      <c r="K615" s="41">
        <f>SUM(R613:R614)</f>
        <v>61244.01</v>
      </c>
    </row>
    <row r="616" spans="1:28" ht="14.25" x14ac:dyDescent="0.2">
      <c r="A616" s="35"/>
      <c r="B616" s="36"/>
      <c r="C616" s="36" t="s">
        <v>713</v>
      </c>
      <c r="D616" s="38" t="s">
        <v>712</v>
      </c>
      <c r="E616" s="37">
        <f>Source!DO285</f>
        <v>55</v>
      </c>
      <c r="F616" s="40"/>
      <c r="G616" s="39"/>
      <c r="H616" s="37"/>
      <c r="I616" s="41">
        <f>SUM(S613:S615)</f>
        <v>2428.2199999999998</v>
      </c>
      <c r="J616" s="37">
        <f>Source!CA285</f>
        <v>41</v>
      </c>
      <c r="K616" s="41">
        <f>SUM(T613:T615)</f>
        <v>36926.54</v>
      </c>
    </row>
    <row r="617" spans="1:28" ht="14.25" x14ac:dyDescent="0.2">
      <c r="A617" s="45"/>
      <c r="B617" s="46"/>
      <c r="C617" s="46" t="s">
        <v>715</v>
      </c>
      <c r="D617" s="47" t="s">
        <v>716</v>
      </c>
      <c r="E617" s="48">
        <f>Source!AQ285</f>
        <v>64.040000000000006</v>
      </c>
      <c r="F617" s="49"/>
      <c r="G617" s="50" t="str">
        <f>Source!DI285</f>
        <v>)*0,82</v>
      </c>
      <c r="H617" s="48">
        <f>Source!AV285</f>
        <v>1</v>
      </c>
      <c r="I617" s="51">
        <f>Source!U285</f>
        <v>401.72291999999999</v>
      </c>
      <c r="J617" s="48"/>
      <c r="K617" s="51"/>
      <c r="AB617" s="43">
        <f>I617</f>
        <v>401.72291999999999</v>
      </c>
    </row>
    <row r="618" spans="1:28" ht="15" x14ac:dyDescent="0.25">
      <c r="A618" s="52"/>
      <c r="B618" s="52"/>
      <c r="C618" s="53" t="s">
        <v>717</v>
      </c>
      <c r="D618" s="52"/>
      <c r="E618" s="52"/>
      <c r="F618" s="52"/>
      <c r="G618" s="52"/>
      <c r="H618" s="54">
        <f>I614+I615+I616</f>
        <v>10375.109999999999</v>
      </c>
      <c r="I618" s="54"/>
      <c r="J618" s="54">
        <f>K614+K615+K616</f>
        <v>188235.27000000002</v>
      </c>
      <c r="K618" s="54"/>
      <c r="O618" s="43">
        <f>I614+I615+I616</f>
        <v>10375.109999999999</v>
      </c>
      <c r="P618" s="43">
        <f>K614+K615+K616</f>
        <v>188235.27000000002</v>
      </c>
      <c r="X618">
        <f>IF(Source!BI285&lt;=1,I614+I615+I616-0, 0)</f>
        <v>10375.109999999999</v>
      </c>
      <c r="Y618">
        <f>IF(Source!BI285=2,I614+I615+I616-0, 0)</f>
        <v>0</v>
      </c>
      <c r="Z618">
        <f>IF(Source!BI285=3,I614+I615+I616-0, 0)</f>
        <v>0</v>
      </c>
      <c r="AA618">
        <f>IF(Source!BI285=4,I614+I615+I616,0)</f>
        <v>0</v>
      </c>
    </row>
    <row r="620" spans="1:28" ht="14.25" x14ac:dyDescent="0.2">
      <c r="A620" s="45" t="str">
        <f>Source!E287</f>
        <v>109</v>
      </c>
      <c r="B620" s="46" t="str">
        <f>Source!F287</f>
        <v>1.1002-0-0</v>
      </c>
      <c r="C620" s="46" t="s">
        <v>495</v>
      </c>
      <c r="D620" s="47" t="str">
        <f>Source!H287</f>
        <v>т</v>
      </c>
      <c r="E620" s="48">
        <f>Source!I287</f>
        <v>3.4731000000000001</v>
      </c>
      <c r="F620" s="49"/>
      <c r="G620" s="50"/>
      <c r="H620" s="48"/>
      <c r="I620" s="51"/>
      <c r="J620" s="48"/>
      <c r="K620" s="51"/>
      <c r="Q620">
        <f>ROUND((Source!DN287/100)*ROUND((Source!AF287*Source!AV287)*Source!I287, 2), 2)</f>
        <v>0</v>
      </c>
      <c r="R620">
        <f>Source!X287</f>
        <v>0</v>
      </c>
      <c r="S620">
        <f>ROUND((Source!DO287/100)*ROUND((Source!AF287*Source!AV287)*Source!I287, 2), 2)</f>
        <v>0</v>
      </c>
      <c r="T620">
        <f>Source!Y287</f>
        <v>0</v>
      </c>
      <c r="U620">
        <f>ROUND((175/100)*ROUND((Source!AE287*Source!AV287)*Source!I287, 2), 2)</f>
        <v>0</v>
      </c>
      <c r="V620">
        <f>ROUND((157/100)*ROUND(Source!CS287*Source!I287, 2), 2)</f>
        <v>0</v>
      </c>
    </row>
    <row r="621" spans="1:28" ht="15" x14ac:dyDescent="0.25">
      <c r="A621" s="52"/>
      <c r="B621" s="52"/>
      <c r="C621" s="53" t="s">
        <v>717</v>
      </c>
      <c r="D621" s="52"/>
      <c r="E621" s="52"/>
      <c r="F621" s="52"/>
      <c r="G621" s="52"/>
      <c r="H621" s="54">
        <f>I620</f>
        <v>0</v>
      </c>
      <c r="I621" s="54"/>
      <c r="J621" s="54">
        <f>K620</f>
        <v>0</v>
      </c>
      <c r="K621" s="54"/>
      <c r="O621" s="43">
        <f>I620</f>
        <v>0</v>
      </c>
      <c r="P621" s="43">
        <f>K620</f>
        <v>0</v>
      </c>
      <c r="X621">
        <f>IF(Source!BI287&lt;=1,I620-0, 0)</f>
        <v>0</v>
      </c>
      <c r="Y621">
        <f>IF(Source!BI287=2,I620-0, 0)</f>
        <v>0</v>
      </c>
      <c r="Z621">
        <f>IF(Source!BI287=3,I620-0, 0)</f>
        <v>0</v>
      </c>
      <c r="AA621">
        <f>IF(Source!BI287=4,I620,0)</f>
        <v>0</v>
      </c>
    </row>
    <row r="623" spans="1:28" ht="42.75" x14ac:dyDescent="0.2">
      <c r="A623" s="35" t="str">
        <f>Source!E289</f>
        <v>110</v>
      </c>
      <c r="B623" s="36" t="str">
        <f>Source!F289</f>
        <v>6.65-11-5</v>
      </c>
      <c r="C623" s="36" t="s">
        <v>504</v>
      </c>
      <c r="D623" s="38" t="str">
        <f>Source!H289</f>
        <v>100 м</v>
      </c>
      <c r="E623" s="37">
        <f>Source!I289</f>
        <v>2.54</v>
      </c>
      <c r="F623" s="40"/>
      <c r="G623" s="39"/>
      <c r="H623" s="37"/>
      <c r="I623" s="41"/>
      <c r="J623" s="37"/>
      <c r="K623" s="41"/>
      <c r="Q623">
        <f>ROUND((Source!DN289/100)*ROUND((Source!AF289*Source!AV289)*Source!I289, 2), 2)</f>
        <v>1364.78</v>
      </c>
      <c r="R623">
        <f>Source!X289</f>
        <v>23665.35</v>
      </c>
      <c r="S623">
        <f>ROUND((Source!DO289/100)*ROUND((Source!AF289*Source!AV289)*Source!I289, 2), 2)</f>
        <v>938.29</v>
      </c>
      <c r="T623">
        <f>Source!Y289</f>
        <v>14268.82</v>
      </c>
      <c r="U623">
        <f>ROUND((175/100)*ROUND((Source!AE289*Source!AV289)*Source!I289, 2), 2)</f>
        <v>4.67</v>
      </c>
      <c r="V623">
        <f>ROUND((157/100)*ROUND(Source!CS289*Source!I289, 2), 2)</f>
        <v>85.42</v>
      </c>
    </row>
    <row r="624" spans="1:28" ht="14.25" x14ac:dyDescent="0.2">
      <c r="A624" s="35"/>
      <c r="B624" s="36"/>
      <c r="C624" s="36" t="s">
        <v>707</v>
      </c>
      <c r="D624" s="38"/>
      <c r="E624" s="37"/>
      <c r="F624" s="40">
        <f>Source!AO289</f>
        <v>819.08</v>
      </c>
      <c r="G624" s="39" t="str">
        <f>Source!DG289</f>
        <v>)*0,82</v>
      </c>
      <c r="H624" s="37">
        <f>Source!AV289</f>
        <v>1</v>
      </c>
      <c r="I624" s="41">
        <f>ROUND((Source!AF289*Source!AV289)*Source!I289, 2)</f>
        <v>1705.98</v>
      </c>
      <c r="J624" s="37">
        <f>IF(Source!BA289&lt;&gt; 0, Source!BA289, 1)</f>
        <v>20.399999999999999</v>
      </c>
      <c r="K624" s="41">
        <f>Source!S289</f>
        <v>34801.99</v>
      </c>
      <c r="W624">
        <f>I624</f>
        <v>1705.98</v>
      </c>
    </row>
    <row r="625" spans="1:28" ht="14.25" x14ac:dyDescent="0.2">
      <c r="A625" s="35"/>
      <c r="B625" s="36"/>
      <c r="C625" s="36" t="s">
        <v>708</v>
      </c>
      <c r="D625" s="38"/>
      <c r="E625" s="37"/>
      <c r="F625" s="40">
        <f>Source!AM289</f>
        <v>12.77</v>
      </c>
      <c r="G625" s="39" t="str">
        <f>Source!DE289</f>
        <v/>
      </c>
      <c r="H625" s="37">
        <f>Source!AV289</f>
        <v>1</v>
      </c>
      <c r="I625" s="41">
        <f>ROUND((Source!AD289*Source!AV289)*Source!I289, 2)</f>
        <v>32.44</v>
      </c>
      <c r="J625" s="37">
        <f>IF(Source!BB289&lt;&gt; 0, Source!BB289, 1)</f>
        <v>6.64</v>
      </c>
      <c r="K625" s="41">
        <f>Source!Q289</f>
        <v>215.37</v>
      </c>
    </row>
    <row r="626" spans="1:28" ht="14.25" x14ac:dyDescent="0.2">
      <c r="A626" s="35"/>
      <c r="B626" s="36"/>
      <c r="C626" s="36" t="s">
        <v>709</v>
      </c>
      <c r="D626" s="38"/>
      <c r="E626" s="37"/>
      <c r="F626" s="40">
        <f>Source!AN289</f>
        <v>1.05</v>
      </c>
      <c r="G626" s="39" t="str">
        <f>Source!DF289</f>
        <v/>
      </c>
      <c r="H626" s="37">
        <f>Source!AV289</f>
        <v>1</v>
      </c>
      <c r="I626" s="42">
        <f>ROUND((Source!AE289*Source!AV289)*Source!I289, 2)</f>
        <v>2.67</v>
      </c>
      <c r="J626" s="37">
        <f>IF(Source!BS289&lt;&gt; 0, Source!BS289, 1)</f>
        <v>20.399999999999999</v>
      </c>
      <c r="K626" s="42">
        <f>Source!R289</f>
        <v>54.41</v>
      </c>
      <c r="W626">
        <f>I626</f>
        <v>2.67</v>
      </c>
    </row>
    <row r="627" spans="1:28" ht="14.25" x14ac:dyDescent="0.2">
      <c r="A627" s="35"/>
      <c r="B627" s="36"/>
      <c r="C627" s="36" t="s">
        <v>710</v>
      </c>
      <c r="D627" s="38"/>
      <c r="E627" s="37"/>
      <c r="F627" s="40">
        <f>Source!AL289</f>
        <v>77.45</v>
      </c>
      <c r="G627" s="39" t="str">
        <f>Source!DD289</f>
        <v/>
      </c>
      <c r="H627" s="37">
        <f>Source!AW289</f>
        <v>1</v>
      </c>
      <c r="I627" s="41">
        <f>ROUND((Source!AC289*Source!AW289)*Source!I289, 2)</f>
        <v>196.72</v>
      </c>
      <c r="J627" s="37">
        <f>IF(Source!BC289&lt;&gt; 0, Source!BC289, 1)</f>
        <v>7.27</v>
      </c>
      <c r="K627" s="41">
        <f>Source!P289</f>
        <v>1430.18</v>
      </c>
    </row>
    <row r="628" spans="1:28" ht="14.25" x14ac:dyDescent="0.2">
      <c r="A628" s="35"/>
      <c r="B628" s="36"/>
      <c r="C628" s="36" t="s">
        <v>711</v>
      </c>
      <c r="D628" s="38" t="s">
        <v>712</v>
      </c>
      <c r="E628" s="37">
        <f>Source!DN289</f>
        <v>80</v>
      </c>
      <c r="F628" s="40"/>
      <c r="G628" s="39"/>
      <c r="H628" s="37"/>
      <c r="I628" s="41">
        <f>SUM(Q623:Q627)</f>
        <v>1364.78</v>
      </c>
      <c r="J628" s="37">
        <f>Source!BZ289</f>
        <v>68</v>
      </c>
      <c r="K628" s="41">
        <f>SUM(R623:R627)</f>
        <v>23665.35</v>
      </c>
    </row>
    <row r="629" spans="1:28" ht="14.25" x14ac:dyDescent="0.2">
      <c r="A629" s="35"/>
      <c r="B629" s="36"/>
      <c r="C629" s="36" t="s">
        <v>713</v>
      </c>
      <c r="D629" s="38" t="s">
        <v>712</v>
      </c>
      <c r="E629" s="37">
        <f>Source!DO289</f>
        <v>55</v>
      </c>
      <c r="F629" s="40"/>
      <c r="G629" s="39"/>
      <c r="H629" s="37"/>
      <c r="I629" s="41">
        <f>SUM(S623:S628)</f>
        <v>938.29</v>
      </c>
      <c r="J629" s="37">
        <f>Source!CA289</f>
        <v>41</v>
      </c>
      <c r="K629" s="41">
        <f>SUM(T623:T628)</f>
        <v>14268.82</v>
      </c>
    </row>
    <row r="630" spans="1:28" ht="14.25" x14ac:dyDescent="0.2">
      <c r="A630" s="35"/>
      <c r="B630" s="36"/>
      <c r="C630" s="36" t="s">
        <v>714</v>
      </c>
      <c r="D630" s="38" t="s">
        <v>712</v>
      </c>
      <c r="E630" s="37">
        <f>175</f>
        <v>175</v>
      </c>
      <c r="F630" s="40"/>
      <c r="G630" s="39"/>
      <c r="H630" s="37"/>
      <c r="I630" s="41">
        <f>SUM(U623:U629)</f>
        <v>4.67</v>
      </c>
      <c r="J630" s="37">
        <f>157</f>
        <v>157</v>
      </c>
      <c r="K630" s="41">
        <f>SUM(V623:V629)</f>
        <v>85.42</v>
      </c>
    </row>
    <row r="631" spans="1:28" ht="14.25" x14ac:dyDescent="0.2">
      <c r="A631" s="45"/>
      <c r="B631" s="46"/>
      <c r="C631" s="46" t="s">
        <v>715</v>
      </c>
      <c r="D631" s="47" t="s">
        <v>716</v>
      </c>
      <c r="E631" s="48">
        <f>Source!AQ289</f>
        <v>74.53</v>
      </c>
      <c r="F631" s="49"/>
      <c r="G631" s="50" t="str">
        <f>Source!DI289</f>
        <v>)*0,82</v>
      </c>
      <c r="H631" s="48">
        <f>Source!AV289</f>
        <v>1</v>
      </c>
      <c r="I631" s="51">
        <f>Source!U289</f>
        <v>155.23108399999998</v>
      </c>
      <c r="J631" s="48"/>
      <c r="K631" s="51"/>
      <c r="AB631" s="43">
        <f>I631</f>
        <v>155.23108399999998</v>
      </c>
    </row>
    <row r="632" spans="1:28" ht="15" x14ac:dyDescent="0.25">
      <c r="A632" s="52"/>
      <c r="B632" s="52"/>
      <c r="C632" s="53" t="s">
        <v>717</v>
      </c>
      <c r="D632" s="52"/>
      <c r="E632" s="52"/>
      <c r="F632" s="52"/>
      <c r="G632" s="52"/>
      <c r="H632" s="54">
        <f>I624+I625+I627+I628+I629+I630</f>
        <v>4242.88</v>
      </c>
      <c r="I632" s="54"/>
      <c r="J632" s="54">
        <f>K624+K625+K627+K628+K629+K630</f>
        <v>74467.12999999999</v>
      </c>
      <c r="K632" s="54"/>
      <c r="O632" s="43">
        <f>I624+I625+I627+I628+I629+I630</f>
        <v>4242.88</v>
      </c>
      <c r="P632" s="43">
        <f>K624+K625+K627+K628+K629+K630</f>
        <v>74467.12999999999</v>
      </c>
      <c r="X632">
        <f>IF(Source!BI289&lt;=1,I624+I625+I627+I628+I629+I630-0, 0)</f>
        <v>4242.88</v>
      </c>
      <c r="Y632">
        <f>IF(Source!BI289=2,I624+I625+I627+I628+I629+I630-0, 0)</f>
        <v>0</v>
      </c>
      <c r="Z632">
        <f>IF(Source!BI289=3,I624+I625+I627+I628+I629+I630-0, 0)</f>
        <v>0</v>
      </c>
      <c r="AA632">
        <f>IF(Source!BI289=4,I624+I625+I627+I628+I629+I630,0)</f>
        <v>0</v>
      </c>
    </row>
    <row r="634" spans="1:28" ht="14.25" x14ac:dyDescent="0.2">
      <c r="A634" s="45" t="str">
        <f>Source!E291</f>
        <v>111</v>
      </c>
      <c r="B634" s="46" t="str">
        <f>Source!F291</f>
        <v>1.1002-0-0</v>
      </c>
      <c r="C634" s="46" t="s">
        <v>495</v>
      </c>
      <c r="D634" s="47" t="str">
        <f>Source!H291</f>
        <v>т</v>
      </c>
      <c r="E634" s="48">
        <f>Source!I291</f>
        <v>2.54</v>
      </c>
      <c r="F634" s="49"/>
      <c r="G634" s="50"/>
      <c r="H634" s="48"/>
      <c r="I634" s="51"/>
      <c r="J634" s="48"/>
      <c r="K634" s="51"/>
      <c r="Q634">
        <f>ROUND((Source!DN291/100)*ROUND((Source!AF291*Source!AV291)*Source!I291, 2), 2)</f>
        <v>0</v>
      </c>
      <c r="R634">
        <f>Source!X291</f>
        <v>0</v>
      </c>
      <c r="S634">
        <f>ROUND((Source!DO291/100)*ROUND((Source!AF291*Source!AV291)*Source!I291, 2), 2)</f>
        <v>0</v>
      </c>
      <c r="T634">
        <f>Source!Y291</f>
        <v>0</v>
      </c>
      <c r="U634">
        <f>ROUND((175/100)*ROUND((Source!AE291*Source!AV291)*Source!I291, 2), 2)</f>
        <v>0</v>
      </c>
      <c r="V634">
        <f>ROUND((157/100)*ROUND(Source!CS291*Source!I291, 2), 2)</f>
        <v>0</v>
      </c>
    </row>
    <row r="635" spans="1:28" ht="15" x14ac:dyDescent="0.25">
      <c r="A635" s="52"/>
      <c r="B635" s="52"/>
      <c r="C635" s="53" t="s">
        <v>717</v>
      </c>
      <c r="D635" s="52"/>
      <c r="E635" s="52"/>
      <c r="F635" s="52"/>
      <c r="G635" s="52"/>
      <c r="H635" s="54">
        <f>I634</f>
        <v>0</v>
      </c>
      <c r="I635" s="54"/>
      <c r="J635" s="54">
        <f>K634</f>
        <v>0</v>
      </c>
      <c r="K635" s="54"/>
      <c r="O635" s="43">
        <f>I634</f>
        <v>0</v>
      </c>
      <c r="P635" s="43">
        <f>K634</f>
        <v>0</v>
      </c>
      <c r="X635">
        <f>IF(Source!BI291&lt;=1,I634-0, 0)</f>
        <v>0</v>
      </c>
      <c r="Y635">
        <f>IF(Source!BI291=2,I634-0, 0)</f>
        <v>0</v>
      </c>
      <c r="Z635">
        <f>IF(Source!BI291=3,I634-0, 0)</f>
        <v>0</v>
      </c>
      <c r="AA635">
        <f>IF(Source!BI291=4,I634,0)</f>
        <v>0</v>
      </c>
    </row>
    <row r="637" spans="1:28" ht="14.25" x14ac:dyDescent="0.2">
      <c r="A637" s="35" t="str">
        <f>Source!E293</f>
        <v>112</v>
      </c>
      <c r="B637" s="36" t="str">
        <f>Source!F293</f>
        <v>6.65-12-1</v>
      </c>
      <c r="C637" s="36" t="s">
        <v>509</v>
      </c>
      <c r="D637" s="38" t="str">
        <f>Source!H293</f>
        <v>100 шт.</v>
      </c>
      <c r="E637" s="37">
        <f>Source!I293</f>
        <v>3.34</v>
      </c>
      <c r="F637" s="40"/>
      <c r="G637" s="39"/>
      <c r="H637" s="37"/>
      <c r="I637" s="41"/>
      <c r="J637" s="37"/>
      <c r="K637" s="41"/>
      <c r="Q637">
        <f>ROUND((Source!DN293/100)*ROUND((Source!AF293*Source!AV293)*Source!I293, 2), 2)</f>
        <v>3447.71</v>
      </c>
      <c r="R637">
        <f>Source!X293</f>
        <v>59783.26</v>
      </c>
      <c r="S637">
        <f>ROUND((Source!DO293/100)*ROUND((Source!AF293*Source!AV293)*Source!I293, 2), 2)</f>
        <v>2370.3000000000002</v>
      </c>
      <c r="T637">
        <f>Source!Y293</f>
        <v>36045.79</v>
      </c>
      <c r="U637">
        <f>ROUND((175/100)*ROUND((Source!AE293*Source!AV293)*Source!I293, 2), 2)</f>
        <v>0</v>
      </c>
      <c r="V637">
        <f>ROUND((157/100)*ROUND(Source!CS293*Source!I293, 2), 2)</f>
        <v>0</v>
      </c>
    </row>
    <row r="638" spans="1:28" ht="14.25" x14ac:dyDescent="0.2">
      <c r="A638" s="35"/>
      <c r="B638" s="36"/>
      <c r="C638" s="36" t="s">
        <v>707</v>
      </c>
      <c r="D638" s="38"/>
      <c r="E638" s="37"/>
      <c r="F638" s="40">
        <f>Source!AO293</f>
        <v>1290.31</v>
      </c>
      <c r="G638" s="39" t="str">
        <f>Source!DG293</f>
        <v/>
      </c>
      <c r="H638" s="37">
        <f>Source!AV293</f>
        <v>1</v>
      </c>
      <c r="I638" s="41">
        <f>ROUND((Source!AF293*Source!AV293)*Source!I293, 2)</f>
        <v>4309.6400000000003</v>
      </c>
      <c r="J638" s="37">
        <f>IF(Source!BA293&lt;&gt; 0, Source!BA293, 1)</f>
        <v>20.399999999999999</v>
      </c>
      <c r="K638" s="41">
        <f>Source!S293</f>
        <v>87916.56</v>
      </c>
      <c r="W638">
        <f>I638</f>
        <v>4309.6400000000003</v>
      </c>
    </row>
    <row r="639" spans="1:28" ht="14.25" x14ac:dyDescent="0.2">
      <c r="A639" s="35"/>
      <c r="B639" s="36"/>
      <c r="C639" s="36" t="s">
        <v>711</v>
      </c>
      <c r="D639" s="38" t="s">
        <v>712</v>
      </c>
      <c r="E639" s="37">
        <f>Source!DN293</f>
        <v>80</v>
      </c>
      <c r="F639" s="40"/>
      <c r="G639" s="39"/>
      <c r="H639" s="37"/>
      <c r="I639" s="41">
        <f>SUM(Q637:Q638)</f>
        <v>3447.71</v>
      </c>
      <c r="J639" s="37">
        <f>Source!BZ293</f>
        <v>68</v>
      </c>
      <c r="K639" s="41">
        <f>SUM(R637:R638)</f>
        <v>59783.26</v>
      </c>
    </row>
    <row r="640" spans="1:28" ht="14.25" x14ac:dyDescent="0.2">
      <c r="A640" s="35"/>
      <c r="B640" s="36"/>
      <c r="C640" s="36" t="s">
        <v>713</v>
      </c>
      <c r="D640" s="38" t="s">
        <v>712</v>
      </c>
      <c r="E640" s="37">
        <f>Source!DO293</f>
        <v>55</v>
      </c>
      <c r="F640" s="40"/>
      <c r="G640" s="39"/>
      <c r="H640" s="37"/>
      <c r="I640" s="41">
        <f>SUM(S637:S639)</f>
        <v>2370.3000000000002</v>
      </c>
      <c r="J640" s="37">
        <f>Source!CA293</f>
        <v>41</v>
      </c>
      <c r="K640" s="41">
        <f>SUM(T637:T639)</f>
        <v>36045.79</v>
      </c>
    </row>
    <row r="641" spans="1:28" ht="14.25" x14ac:dyDescent="0.2">
      <c r="A641" s="45"/>
      <c r="B641" s="46"/>
      <c r="C641" s="46" t="s">
        <v>715</v>
      </c>
      <c r="D641" s="47" t="s">
        <v>716</v>
      </c>
      <c r="E641" s="48">
        <f>Source!AQ293</f>
        <v>120.59</v>
      </c>
      <c r="F641" s="49"/>
      <c r="G641" s="50" t="str">
        <f>Source!DI293</f>
        <v/>
      </c>
      <c r="H641" s="48">
        <f>Source!AV293</f>
        <v>1</v>
      </c>
      <c r="I641" s="51">
        <f>Source!U293</f>
        <v>402.7706</v>
      </c>
      <c r="J641" s="48"/>
      <c r="K641" s="51"/>
      <c r="AB641" s="43">
        <f>I641</f>
        <v>402.7706</v>
      </c>
    </row>
    <row r="642" spans="1:28" ht="15" x14ac:dyDescent="0.25">
      <c r="A642" s="52"/>
      <c r="B642" s="52"/>
      <c r="C642" s="53" t="s">
        <v>717</v>
      </c>
      <c r="D642" s="52"/>
      <c r="E642" s="52"/>
      <c r="F642" s="52"/>
      <c r="G642" s="52"/>
      <c r="H642" s="54">
        <f>I638+I639+I640</f>
        <v>10127.650000000001</v>
      </c>
      <c r="I642" s="54"/>
      <c r="J642" s="54">
        <f>K638+K639+K640</f>
        <v>183745.61000000002</v>
      </c>
      <c r="K642" s="54"/>
      <c r="O642" s="43">
        <f>I638+I639+I640</f>
        <v>10127.650000000001</v>
      </c>
      <c r="P642" s="43">
        <f>K638+K639+K640</f>
        <v>183745.61000000002</v>
      </c>
      <c r="X642">
        <f>IF(Source!BI293&lt;=1,I638+I639+I640-0, 0)</f>
        <v>10127.650000000001</v>
      </c>
      <c r="Y642">
        <f>IF(Source!BI293=2,I638+I639+I640-0, 0)</f>
        <v>0</v>
      </c>
      <c r="Z642">
        <f>IF(Source!BI293=3,I638+I639+I640-0, 0)</f>
        <v>0</v>
      </c>
      <c r="AA642">
        <f>IF(Source!BI293=4,I638+I639+I640,0)</f>
        <v>0</v>
      </c>
    </row>
    <row r="644" spans="1:28" ht="14.25" x14ac:dyDescent="0.2">
      <c r="A644" s="45" t="str">
        <f>Source!E295</f>
        <v>113</v>
      </c>
      <c r="B644" s="46" t="str">
        <f>Source!F295</f>
        <v>1.1002-0-0</v>
      </c>
      <c r="C644" s="46" t="s">
        <v>495</v>
      </c>
      <c r="D644" s="47" t="str">
        <f>Source!H295</f>
        <v>т</v>
      </c>
      <c r="E644" s="48">
        <f>Source!I295</f>
        <v>26.72</v>
      </c>
      <c r="F644" s="49"/>
      <c r="G644" s="50"/>
      <c r="H644" s="48"/>
      <c r="I644" s="51"/>
      <c r="J644" s="48"/>
      <c r="K644" s="51"/>
      <c r="Q644">
        <f>ROUND((Source!DN295/100)*ROUND((Source!AF295*Source!AV295)*Source!I295, 2), 2)</f>
        <v>0</v>
      </c>
      <c r="R644">
        <f>Source!X295</f>
        <v>0</v>
      </c>
      <c r="S644">
        <f>ROUND((Source!DO295/100)*ROUND((Source!AF295*Source!AV295)*Source!I295, 2), 2)</f>
        <v>0</v>
      </c>
      <c r="T644">
        <f>Source!Y295</f>
        <v>0</v>
      </c>
      <c r="U644">
        <f>ROUND((175/100)*ROUND((Source!AE295*Source!AV295)*Source!I295, 2), 2)</f>
        <v>0</v>
      </c>
      <c r="V644">
        <f>ROUND((157/100)*ROUND(Source!CS295*Source!I295, 2), 2)</f>
        <v>0</v>
      </c>
    </row>
    <row r="645" spans="1:28" ht="15" x14ac:dyDescent="0.25">
      <c r="A645" s="52"/>
      <c r="B645" s="52"/>
      <c r="C645" s="53" t="s">
        <v>717</v>
      </c>
      <c r="D645" s="52"/>
      <c r="E645" s="52"/>
      <c r="F645" s="52"/>
      <c r="G645" s="52"/>
      <c r="H645" s="54">
        <f>I644</f>
        <v>0</v>
      </c>
      <c r="I645" s="54"/>
      <c r="J645" s="54">
        <f>K644</f>
        <v>0</v>
      </c>
      <c r="K645" s="54"/>
      <c r="O645" s="43">
        <f>I644</f>
        <v>0</v>
      </c>
      <c r="P645" s="43">
        <f>K644</f>
        <v>0</v>
      </c>
      <c r="X645">
        <f>IF(Source!BI295&lt;=1,I644-0, 0)</f>
        <v>0</v>
      </c>
      <c r="Y645">
        <f>IF(Source!BI295=2,I644-0, 0)</f>
        <v>0</v>
      </c>
      <c r="Z645">
        <f>IF(Source!BI295=3,I644-0, 0)</f>
        <v>0</v>
      </c>
      <c r="AA645">
        <f>IF(Source!BI295=4,I644,0)</f>
        <v>0</v>
      </c>
    </row>
    <row r="647" spans="1:28" ht="14.25" x14ac:dyDescent="0.2">
      <c r="A647" s="45" t="str">
        <f>Source!E297</f>
        <v>114</v>
      </c>
      <c r="B647" s="46" t="str">
        <f>Source!F297</f>
        <v>1.1002-0-0</v>
      </c>
      <c r="C647" s="46" t="s">
        <v>513</v>
      </c>
      <c r="D647" s="47" t="str">
        <f>Source!H297</f>
        <v>т</v>
      </c>
      <c r="E647" s="48">
        <f>Source!I297</f>
        <v>38.101300000000002</v>
      </c>
      <c r="F647" s="49"/>
      <c r="G647" s="50"/>
      <c r="H647" s="48"/>
      <c r="I647" s="51"/>
      <c r="J647" s="48"/>
      <c r="K647" s="51"/>
      <c r="Q647">
        <f>ROUND((Source!DN297/100)*ROUND((Source!AF297*Source!AV297)*Source!I297, 2), 2)</f>
        <v>0</v>
      </c>
      <c r="R647">
        <f>Source!X297</f>
        <v>0</v>
      </c>
      <c r="S647">
        <f>ROUND((Source!DO297/100)*ROUND((Source!AF297*Source!AV297)*Source!I297, 2), 2)</f>
        <v>0</v>
      </c>
      <c r="T647">
        <f>Source!Y297</f>
        <v>0</v>
      </c>
      <c r="U647">
        <f>ROUND((175/100)*ROUND((Source!AE297*Source!AV297)*Source!I297, 2), 2)</f>
        <v>0</v>
      </c>
      <c r="V647">
        <f>ROUND((157/100)*ROUND(Source!CS297*Source!I297, 2), 2)</f>
        <v>0</v>
      </c>
    </row>
    <row r="648" spans="1:28" ht="15" x14ac:dyDescent="0.25">
      <c r="A648" s="52"/>
      <c r="B648" s="52"/>
      <c r="C648" s="53" t="s">
        <v>717</v>
      </c>
      <c r="D648" s="52"/>
      <c r="E648" s="52"/>
      <c r="F648" s="52"/>
      <c r="G648" s="52"/>
      <c r="H648" s="54">
        <f>I647</f>
        <v>0</v>
      </c>
      <c r="I648" s="54"/>
      <c r="J648" s="54">
        <f>K647</f>
        <v>0</v>
      </c>
      <c r="K648" s="54"/>
      <c r="O648" s="43">
        <f>I647</f>
        <v>0</v>
      </c>
      <c r="P648" s="43">
        <f>K647</f>
        <v>0</v>
      </c>
      <c r="X648">
        <f>IF(Source!BI297&lt;=1,I647-0, 0)</f>
        <v>0</v>
      </c>
      <c r="Y648">
        <f>IF(Source!BI297=2,I647-0, 0)</f>
        <v>0</v>
      </c>
      <c r="Z648">
        <f>IF(Source!BI297=3,I647-0, 0)</f>
        <v>0</v>
      </c>
      <c r="AA648">
        <f>IF(Source!BI297=4,I647,0)</f>
        <v>0</v>
      </c>
    </row>
    <row r="651" spans="1:28" ht="15" x14ac:dyDescent="0.25">
      <c r="A651" s="57" t="str">
        <f>CONCATENATE("Итого по разделу: ",IF(Source!G299&lt;&gt;"Новый раздел", Source!G299, ""))</f>
        <v>Итого по разделу: Демонтажные работы</v>
      </c>
      <c r="B651" s="57"/>
      <c r="C651" s="57"/>
      <c r="D651" s="57"/>
      <c r="E651" s="57"/>
      <c r="F651" s="57"/>
      <c r="G651" s="57"/>
      <c r="H651" s="44">
        <f>SUM(O602:O650)</f>
        <v>42692.259999999995</v>
      </c>
      <c r="I651" s="56"/>
      <c r="J651" s="44">
        <f>SUM(P602:P650)</f>
        <v>772053.17</v>
      </c>
      <c r="K651" s="56"/>
    </row>
    <row r="652" spans="1:28" hidden="1" x14ac:dyDescent="0.2">
      <c r="A652" t="s">
        <v>746</v>
      </c>
      <c r="I652">
        <f>SUM(AC602:AC651)</f>
        <v>0</v>
      </c>
      <c r="J652">
        <f>SUM(AD602:AD651)</f>
        <v>0</v>
      </c>
    </row>
    <row r="653" spans="1:28" hidden="1" x14ac:dyDescent="0.2">
      <c r="A653" t="s">
        <v>747</v>
      </c>
      <c r="I653">
        <f>SUM(AE602:AE652)</f>
        <v>0</v>
      </c>
      <c r="J653">
        <f>SUM(AF602:AF652)</f>
        <v>0</v>
      </c>
    </row>
    <row r="655" spans="1:28" ht="16.5" x14ac:dyDescent="0.25">
      <c r="A655" s="34" t="str">
        <f>CONCATENATE("Раздел: ",IF(Source!G328&lt;&gt;"Новый раздел", Source!G328, ""))</f>
        <v>Раздел: Разное</v>
      </c>
      <c r="B655" s="34"/>
      <c r="C655" s="34"/>
      <c r="D655" s="34"/>
      <c r="E655" s="34"/>
      <c r="F655" s="34"/>
      <c r="G655" s="34"/>
      <c r="H655" s="34"/>
      <c r="I655" s="34"/>
      <c r="J655" s="34"/>
      <c r="K655" s="34"/>
    </row>
    <row r="656" spans="1:28" ht="42.75" x14ac:dyDescent="0.2">
      <c r="A656" s="35" t="str">
        <f>Source!E333</f>
        <v>115</v>
      </c>
      <c r="B656" s="36" t="str">
        <f>Source!F333</f>
        <v>6.68-13-1</v>
      </c>
      <c r="C656" s="36" t="s">
        <v>518</v>
      </c>
      <c r="D656" s="38" t="str">
        <f>Source!H333</f>
        <v>1 Т</v>
      </c>
      <c r="E656" s="37">
        <f>Source!I333</f>
        <v>34.291170000000001</v>
      </c>
      <c r="F656" s="40"/>
      <c r="G656" s="39"/>
      <c r="H656" s="37"/>
      <c r="I656" s="41"/>
      <c r="J656" s="37"/>
      <c r="K656" s="41"/>
      <c r="Q656">
        <f>ROUND((Source!DN333/100)*ROUND((Source!AF333*Source!AV333)*Source!I333, 2), 2)</f>
        <v>0</v>
      </c>
      <c r="R656">
        <f>Source!X333</f>
        <v>0</v>
      </c>
      <c r="S656">
        <f>ROUND((Source!DO333/100)*ROUND((Source!AF333*Source!AV333)*Source!I333, 2), 2)</f>
        <v>0</v>
      </c>
      <c r="T656">
        <f>Source!Y333</f>
        <v>0</v>
      </c>
      <c r="U656">
        <f>ROUND((175/100)*ROUND((Source!AE333*Source!AV333)*Source!I333, 2), 2)</f>
        <v>88.81</v>
      </c>
      <c r="V656">
        <f>ROUND((157/100)*ROUND(Source!CS333*Source!I333, 2), 2)</f>
        <v>1625.45</v>
      </c>
    </row>
    <row r="657" spans="1:28" ht="14.25" x14ac:dyDescent="0.2">
      <c r="A657" s="35"/>
      <c r="B657" s="36"/>
      <c r="C657" s="36" t="s">
        <v>708</v>
      </c>
      <c r="D657" s="38"/>
      <c r="E657" s="37"/>
      <c r="F657" s="40">
        <f>Source!AM333</f>
        <v>8.86</v>
      </c>
      <c r="G657" s="39" t="str">
        <f>Source!DE333</f>
        <v/>
      </c>
      <c r="H657" s="37">
        <f>Source!AV333</f>
        <v>1</v>
      </c>
      <c r="I657" s="41">
        <f>ROUND((Source!AD333*Source!AV333)*Source!I333, 2)</f>
        <v>303.82</v>
      </c>
      <c r="J657" s="37">
        <f>IF(Source!BB333&lt;&gt; 0, Source!BB333, 1)</f>
        <v>7.91</v>
      </c>
      <c r="K657" s="41">
        <f>Source!Q333</f>
        <v>2403.21</v>
      </c>
    </row>
    <row r="658" spans="1:28" ht="14.25" x14ac:dyDescent="0.2">
      <c r="A658" s="35"/>
      <c r="B658" s="36"/>
      <c r="C658" s="36" t="s">
        <v>709</v>
      </c>
      <c r="D658" s="38"/>
      <c r="E658" s="37"/>
      <c r="F658" s="40">
        <f>Source!AN333</f>
        <v>1.48</v>
      </c>
      <c r="G658" s="39" t="str">
        <f>Source!DF333</f>
        <v/>
      </c>
      <c r="H658" s="37">
        <f>Source!AV333</f>
        <v>1</v>
      </c>
      <c r="I658" s="42">
        <f>ROUND((Source!AE333*Source!AV333)*Source!I333, 2)</f>
        <v>50.75</v>
      </c>
      <c r="J658" s="37">
        <f>IF(Source!BS333&lt;&gt; 0, Source!BS333, 1)</f>
        <v>20.399999999999999</v>
      </c>
      <c r="K658" s="42">
        <f>Source!R333</f>
        <v>1035.32</v>
      </c>
      <c r="W658">
        <f>I658</f>
        <v>50.75</v>
      </c>
    </row>
    <row r="659" spans="1:28" ht="14.25" x14ac:dyDescent="0.2">
      <c r="A659" s="45"/>
      <c r="B659" s="46"/>
      <c r="C659" s="46" t="s">
        <v>714</v>
      </c>
      <c r="D659" s="47" t="s">
        <v>712</v>
      </c>
      <c r="E659" s="48">
        <f>175</f>
        <v>175</v>
      </c>
      <c r="F659" s="49"/>
      <c r="G659" s="50"/>
      <c r="H659" s="48"/>
      <c r="I659" s="51">
        <f>SUM(U656:U658)</f>
        <v>88.81</v>
      </c>
      <c r="J659" s="48">
        <f>157</f>
        <v>157</v>
      </c>
      <c r="K659" s="51">
        <f>SUM(V656:V658)</f>
        <v>1625.45</v>
      </c>
    </row>
    <row r="660" spans="1:28" ht="15" x14ac:dyDescent="0.25">
      <c r="A660" s="52"/>
      <c r="B660" s="52"/>
      <c r="C660" s="53" t="s">
        <v>717</v>
      </c>
      <c r="D660" s="52"/>
      <c r="E660" s="52"/>
      <c r="F660" s="52"/>
      <c r="G660" s="52"/>
      <c r="H660" s="54">
        <f>I657+I659</f>
        <v>392.63</v>
      </c>
      <c r="I660" s="54"/>
      <c r="J660" s="54">
        <f>K657+K659</f>
        <v>4028.66</v>
      </c>
      <c r="K660" s="54"/>
      <c r="O660" s="43">
        <f>I657+I659</f>
        <v>392.63</v>
      </c>
      <c r="P660" s="43">
        <f>K657+K659</f>
        <v>4028.66</v>
      </c>
      <c r="X660">
        <f>IF(Source!BI333&lt;=1,I657+I659-0, 0)</f>
        <v>392.63</v>
      </c>
      <c r="Y660">
        <f>IF(Source!BI333=2,I657+I659-0, 0)</f>
        <v>0</v>
      </c>
      <c r="Z660">
        <f>IF(Source!BI333=3,I657+I659-0, 0)</f>
        <v>0</v>
      </c>
      <c r="AA660">
        <f>IF(Source!BI333=4,I657+I659,0)</f>
        <v>0</v>
      </c>
    </row>
    <row r="662" spans="1:28" ht="42.75" x14ac:dyDescent="0.2">
      <c r="A662" s="35" t="str">
        <f>Source!E335</f>
        <v>116</v>
      </c>
      <c r="B662" s="36" t="str">
        <f>Source!F335</f>
        <v>6.69-19-1</v>
      </c>
      <c r="C662" s="36" t="s">
        <v>525</v>
      </c>
      <c r="D662" s="38" t="str">
        <f>Source!H335</f>
        <v>1 Т</v>
      </c>
      <c r="E662" s="37">
        <f>Source!I335</f>
        <v>3.81013</v>
      </c>
      <c r="F662" s="40"/>
      <c r="G662" s="39"/>
      <c r="H662" s="37"/>
      <c r="I662" s="41"/>
      <c r="J662" s="37"/>
      <c r="K662" s="41"/>
      <c r="Q662">
        <f>ROUND((Source!DN335/100)*ROUND((Source!AF335*Source!AV335)*Source!I335, 2), 2)</f>
        <v>33.35</v>
      </c>
      <c r="R662">
        <f>Source!X335</f>
        <v>545.84</v>
      </c>
      <c r="S662">
        <f>ROUND((Source!DO335/100)*ROUND((Source!AF335*Source!AV335)*Source!I335, 2), 2)</f>
        <v>25.66</v>
      </c>
      <c r="T662">
        <f>Source!Y335</f>
        <v>306.57</v>
      </c>
      <c r="U662">
        <f>ROUND((175/100)*ROUND((Source!AE335*Source!AV335)*Source!I335, 2), 2)</f>
        <v>0</v>
      </c>
      <c r="V662">
        <f>ROUND((157/100)*ROUND(Source!CS335*Source!I335, 2), 2)</f>
        <v>0</v>
      </c>
    </row>
    <row r="663" spans="1:28" ht="14.25" x14ac:dyDescent="0.2">
      <c r="A663" s="35"/>
      <c r="B663" s="36"/>
      <c r="C663" s="36" t="s">
        <v>707</v>
      </c>
      <c r="D663" s="38"/>
      <c r="E663" s="37"/>
      <c r="F663" s="40">
        <f>Source!AO335</f>
        <v>9.6199999999999992</v>
      </c>
      <c r="G663" s="39" t="str">
        <f>Source!DG335</f>
        <v/>
      </c>
      <c r="H663" s="37">
        <f>Source!AV335</f>
        <v>1</v>
      </c>
      <c r="I663" s="41">
        <f>ROUND((Source!AF335*Source!AV335)*Source!I335, 2)</f>
        <v>36.65</v>
      </c>
      <c r="J663" s="37">
        <f>IF(Source!BA335&lt;&gt; 0, Source!BA335, 1)</f>
        <v>20.399999999999999</v>
      </c>
      <c r="K663" s="41">
        <f>Source!S335</f>
        <v>747.73</v>
      </c>
      <c r="W663">
        <f>I663</f>
        <v>36.65</v>
      </c>
    </row>
    <row r="664" spans="1:28" ht="14.25" x14ac:dyDescent="0.2">
      <c r="A664" s="35"/>
      <c r="B664" s="36"/>
      <c r="C664" s="36" t="s">
        <v>711</v>
      </c>
      <c r="D664" s="38" t="s">
        <v>712</v>
      </c>
      <c r="E664" s="37">
        <f>Source!DN335</f>
        <v>91</v>
      </c>
      <c r="F664" s="40"/>
      <c r="G664" s="39"/>
      <c r="H664" s="37"/>
      <c r="I664" s="41">
        <f>SUM(Q662:Q663)</f>
        <v>33.35</v>
      </c>
      <c r="J664" s="37">
        <f>Source!BZ335</f>
        <v>73</v>
      </c>
      <c r="K664" s="41">
        <f>SUM(R662:R663)</f>
        <v>545.84</v>
      </c>
    </row>
    <row r="665" spans="1:28" ht="14.25" x14ac:dyDescent="0.2">
      <c r="A665" s="35"/>
      <c r="B665" s="36"/>
      <c r="C665" s="36" t="s">
        <v>713</v>
      </c>
      <c r="D665" s="38" t="s">
        <v>712</v>
      </c>
      <c r="E665" s="37">
        <f>Source!DO335</f>
        <v>70</v>
      </c>
      <c r="F665" s="40"/>
      <c r="G665" s="39"/>
      <c r="H665" s="37"/>
      <c r="I665" s="41">
        <f>SUM(S662:S664)</f>
        <v>25.66</v>
      </c>
      <c r="J665" s="37">
        <f>Source!CA335</f>
        <v>41</v>
      </c>
      <c r="K665" s="41">
        <f>SUM(T662:T664)</f>
        <v>306.57</v>
      </c>
    </row>
    <row r="666" spans="1:28" ht="14.25" x14ac:dyDescent="0.2">
      <c r="A666" s="45"/>
      <c r="B666" s="46"/>
      <c r="C666" s="46" t="s">
        <v>715</v>
      </c>
      <c r="D666" s="47" t="s">
        <v>716</v>
      </c>
      <c r="E666" s="48">
        <f>Source!AQ335</f>
        <v>1.02</v>
      </c>
      <c r="F666" s="49"/>
      <c r="G666" s="50" t="str">
        <f>Source!DI335</f>
        <v/>
      </c>
      <c r="H666" s="48">
        <f>Source!AV335</f>
        <v>1</v>
      </c>
      <c r="I666" s="51">
        <f>Source!U335</f>
        <v>3.8863326000000002</v>
      </c>
      <c r="J666" s="48"/>
      <c r="K666" s="51"/>
      <c r="AB666" s="43">
        <f>I666</f>
        <v>3.8863326000000002</v>
      </c>
    </row>
    <row r="667" spans="1:28" ht="15" x14ac:dyDescent="0.25">
      <c r="A667" s="52"/>
      <c r="B667" s="52"/>
      <c r="C667" s="53" t="s">
        <v>717</v>
      </c>
      <c r="D667" s="52"/>
      <c r="E667" s="52"/>
      <c r="F667" s="52"/>
      <c r="G667" s="52"/>
      <c r="H667" s="54">
        <f>I663+I664+I665</f>
        <v>95.66</v>
      </c>
      <c r="I667" s="54"/>
      <c r="J667" s="54">
        <f>K663+K664+K665</f>
        <v>1600.14</v>
      </c>
      <c r="K667" s="54"/>
      <c r="O667" s="43">
        <f>I663+I664+I665</f>
        <v>95.66</v>
      </c>
      <c r="P667" s="43">
        <f>K663+K664+K665</f>
        <v>1600.14</v>
      </c>
      <c r="X667">
        <f>IF(Source!BI335&lt;=1,I663+I664+I665-0, 0)</f>
        <v>95.66</v>
      </c>
      <c r="Y667">
        <f>IF(Source!BI335=2,I663+I664+I665-0, 0)</f>
        <v>0</v>
      </c>
      <c r="Z667">
        <f>IF(Source!BI335=3,I663+I664+I665-0, 0)</f>
        <v>0</v>
      </c>
      <c r="AA667">
        <f>IF(Source!BI335=4,I663+I664+I665,0)</f>
        <v>0</v>
      </c>
    </row>
    <row r="669" spans="1:28" ht="42.75" x14ac:dyDescent="0.2">
      <c r="A669" s="35" t="str">
        <f>Source!E337</f>
        <v>117</v>
      </c>
      <c r="B669" s="36" t="str">
        <f>Source!F337</f>
        <v>15.1-29-10</v>
      </c>
      <c r="C669" s="36" t="s">
        <v>531</v>
      </c>
      <c r="D669" s="38" t="str">
        <f>Source!H337</f>
        <v>1 Т</v>
      </c>
      <c r="E669" s="37">
        <f>Source!I337</f>
        <v>3.81013</v>
      </c>
      <c r="F669" s="40"/>
      <c r="G669" s="39"/>
      <c r="H669" s="37"/>
      <c r="I669" s="41"/>
      <c r="J669" s="37"/>
      <c r="K669" s="41"/>
      <c r="Q669">
        <f>ROUND((Source!DN337/100)*ROUND((Source!AF337*Source!AV337)*Source!I337, 2), 2)</f>
        <v>0</v>
      </c>
      <c r="R669">
        <f>Source!X337</f>
        <v>0</v>
      </c>
      <c r="S669">
        <f>ROUND((Source!DO337/100)*ROUND((Source!AF337*Source!AV337)*Source!I337, 2), 2)</f>
        <v>0</v>
      </c>
      <c r="T669">
        <f>Source!Y337</f>
        <v>0</v>
      </c>
      <c r="U669">
        <f>ROUND((175/100)*ROUND((Source!AE337*Source!AV337)*Source!I337, 2), 2)</f>
        <v>0</v>
      </c>
      <c r="V669">
        <f>ROUND((157/100)*ROUND(Source!CS337*Source!I337, 2), 2)</f>
        <v>0</v>
      </c>
    </row>
    <row r="670" spans="1:28" ht="14.25" x14ac:dyDescent="0.2">
      <c r="A670" s="45"/>
      <c r="B670" s="46"/>
      <c r="C670" s="46" t="s">
        <v>708</v>
      </c>
      <c r="D670" s="47"/>
      <c r="E670" s="48"/>
      <c r="F670" s="49">
        <f>Source!AM337</f>
        <v>35.36</v>
      </c>
      <c r="G670" s="50" t="str">
        <f>Source!DE337</f>
        <v/>
      </c>
      <c r="H670" s="48">
        <f>Source!AV337</f>
        <v>1</v>
      </c>
      <c r="I670" s="51">
        <f>ROUND((Source!AD337*Source!AV337)*Source!I337, 2)</f>
        <v>134.72999999999999</v>
      </c>
      <c r="J670" s="48">
        <f>IF(Source!BB337&lt;&gt; 0, Source!BB337, 1)</f>
        <v>9.75</v>
      </c>
      <c r="K670" s="51">
        <f>Source!Q337</f>
        <v>1313.58</v>
      </c>
    </row>
    <row r="671" spans="1:28" ht="15" x14ac:dyDescent="0.25">
      <c r="A671" s="52"/>
      <c r="B671" s="52"/>
      <c r="C671" s="53" t="s">
        <v>717</v>
      </c>
      <c r="D671" s="52"/>
      <c r="E671" s="52"/>
      <c r="F671" s="52"/>
      <c r="G671" s="52"/>
      <c r="H671" s="54">
        <f>I670</f>
        <v>134.72999999999999</v>
      </c>
      <c r="I671" s="54"/>
      <c r="J671" s="54">
        <f>K670</f>
        <v>1313.58</v>
      </c>
      <c r="K671" s="54"/>
      <c r="O671" s="43">
        <f>I670</f>
        <v>134.72999999999999</v>
      </c>
      <c r="P671" s="43">
        <f>K670</f>
        <v>1313.58</v>
      </c>
      <c r="X671">
        <f>IF(Source!BI337&lt;=1,I670-0, 0)</f>
        <v>0</v>
      </c>
      <c r="Y671">
        <f>IF(Source!BI337=2,I670-0, 0)</f>
        <v>0</v>
      </c>
      <c r="Z671">
        <f>IF(Source!BI337=3,I670-0, 0)</f>
        <v>0</v>
      </c>
      <c r="AA671">
        <f>IF(Source!BI337=4,I670,0)</f>
        <v>134.72999999999999</v>
      </c>
    </row>
    <row r="673" spans="1:27" ht="14.25" x14ac:dyDescent="0.2">
      <c r="A673" s="35" t="str">
        <f>Source!E339</f>
        <v>118</v>
      </c>
      <c r="B673" s="36" t="str">
        <f>Source!F339</f>
        <v>15.1-0-1</v>
      </c>
      <c r="C673" s="36" t="s">
        <v>538</v>
      </c>
      <c r="D673" s="38" t="str">
        <f>Source!H339</f>
        <v>1 Т</v>
      </c>
      <c r="E673" s="37">
        <f>Source!I339</f>
        <v>3.81013</v>
      </c>
      <c r="F673" s="40"/>
      <c r="G673" s="39"/>
      <c r="H673" s="37"/>
      <c r="I673" s="41"/>
      <c r="J673" s="37"/>
      <c r="K673" s="41"/>
      <c r="Q673">
        <f>ROUND((Source!DN339/100)*ROUND((Source!AF339*Source!AV339)*Source!I339, 2), 2)</f>
        <v>0</v>
      </c>
      <c r="R673">
        <f>Source!X339</f>
        <v>0</v>
      </c>
      <c r="S673">
        <f>ROUND((Source!DO339/100)*ROUND((Source!AF339*Source!AV339)*Source!I339, 2), 2)</f>
        <v>0</v>
      </c>
      <c r="T673">
        <f>Source!Y339</f>
        <v>0</v>
      </c>
      <c r="U673">
        <f>ROUND((175/100)*ROUND((Source!AE339*Source!AV339)*Source!I339, 2), 2)</f>
        <v>0</v>
      </c>
      <c r="V673">
        <f>ROUND((157/100)*ROUND(Source!CS339*Source!I339, 2), 2)</f>
        <v>0</v>
      </c>
    </row>
    <row r="674" spans="1:27" ht="14.25" x14ac:dyDescent="0.2">
      <c r="A674" s="45"/>
      <c r="B674" s="46"/>
      <c r="C674" s="46" t="s">
        <v>708</v>
      </c>
      <c r="D674" s="47"/>
      <c r="E674" s="48"/>
      <c r="F674" s="49">
        <f>Source!AM339</f>
        <v>101</v>
      </c>
      <c r="G674" s="50" t="str">
        <f>Source!DE339</f>
        <v/>
      </c>
      <c r="H674" s="48">
        <f>Source!AV339</f>
        <v>1</v>
      </c>
      <c r="I674" s="51">
        <f>ROUND((Source!AD339*Source!AV339)*Source!I339, 2)</f>
        <v>384.82</v>
      </c>
      <c r="J674" s="48">
        <f>IF(Source!BB339&lt;&gt; 0, Source!BB339, 1)</f>
        <v>2.0099999999999998</v>
      </c>
      <c r="K674" s="51">
        <f>Source!Q339</f>
        <v>773.49</v>
      </c>
    </row>
    <row r="675" spans="1:27" ht="15" x14ac:dyDescent="0.25">
      <c r="A675" s="52"/>
      <c r="B675" s="52"/>
      <c r="C675" s="53" t="s">
        <v>717</v>
      </c>
      <c r="D675" s="52"/>
      <c r="E675" s="52"/>
      <c r="F675" s="52"/>
      <c r="G675" s="52"/>
      <c r="H675" s="54">
        <f>I674</f>
        <v>384.82</v>
      </c>
      <c r="I675" s="54"/>
      <c r="J675" s="54">
        <f>K674</f>
        <v>773.49</v>
      </c>
      <c r="K675" s="54"/>
      <c r="O675" s="43">
        <f>I674</f>
        <v>384.82</v>
      </c>
      <c r="P675" s="43">
        <f>K674</f>
        <v>773.49</v>
      </c>
      <c r="X675">
        <f>IF(Source!BI339&lt;=1,I674-0, 0)</f>
        <v>0</v>
      </c>
      <c r="Y675">
        <f>IF(Source!BI339=2,I674-0, 0)</f>
        <v>0</v>
      </c>
      <c r="Z675">
        <f>IF(Source!BI339=3,I674-0, 0)</f>
        <v>0</v>
      </c>
      <c r="AA675">
        <f>IF(Source!BI339=4,I674,0)</f>
        <v>384.82</v>
      </c>
    </row>
    <row r="678" spans="1:27" ht="15" x14ac:dyDescent="0.25">
      <c r="A678" s="57" t="str">
        <f>CONCATENATE("Итого по разделу: ",IF(Source!G341&lt;&gt;"Новый раздел", Source!G341, ""))</f>
        <v>Итого по разделу: Разное</v>
      </c>
      <c r="B678" s="57"/>
      <c r="C678" s="57"/>
      <c r="D678" s="57"/>
      <c r="E678" s="57"/>
      <c r="F678" s="57"/>
      <c r="G678" s="57"/>
      <c r="H678" s="44">
        <f>SUM(O655:O677)</f>
        <v>1007.8399999999999</v>
      </c>
      <c r="I678" s="56"/>
      <c r="J678" s="44">
        <f>SUM(P655:P677)</f>
        <v>7715.87</v>
      </c>
      <c r="K678" s="56"/>
    </row>
    <row r="679" spans="1:27" hidden="1" x14ac:dyDescent="0.2">
      <c r="A679" t="s">
        <v>746</v>
      </c>
      <c r="I679">
        <f>SUM(AC655:AC678)</f>
        <v>0</v>
      </c>
      <c r="J679">
        <f>SUM(AD655:AD678)</f>
        <v>0</v>
      </c>
    </row>
    <row r="680" spans="1:27" hidden="1" x14ac:dyDescent="0.2">
      <c r="A680" t="s">
        <v>747</v>
      </c>
      <c r="I680">
        <f>SUM(AE655:AE679)</f>
        <v>0</v>
      </c>
      <c r="J680">
        <f>SUM(AF655:AF679)</f>
        <v>0</v>
      </c>
    </row>
    <row r="682" spans="1:27" ht="15" x14ac:dyDescent="0.25">
      <c r="A682" s="57" t="str">
        <f>CONCATENATE("Итого по локальной смете: ",IF(Source!G370&lt;&gt;"Новая локальная смета", Source!G370, ""))</f>
        <v>Итого по локальной смете: 02-01-11</v>
      </c>
      <c r="B682" s="57"/>
      <c r="C682" s="57"/>
      <c r="D682" s="57"/>
      <c r="E682" s="57"/>
      <c r="F682" s="57"/>
      <c r="G682" s="57"/>
      <c r="H682" s="44">
        <f>SUM(O29:O681)</f>
        <v>2595544.77</v>
      </c>
      <c r="I682" s="56"/>
      <c r="J682" s="44">
        <f>SUM(P29:P681)</f>
        <v>15829170.819999998</v>
      </c>
      <c r="K682" s="56"/>
    </row>
    <row r="683" spans="1:27" hidden="1" x14ac:dyDescent="0.2">
      <c r="A683" t="s">
        <v>746</v>
      </c>
      <c r="I683">
        <f>SUM(AC29:AC682)</f>
        <v>0</v>
      </c>
      <c r="J683">
        <f>SUM(AD29:AD682)</f>
        <v>0</v>
      </c>
    </row>
    <row r="684" spans="1:27" hidden="1" x14ac:dyDescent="0.2">
      <c r="A684" t="s">
        <v>747</v>
      </c>
      <c r="I684">
        <f>SUM(AE29:AE683)</f>
        <v>0</v>
      </c>
      <c r="J684">
        <f>SUM(AF29:AF683)</f>
        <v>0</v>
      </c>
    </row>
    <row r="686" spans="1:27" ht="15" x14ac:dyDescent="0.25">
      <c r="A686" s="57" t="str">
        <f>CONCATENATE("Итого по смете: ",IF(Source!G401&lt;&gt;"Новый объект", Source!G401, ""))</f>
        <v>Итого по смете: 02-01-10 Отопление</v>
      </c>
      <c r="B686" s="57"/>
      <c r="C686" s="57"/>
      <c r="D686" s="57"/>
      <c r="E686" s="57"/>
      <c r="F686" s="57"/>
      <c r="G686" s="57"/>
      <c r="H686" s="44">
        <f>SUM(O1:O685)</f>
        <v>2595544.77</v>
      </c>
      <c r="I686" s="56"/>
      <c r="J686" s="44">
        <f>SUM(P1:P685)</f>
        <v>15829170.819999998</v>
      </c>
      <c r="K686" s="56"/>
    </row>
    <row r="687" spans="1:27" hidden="1" x14ac:dyDescent="0.2">
      <c r="A687" t="s">
        <v>746</v>
      </c>
      <c r="I687">
        <f>SUM(AC1:AC686)</f>
        <v>0</v>
      </c>
      <c r="J687">
        <f>SUM(AD1:AD686)</f>
        <v>0</v>
      </c>
    </row>
    <row r="688" spans="1:27" hidden="1" x14ac:dyDescent="0.2">
      <c r="A688" t="s">
        <v>747</v>
      </c>
      <c r="I688">
        <f>SUM(AE1:AE687)</f>
        <v>0</v>
      </c>
      <c r="J688">
        <f>SUM(AF1:AF687)</f>
        <v>0</v>
      </c>
    </row>
    <row r="691" spans="1:11" ht="14.25" x14ac:dyDescent="0.2">
      <c r="A691" s="58" t="s">
        <v>749</v>
      </c>
      <c r="B691" s="58"/>
      <c r="C691" s="59" t="str">
        <f>IF(Source!AC12&lt;&gt;"", Source!AC12," ")</f>
        <v xml:space="preserve"> </v>
      </c>
      <c r="D691" s="59"/>
      <c r="E691" s="59"/>
      <c r="F691" s="59"/>
      <c r="G691" s="59"/>
      <c r="H691" s="12" t="str">
        <f>IF(Source!AB12&lt;&gt;"", Source!AB12," ")</f>
        <v xml:space="preserve"> </v>
      </c>
      <c r="I691" s="12"/>
      <c r="J691" s="12"/>
      <c r="K691" s="12"/>
    </row>
    <row r="692" spans="1:11" ht="14.25" x14ac:dyDescent="0.2">
      <c r="A692" s="12"/>
      <c r="B692" s="12"/>
      <c r="C692" s="14" t="s">
        <v>750</v>
      </c>
      <c r="D692" s="14"/>
      <c r="E692" s="14"/>
      <c r="F692" s="14"/>
      <c r="G692" s="14"/>
      <c r="H692" s="12"/>
      <c r="I692" s="12"/>
      <c r="J692" s="12"/>
      <c r="K692" s="12"/>
    </row>
    <row r="693" spans="1:11" ht="14.25" x14ac:dyDescent="0.2">
      <c r="A693" s="12"/>
      <c r="B693" s="12"/>
      <c r="C693" s="12"/>
      <c r="D693" s="12"/>
      <c r="E693" s="12"/>
      <c r="F693" s="12"/>
      <c r="G693" s="12"/>
      <c r="H693" s="12"/>
      <c r="I693" s="12"/>
      <c r="J693" s="12"/>
      <c r="K693" s="12"/>
    </row>
    <row r="694" spans="1:11" ht="14.25" x14ac:dyDescent="0.2">
      <c r="A694" s="58" t="s">
        <v>751</v>
      </c>
      <c r="B694" s="58"/>
      <c r="C694" s="59" t="str">
        <f>IF(Source!AE12&lt;&gt;"", Source!AE12," ")</f>
        <v xml:space="preserve"> </v>
      </c>
      <c r="D694" s="59"/>
      <c r="E694" s="59"/>
      <c r="F694" s="59"/>
      <c r="G694" s="59"/>
      <c r="H694" s="12" t="str">
        <f>IF(Source!AD12&lt;&gt;"", Source!AD12," ")</f>
        <v xml:space="preserve"> </v>
      </c>
      <c r="I694" s="12"/>
      <c r="J694" s="12"/>
      <c r="K694" s="12"/>
    </row>
    <row r="695" spans="1:11" ht="14.25" x14ac:dyDescent="0.2">
      <c r="A695" s="12"/>
      <c r="B695" s="12"/>
      <c r="C695" s="14" t="s">
        <v>750</v>
      </c>
      <c r="D695" s="14"/>
      <c r="E695" s="14"/>
      <c r="F695" s="14"/>
      <c r="G695" s="14"/>
      <c r="H695" s="12"/>
      <c r="I695" s="12"/>
      <c r="J695" s="12"/>
      <c r="K695" s="12"/>
    </row>
  </sheetData>
  <mergeCells count="274">
    <mergeCell ref="C695:G695"/>
    <mergeCell ref="J686:K686"/>
    <mergeCell ref="H686:I686"/>
    <mergeCell ref="A686:G686"/>
    <mergeCell ref="A691:B691"/>
    <mergeCell ref="C692:G692"/>
    <mergeCell ref="A694:B694"/>
    <mergeCell ref="J675:K675"/>
    <mergeCell ref="H675:I675"/>
    <mergeCell ref="J678:K678"/>
    <mergeCell ref="H678:I678"/>
    <mergeCell ref="A678:G678"/>
    <mergeCell ref="J682:K682"/>
    <mergeCell ref="H682:I682"/>
    <mergeCell ref="A682:G682"/>
    <mergeCell ref="J660:K660"/>
    <mergeCell ref="H660:I660"/>
    <mergeCell ref="J667:K667"/>
    <mergeCell ref="H667:I667"/>
    <mergeCell ref="J671:K671"/>
    <mergeCell ref="H671:I671"/>
    <mergeCell ref="J648:K648"/>
    <mergeCell ref="H648:I648"/>
    <mergeCell ref="J651:K651"/>
    <mergeCell ref="H651:I651"/>
    <mergeCell ref="A651:G651"/>
    <mergeCell ref="A655:K655"/>
    <mergeCell ref="J635:K635"/>
    <mergeCell ref="H635:I635"/>
    <mergeCell ref="J642:K642"/>
    <mergeCell ref="H642:I642"/>
    <mergeCell ref="J645:K645"/>
    <mergeCell ref="H645:I645"/>
    <mergeCell ref="J618:K618"/>
    <mergeCell ref="H618:I618"/>
    <mergeCell ref="J621:K621"/>
    <mergeCell ref="H621:I621"/>
    <mergeCell ref="J632:K632"/>
    <mergeCell ref="H632:I632"/>
    <mergeCell ref="A598:G598"/>
    <mergeCell ref="A602:K602"/>
    <mergeCell ref="J608:K608"/>
    <mergeCell ref="H608:I608"/>
    <mergeCell ref="J611:K611"/>
    <mergeCell ref="H611:I611"/>
    <mergeCell ref="J584:K584"/>
    <mergeCell ref="H584:I584"/>
    <mergeCell ref="J595:K595"/>
    <mergeCell ref="H595:I595"/>
    <mergeCell ref="J598:K598"/>
    <mergeCell ref="H598:I598"/>
    <mergeCell ref="J551:K551"/>
    <mergeCell ref="H551:I551"/>
    <mergeCell ref="J562:K562"/>
    <mergeCell ref="H562:I562"/>
    <mergeCell ref="J573:K573"/>
    <mergeCell ref="H573:I573"/>
    <mergeCell ref="J534:K534"/>
    <mergeCell ref="H534:I534"/>
    <mergeCell ref="J545:K545"/>
    <mergeCell ref="H545:I545"/>
    <mergeCell ref="J548:K548"/>
    <mergeCell ref="H548:I548"/>
    <mergeCell ref="J517:K517"/>
    <mergeCell ref="H517:I517"/>
    <mergeCell ref="J528:K528"/>
    <mergeCell ref="H528:I528"/>
    <mergeCell ref="J531:K531"/>
    <mergeCell ref="H531:I531"/>
    <mergeCell ref="J500:K500"/>
    <mergeCell ref="H500:I500"/>
    <mergeCell ref="J503:K503"/>
    <mergeCell ref="H503:I503"/>
    <mergeCell ref="J514:K514"/>
    <mergeCell ref="H514:I514"/>
    <mergeCell ref="J473:K473"/>
    <mergeCell ref="H473:I473"/>
    <mergeCell ref="J476:K476"/>
    <mergeCell ref="H476:I476"/>
    <mergeCell ref="J489:K489"/>
    <mergeCell ref="H489:I489"/>
    <mergeCell ref="J464:K464"/>
    <mergeCell ref="H464:I464"/>
    <mergeCell ref="J467:K467"/>
    <mergeCell ref="H467:I467"/>
    <mergeCell ref="J470:K470"/>
    <mergeCell ref="H470:I470"/>
    <mergeCell ref="J447:K447"/>
    <mergeCell ref="H447:I447"/>
    <mergeCell ref="J458:K458"/>
    <mergeCell ref="H458:I458"/>
    <mergeCell ref="J461:K461"/>
    <mergeCell ref="H461:I461"/>
    <mergeCell ref="J438:K438"/>
    <mergeCell ref="H438:I438"/>
    <mergeCell ref="J441:K441"/>
    <mergeCell ref="H441:I441"/>
    <mergeCell ref="J444:K444"/>
    <mergeCell ref="H444:I444"/>
    <mergeCell ref="J429:K429"/>
    <mergeCell ref="H429:I429"/>
    <mergeCell ref="J432:K432"/>
    <mergeCell ref="H432:I432"/>
    <mergeCell ref="J435:K435"/>
    <mergeCell ref="H435:I435"/>
    <mergeCell ref="J412:K412"/>
    <mergeCell ref="H412:I412"/>
    <mergeCell ref="J415:K415"/>
    <mergeCell ref="H415:I415"/>
    <mergeCell ref="J426:K426"/>
    <mergeCell ref="H426:I426"/>
    <mergeCell ref="J395:K395"/>
    <mergeCell ref="H395:I395"/>
    <mergeCell ref="J398:K398"/>
    <mergeCell ref="H398:I398"/>
    <mergeCell ref="J409:K409"/>
    <mergeCell ref="H409:I409"/>
    <mergeCell ref="J369:K369"/>
    <mergeCell ref="H369:I369"/>
    <mergeCell ref="J372:K372"/>
    <mergeCell ref="H372:I372"/>
    <mergeCell ref="J384:K384"/>
    <mergeCell ref="H384:I384"/>
    <mergeCell ref="J360:K360"/>
    <mergeCell ref="H360:I360"/>
    <mergeCell ref="J363:K363"/>
    <mergeCell ref="H363:I363"/>
    <mergeCell ref="J366:K366"/>
    <mergeCell ref="H366:I366"/>
    <mergeCell ref="J351:K351"/>
    <mergeCell ref="H351:I351"/>
    <mergeCell ref="J354:K354"/>
    <mergeCell ref="H354:I354"/>
    <mergeCell ref="J357:K357"/>
    <mergeCell ref="H357:I357"/>
    <mergeCell ref="J342:K342"/>
    <mergeCell ref="H342:I342"/>
    <mergeCell ref="J345:K345"/>
    <mergeCell ref="H345:I345"/>
    <mergeCell ref="J348:K348"/>
    <mergeCell ref="H348:I348"/>
    <mergeCell ref="J325:K325"/>
    <mergeCell ref="H325:I325"/>
    <mergeCell ref="J328:K328"/>
    <mergeCell ref="H328:I328"/>
    <mergeCell ref="J339:K339"/>
    <mergeCell ref="H339:I339"/>
    <mergeCell ref="J308:K308"/>
    <mergeCell ref="H308:I308"/>
    <mergeCell ref="J311:K311"/>
    <mergeCell ref="H311:I311"/>
    <mergeCell ref="J314:K314"/>
    <mergeCell ref="H314:I314"/>
    <mergeCell ref="J299:K299"/>
    <mergeCell ref="H299:I299"/>
    <mergeCell ref="J302:K302"/>
    <mergeCell ref="H302:I302"/>
    <mergeCell ref="J305:K305"/>
    <mergeCell ref="H305:I305"/>
    <mergeCell ref="J290:K290"/>
    <mergeCell ref="H290:I290"/>
    <mergeCell ref="J293:K293"/>
    <mergeCell ref="H293:I293"/>
    <mergeCell ref="J296:K296"/>
    <mergeCell ref="H296:I296"/>
    <mergeCell ref="J281:K281"/>
    <mergeCell ref="H281:I281"/>
    <mergeCell ref="J284:K284"/>
    <mergeCell ref="H284:I284"/>
    <mergeCell ref="J287:K287"/>
    <mergeCell ref="H287:I287"/>
    <mergeCell ref="J255:K255"/>
    <mergeCell ref="H255:I255"/>
    <mergeCell ref="J258:K258"/>
    <mergeCell ref="H258:I258"/>
    <mergeCell ref="J270:K270"/>
    <mergeCell ref="H270:I270"/>
    <mergeCell ref="J230:K230"/>
    <mergeCell ref="H230:I230"/>
    <mergeCell ref="J241:K241"/>
    <mergeCell ref="H241:I241"/>
    <mergeCell ref="J244:K244"/>
    <mergeCell ref="H244:I244"/>
    <mergeCell ref="J207:K207"/>
    <mergeCell ref="H207:I207"/>
    <mergeCell ref="J215:K215"/>
    <mergeCell ref="H215:I215"/>
    <mergeCell ref="J223:K223"/>
    <mergeCell ref="H223:I223"/>
    <mergeCell ref="J190:K190"/>
    <mergeCell ref="H190:I190"/>
    <mergeCell ref="J201:K201"/>
    <mergeCell ref="H201:I201"/>
    <mergeCell ref="J204:K204"/>
    <mergeCell ref="H204:I204"/>
    <mergeCell ref="J173:K173"/>
    <mergeCell ref="H173:I173"/>
    <mergeCell ref="J184:K184"/>
    <mergeCell ref="H184:I184"/>
    <mergeCell ref="J187:K187"/>
    <mergeCell ref="H187:I187"/>
    <mergeCell ref="J164:K164"/>
    <mergeCell ref="H164:I164"/>
    <mergeCell ref="J167:K167"/>
    <mergeCell ref="H167:I167"/>
    <mergeCell ref="J170:K170"/>
    <mergeCell ref="H170:I170"/>
    <mergeCell ref="J147:K147"/>
    <mergeCell ref="H147:I147"/>
    <mergeCell ref="J150:K150"/>
    <mergeCell ref="H150:I150"/>
    <mergeCell ref="J153:K153"/>
    <mergeCell ref="H153:I153"/>
    <mergeCell ref="J130:K130"/>
    <mergeCell ref="H130:I130"/>
    <mergeCell ref="J141:K141"/>
    <mergeCell ref="H141:I141"/>
    <mergeCell ref="J144:K144"/>
    <mergeCell ref="H144:I144"/>
    <mergeCell ref="J121:K121"/>
    <mergeCell ref="H121:I121"/>
    <mergeCell ref="J124:K124"/>
    <mergeCell ref="H124:I124"/>
    <mergeCell ref="J127:K127"/>
    <mergeCell ref="H127:I127"/>
    <mergeCell ref="J104:K104"/>
    <mergeCell ref="H104:I104"/>
    <mergeCell ref="J107:K107"/>
    <mergeCell ref="H107:I107"/>
    <mergeCell ref="J110:K110"/>
    <mergeCell ref="H110:I110"/>
    <mergeCell ref="J87:K87"/>
    <mergeCell ref="H87:I87"/>
    <mergeCell ref="J90:K90"/>
    <mergeCell ref="H90:I90"/>
    <mergeCell ref="J101:K101"/>
    <mergeCell ref="H101:I101"/>
    <mergeCell ref="J70:K70"/>
    <mergeCell ref="H70:I70"/>
    <mergeCell ref="J81:K81"/>
    <mergeCell ref="H81:I81"/>
    <mergeCell ref="J84:K84"/>
    <mergeCell ref="H84:I84"/>
    <mergeCell ref="J61:K61"/>
    <mergeCell ref="H61:I61"/>
    <mergeCell ref="J64:K64"/>
    <mergeCell ref="H64:I64"/>
    <mergeCell ref="J67:K67"/>
    <mergeCell ref="H67:I67"/>
    <mergeCell ref="J44:K44"/>
    <mergeCell ref="H44:I44"/>
    <mergeCell ref="J47:K47"/>
    <mergeCell ref="H47:I47"/>
    <mergeCell ref="J50:K50"/>
    <mergeCell ref="H50:I50"/>
    <mergeCell ref="F20:H20"/>
    <mergeCell ref="F22:H22"/>
    <mergeCell ref="A25:K25"/>
    <mergeCell ref="A29:K29"/>
    <mergeCell ref="A31:K31"/>
    <mergeCell ref="J41:K41"/>
    <mergeCell ref="H41:I41"/>
    <mergeCell ref="F14:H14"/>
    <mergeCell ref="F15:H15"/>
    <mergeCell ref="F16:H16"/>
    <mergeCell ref="F17:H17"/>
    <mergeCell ref="F18:H18"/>
    <mergeCell ref="F19:H19"/>
    <mergeCell ref="A3:K3"/>
    <mergeCell ref="A4:K4"/>
    <mergeCell ref="A6:K6"/>
    <mergeCell ref="A8:K8"/>
    <mergeCell ref="A9:K9"/>
    <mergeCell ref="A11:K11"/>
  </mergeCells>
  <pageMargins left="0.4" right="0.2" top="0.2" bottom="0.4" header="0.2" footer="0.2"/>
  <pageSetup scale="66" fitToHeight="0" orientation="portrait" r:id="rId1"/>
  <headerFooter>
    <oddHeader>&amp;L&amp;8</oddHeader>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39"/>
  <sheetViews>
    <sheetView topLeftCell="C407" zoomScaleNormal="100" workbookViewId="0">
      <selection activeCell="H422" sqref="H422"/>
    </sheetView>
  </sheetViews>
  <sheetFormatPr defaultColWidth="9.140625" defaultRowHeight="12.75" x14ac:dyDescent="0.2"/>
  <cols>
    <col min="1" max="256" width="9.140625" customWidth="1"/>
  </cols>
  <sheetData>
    <row r="1" spans="1:133" x14ac:dyDescent="0.2">
      <c r="A1">
        <v>0</v>
      </c>
      <c r="B1" t="s">
        <v>0</v>
      </c>
      <c r="D1" t="s">
        <v>1</v>
      </c>
      <c r="F1">
        <v>0</v>
      </c>
      <c r="G1">
        <v>0</v>
      </c>
      <c r="H1">
        <v>0</v>
      </c>
      <c r="I1" t="s">
        <v>2</v>
      </c>
      <c r="J1" t="s">
        <v>3</v>
      </c>
      <c r="K1">
        <v>1</v>
      </c>
      <c r="L1">
        <v>62422</v>
      </c>
      <c r="M1">
        <v>10</v>
      </c>
    </row>
    <row r="12" spans="1:133" x14ac:dyDescent="0.2">
      <c r="A12" s="1">
        <v>1</v>
      </c>
      <c r="B12" s="1">
        <v>433</v>
      </c>
      <c r="C12" s="1">
        <v>0</v>
      </c>
      <c r="D12" s="1">
        <f>ROW(A401)</f>
        <v>401</v>
      </c>
      <c r="E12" s="1">
        <v>0</v>
      </c>
      <c r="F12" s="1" t="s">
        <v>4</v>
      </c>
      <c r="G12" s="1" t="s">
        <v>5</v>
      </c>
      <c r="H12" s="1" t="s">
        <v>3</v>
      </c>
      <c r="I12" s="1">
        <v>0</v>
      </c>
      <c r="J12" s="1" t="s">
        <v>3</v>
      </c>
      <c r="K12" s="1">
        <v>0</v>
      </c>
      <c r="L12" s="1"/>
      <c r="M12" s="1"/>
      <c r="N12" s="1"/>
      <c r="O12" s="1">
        <v>2001</v>
      </c>
      <c r="P12" s="1">
        <v>1</v>
      </c>
      <c r="Q12" s="1">
        <v>0</v>
      </c>
      <c r="R12" s="1">
        <v>175</v>
      </c>
      <c r="S12" s="1">
        <v>157</v>
      </c>
      <c r="T12" s="1"/>
      <c r="U12" s="1" t="s">
        <v>681</v>
      </c>
      <c r="V12" s="1">
        <v>0</v>
      </c>
      <c r="W12" s="1" t="s">
        <v>3</v>
      </c>
      <c r="X12" s="1" t="s">
        <v>3</v>
      </c>
      <c r="Y12" s="1" t="s">
        <v>3</v>
      </c>
      <c r="Z12" s="1" t="s">
        <v>3</v>
      </c>
      <c r="AA12" s="1" t="s">
        <v>3</v>
      </c>
      <c r="AB12" s="1" t="s">
        <v>3</v>
      </c>
      <c r="AC12" s="1" t="s">
        <v>3</v>
      </c>
      <c r="AD12" s="1" t="s">
        <v>3</v>
      </c>
      <c r="AE12" s="1" t="s">
        <v>3</v>
      </c>
      <c r="AF12" s="1" t="s">
        <v>3</v>
      </c>
      <c r="AG12" s="1" t="s">
        <v>3</v>
      </c>
      <c r="AH12" s="1" t="s">
        <v>3</v>
      </c>
      <c r="AI12" s="1" t="s">
        <v>3</v>
      </c>
      <c r="AJ12" s="1" t="s">
        <v>3</v>
      </c>
      <c r="AK12" s="1"/>
      <c r="AL12" s="1" t="s">
        <v>3</v>
      </c>
      <c r="AM12" s="1" t="s">
        <v>3</v>
      </c>
      <c r="AN12" s="1" t="s">
        <v>3</v>
      </c>
      <c r="AO12" s="1"/>
      <c r="AP12" s="1" t="s">
        <v>3</v>
      </c>
      <c r="AQ12" s="1" t="s">
        <v>3</v>
      </c>
      <c r="AR12" s="1" t="s">
        <v>3</v>
      </c>
      <c r="AS12" s="1"/>
      <c r="AT12" s="1"/>
      <c r="AU12" s="1"/>
      <c r="AV12" s="1"/>
      <c r="AW12" s="1"/>
      <c r="AX12" s="1" t="s">
        <v>3</v>
      </c>
      <c r="AY12" s="1" t="s">
        <v>3</v>
      </c>
      <c r="AZ12" s="1" t="s">
        <v>3</v>
      </c>
      <c r="BA12" s="1"/>
      <c r="BB12" s="1"/>
      <c r="BC12" s="1"/>
      <c r="BD12" s="1"/>
      <c r="BE12" s="1"/>
      <c r="BF12" s="1"/>
      <c r="BG12" s="1"/>
      <c r="BH12" s="1" t="s">
        <v>6</v>
      </c>
      <c r="BI12" s="1" t="s">
        <v>7</v>
      </c>
      <c r="BJ12" s="1">
        <v>1</v>
      </c>
      <c r="BK12" s="1">
        <v>1</v>
      </c>
      <c r="BL12" s="1">
        <v>0</v>
      </c>
      <c r="BM12" s="1">
        <v>0</v>
      </c>
      <c r="BN12" s="1">
        <v>1</v>
      </c>
      <c r="BO12" s="1">
        <v>0</v>
      </c>
      <c r="BP12" s="1">
        <v>6</v>
      </c>
      <c r="BQ12" s="1">
        <v>2</v>
      </c>
      <c r="BR12" s="1">
        <v>1</v>
      </c>
      <c r="BS12" s="1">
        <v>1</v>
      </c>
      <c r="BT12" s="1">
        <v>0</v>
      </c>
      <c r="BU12" s="1">
        <v>0</v>
      </c>
      <c r="BV12" s="1">
        <v>0</v>
      </c>
      <c r="BW12" s="1">
        <v>0</v>
      </c>
      <c r="BX12" s="1">
        <v>0</v>
      </c>
      <c r="BY12" s="1" t="s">
        <v>8</v>
      </c>
      <c r="BZ12" s="1" t="s">
        <v>9</v>
      </c>
      <c r="CA12" s="1" t="s">
        <v>10</v>
      </c>
      <c r="CB12" s="1" t="s">
        <v>10</v>
      </c>
      <c r="CC12" s="1" t="s">
        <v>10</v>
      </c>
      <c r="CD12" s="1" t="s">
        <v>10</v>
      </c>
      <c r="CE12" s="1" t="s">
        <v>11</v>
      </c>
      <c r="CF12" s="1">
        <v>0</v>
      </c>
      <c r="CG12" s="1">
        <v>0</v>
      </c>
      <c r="CH12" s="1">
        <v>8200</v>
      </c>
      <c r="CI12" s="1" t="s">
        <v>3</v>
      </c>
      <c r="CJ12" s="1" t="s">
        <v>3</v>
      </c>
      <c r="CK12" s="1">
        <v>48</v>
      </c>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v>0</v>
      </c>
    </row>
    <row r="15" spans="1:133" x14ac:dyDescent="0.2">
      <c r="A15" s="1">
        <v>15</v>
      </c>
      <c r="B15" s="1">
        <v>1</v>
      </c>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row>
    <row r="18" spans="1:255" x14ac:dyDescent="0.2">
      <c r="A18" s="3">
        <v>52</v>
      </c>
      <c r="B18" s="3">
        <f t="shared" ref="B18:G18" si="0">B401</f>
        <v>433</v>
      </c>
      <c r="C18" s="3">
        <f t="shared" si="0"/>
        <v>1</v>
      </c>
      <c r="D18" s="3">
        <f t="shared" si="0"/>
        <v>12</v>
      </c>
      <c r="E18" s="3">
        <f t="shared" si="0"/>
        <v>0</v>
      </c>
      <c r="F18" s="3" t="str">
        <f t="shared" si="0"/>
        <v>01-10</v>
      </c>
      <c r="G18" s="3" t="str">
        <f t="shared" si="0"/>
        <v>02-01-10 Отопление</v>
      </c>
      <c r="H18" s="3"/>
      <c r="I18" s="3"/>
      <c r="J18" s="3"/>
      <c r="K18" s="3"/>
      <c r="L18" s="3"/>
      <c r="M18" s="3"/>
      <c r="N18" s="3"/>
      <c r="O18" s="3">
        <f t="shared" ref="O18:AT18" si="1">O401</f>
        <v>3056712.34</v>
      </c>
      <c r="P18" s="3">
        <f t="shared" si="1"/>
        <v>2957898.09</v>
      </c>
      <c r="Q18" s="3">
        <f t="shared" si="1"/>
        <v>13208.85</v>
      </c>
      <c r="R18" s="3">
        <f t="shared" si="1"/>
        <v>2238.48</v>
      </c>
      <c r="S18" s="3">
        <f t="shared" si="1"/>
        <v>85605.4</v>
      </c>
      <c r="T18" s="3">
        <f t="shared" si="1"/>
        <v>0</v>
      </c>
      <c r="U18" s="3">
        <f t="shared" si="1"/>
        <v>7116.085004749998</v>
      </c>
      <c r="V18" s="3">
        <f t="shared" si="1"/>
        <v>0</v>
      </c>
      <c r="W18" s="3">
        <f t="shared" si="1"/>
        <v>0</v>
      </c>
      <c r="X18" s="3">
        <f t="shared" si="1"/>
        <v>86652.34</v>
      </c>
      <c r="Y18" s="3">
        <f t="shared" si="1"/>
        <v>57438.11</v>
      </c>
      <c r="Z18" s="3">
        <f t="shared" si="1"/>
        <v>0</v>
      </c>
      <c r="AA18" s="3">
        <f t="shared" si="1"/>
        <v>0</v>
      </c>
      <c r="AB18" s="3">
        <f t="shared" si="1"/>
        <v>0</v>
      </c>
      <c r="AC18" s="3">
        <f t="shared" si="1"/>
        <v>0</v>
      </c>
      <c r="AD18" s="3">
        <f t="shared" si="1"/>
        <v>0</v>
      </c>
      <c r="AE18" s="3">
        <f t="shared" si="1"/>
        <v>0</v>
      </c>
      <c r="AF18" s="3">
        <f t="shared" si="1"/>
        <v>0</v>
      </c>
      <c r="AG18" s="3">
        <f t="shared" si="1"/>
        <v>0</v>
      </c>
      <c r="AH18" s="3">
        <f t="shared" si="1"/>
        <v>0</v>
      </c>
      <c r="AI18" s="3">
        <f t="shared" si="1"/>
        <v>0</v>
      </c>
      <c r="AJ18" s="3">
        <f t="shared" si="1"/>
        <v>0</v>
      </c>
      <c r="AK18" s="3">
        <f t="shared" si="1"/>
        <v>0</v>
      </c>
      <c r="AL18" s="3">
        <f t="shared" si="1"/>
        <v>0</v>
      </c>
      <c r="AM18" s="3">
        <f t="shared" si="1"/>
        <v>0</v>
      </c>
      <c r="AN18" s="3">
        <f t="shared" si="1"/>
        <v>0</v>
      </c>
      <c r="AO18" s="3">
        <f t="shared" si="1"/>
        <v>0</v>
      </c>
      <c r="AP18" s="3">
        <f t="shared" si="1"/>
        <v>0</v>
      </c>
      <c r="AQ18" s="3">
        <f t="shared" si="1"/>
        <v>0</v>
      </c>
      <c r="AR18" s="3">
        <f t="shared" si="1"/>
        <v>3204720.16</v>
      </c>
      <c r="AS18" s="3">
        <f t="shared" si="1"/>
        <v>763739.58</v>
      </c>
      <c r="AT18" s="3">
        <f t="shared" si="1"/>
        <v>0</v>
      </c>
      <c r="AU18" s="3">
        <f t="shared" ref="AU18:BZ18" si="2">AU401</f>
        <v>2440980.58</v>
      </c>
      <c r="AV18" s="3">
        <f t="shared" si="2"/>
        <v>2957898.09</v>
      </c>
      <c r="AW18" s="3">
        <f t="shared" si="2"/>
        <v>2957898.09</v>
      </c>
      <c r="AX18" s="3">
        <f t="shared" si="2"/>
        <v>0</v>
      </c>
      <c r="AY18" s="3">
        <f t="shared" si="2"/>
        <v>2957898.09</v>
      </c>
      <c r="AZ18" s="3">
        <f t="shared" si="2"/>
        <v>0</v>
      </c>
      <c r="BA18" s="3">
        <f t="shared" si="2"/>
        <v>0</v>
      </c>
      <c r="BB18" s="3">
        <f t="shared" si="2"/>
        <v>0</v>
      </c>
      <c r="BC18" s="3">
        <f t="shared" si="2"/>
        <v>0</v>
      </c>
      <c r="BD18" s="3">
        <f t="shared" si="2"/>
        <v>0</v>
      </c>
      <c r="BE18" s="3">
        <f t="shared" si="2"/>
        <v>0</v>
      </c>
      <c r="BF18" s="3">
        <f t="shared" si="2"/>
        <v>0</v>
      </c>
      <c r="BG18" s="3">
        <f t="shared" si="2"/>
        <v>0</v>
      </c>
      <c r="BH18" s="3">
        <f t="shared" si="2"/>
        <v>0</v>
      </c>
      <c r="BI18" s="3">
        <f t="shared" si="2"/>
        <v>0</v>
      </c>
      <c r="BJ18" s="3">
        <f t="shared" si="2"/>
        <v>0</v>
      </c>
      <c r="BK18" s="3">
        <f t="shared" si="2"/>
        <v>0</v>
      </c>
      <c r="BL18" s="3">
        <f t="shared" si="2"/>
        <v>0</v>
      </c>
      <c r="BM18" s="3">
        <f t="shared" si="2"/>
        <v>0</v>
      </c>
      <c r="BN18" s="3">
        <f t="shared" si="2"/>
        <v>0</v>
      </c>
      <c r="BO18" s="3">
        <f t="shared" si="2"/>
        <v>0</v>
      </c>
      <c r="BP18" s="3">
        <f t="shared" si="2"/>
        <v>0</v>
      </c>
      <c r="BQ18" s="3">
        <f t="shared" si="2"/>
        <v>0</v>
      </c>
      <c r="BR18" s="3">
        <f t="shared" si="2"/>
        <v>0</v>
      </c>
      <c r="BS18" s="3">
        <f t="shared" si="2"/>
        <v>0</v>
      </c>
      <c r="BT18" s="3">
        <f t="shared" si="2"/>
        <v>0</v>
      </c>
      <c r="BU18" s="3">
        <f t="shared" si="2"/>
        <v>0</v>
      </c>
      <c r="BV18" s="3">
        <f t="shared" si="2"/>
        <v>0</v>
      </c>
      <c r="BW18" s="3">
        <f t="shared" si="2"/>
        <v>0</v>
      </c>
      <c r="BX18" s="3">
        <f t="shared" si="2"/>
        <v>0</v>
      </c>
      <c r="BY18" s="3">
        <f t="shared" si="2"/>
        <v>0</v>
      </c>
      <c r="BZ18" s="3">
        <f t="shared" si="2"/>
        <v>0</v>
      </c>
      <c r="CA18" s="3">
        <f t="shared" ref="CA18:DF18" si="3">CA401</f>
        <v>0</v>
      </c>
      <c r="CB18" s="3">
        <f t="shared" si="3"/>
        <v>0</v>
      </c>
      <c r="CC18" s="3">
        <f t="shared" si="3"/>
        <v>0</v>
      </c>
      <c r="CD18" s="3">
        <f t="shared" si="3"/>
        <v>0</v>
      </c>
      <c r="CE18" s="3">
        <f t="shared" si="3"/>
        <v>0</v>
      </c>
      <c r="CF18" s="3">
        <f t="shared" si="3"/>
        <v>0</v>
      </c>
      <c r="CG18" s="3">
        <f t="shared" si="3"/>
        <v>0</v>
      </c>
      <c r="CH18" s="3">
        <f t="shared" si="3"/>
        <v>0</v>
      </c>
      <c r="CI18" s="3">
        <f t="shared" si="3"/>
        <v>0</v>
      </c>
      <c r="CJ18" s="3">
        <f t="shared" si="3"/>
        <v>0</v>
      </c>
      <c r="CK18" s="3">
        <f t="shared" si="3"/>
        <v>0</v>
      </c>
      <c r="CL18" s="3">
        <f t="shared" si="3"/>
        <v>0</v>
      </c>
      <c r="CM18" s="3">
        <f t="shared" si="3"/>
        <v>0</v>
      </c>
      <c r="CN18" s="3">
        <f t="shared" si="3"/>
        <v>0</v>
      </c>
      <c r="CO18" s="3">
        <f t="shared" si="3"/>
        <v>0</v>
      </c>
      <c r="CP18" s="3">
        <f t="shared" si="3"/>
        <v>0</v>
      </c>
      <c r="CQ18" s="3">
        <f t="shared" si="3"/>
        <v>0</v>
      </c>
      <c r="CR18" s="3">
        <f t="shared" si="3"/>
        <v>0</v>
      </c>
      <c r="CS18" s="3">
        <f t="shared" si="3"/>
        <v>0</v>
      </c>
      <c r="CT18" s="3">
        <f t="shared" si="3"/>
        <v>0</v>
      </c>
      <c r="CU18" s="3">
        <f t="shared" si="3"/>
        <v>0</v>
      </c>
      <c r="CV18" s="3">
        <f t="shared" si="3"/>
        <v>0</v>
      </c>
      <c r="CW18" s="3">
        <f t="shared" si="3"/>
        <v>0</v>
      </c>
      <c r="CX18" s="3">
        <f t="shared" si="3"/>
        <v>0</v>
      </c>
      <c r="CY18" s="3">
        <f t="shared" si="3"/>
        <v>0</v>
      </c>
      <c r="CZ18" s="3">
        <f t="shared" si="3"/>
        <v>0</v>
      </c>
      <c r="DA18" s="3">
        <f t="shared" si="3"/>
        <v>0</v>
      </c>
      <c r="DB18" s="3">
        <f t="shared" si="3"/>
        <v>0</v>
      </c>
      <c r="DC18" s="3">
        <f t="shared" si="3"/>
        <v>0</v>
      </c>
      <c r="DD18" s="3">
        <f t="shared" si="3"/>
        <v>0</v>
      </c>
      <c r="DE18" s="3">
        <f t="shared" si="3"/>
        <v>0</v>
      </c>
      <c r="DF18" s="3">
        <f t="shared" si="3"/>
        <v>0</v>
      </c>
      <c r="DG18" s="4">
        <f t="shared" ref="DG18:EL18" si="4">DG401</f>
        <v>13620431.66</v>
      </c>
      <c r="DH18" s="4">
        <f t="shared" si="4"/>
        <v>11769978</v>
      </c>
      <c r="DI18" s="4">
        <f t="shared" si="4"/>
        <v>104103.42</v>
      </c>
      <c r="DJ18" s="4">
        <f t="shared" si="4"/>
        <v>45664.75</v>
      </c>
      <c r="DK18" s="4">
        <f t="shared" si="4"/>
        <v>1746350.24</v>
      </c>
      <c r="DL18" s="4">
        <f t="shared" si="4"/>
        <v>0</v>
      </c>
      <c r="DM18" s="4">
        <f t="shared" si="4"/>
        <v>7116.085004749998</v>
      </c>
      <c r="DN18" s="4">
        <f t="shared" si="4"/>
        <v>0</v>
      </c>
      <c r="DO18" s="4">
        <f t="shared" si="4"/>
        <v>0</v>
      </c>
      <c r="DP18" s="4">
        <f t="shared" si="4"/>
        <v>1421041.88</v>
      </c>
      <c r="DQ18" s="4">
        <f t="shared" si="4"/>
        <v>716003.63</v>
      </c>
      <c r="DR18" s="4">
        <f t="shared" si="4"/>
        <v>0</v>
      </c>
      <c r="DS18" s="4">
        <f t="shared" si="4"/>
        <v>0</v>
      </c>
      <c r="DT18" s="4">
        <f t="shared" si="4"/>
        <v>0</v>
      </c>
      <c r="DU18" s="4">
        <f t="shared" si="4"/>
        <v>0</v>
      </c>
      <c r="DV18" s="4">
        <f t="shared" si="4"/>
        <v>0</v>
      </c>
      <c r="DW18" s="4">
        <f t="shared" si="4"/>
        <v>0</v>
      </c>
      <c r="DX18" s="4">
        <f t="shared" si="4"/>
        <v>0</v>
      </c>
      <c r="DY18" s="4">
        <f t="shared" si="4"/>
        <v>0</v>
      </c>
      <c r="DZ18" s="4">
        <f t="shared" si="4"/>
        <v>0</v>
      </c>
      <c r="EA18" s="4">
        <f t="shared" si="4"/>
        <v>0</v>
      </c>
      <c r="EB18" s="4">
        <f t="shared" si="4"/>
        <v>0</v>
      </c>
      <c r="EC18" s="4">
        <f t="shared" si="4"/>
        <v>0</v>
      </c>
      <c r="ED18" s="4">
        <f t="shared" si="4"/>
        <v>0</v>
      </c>
      <c r="EE18" s="4">
        <f t="shared" si="4"/>
        <v>0</v>
      </c>
      <c r="EF18" s="4">
        <f t="shared" si="4"/>
        <v>0</v>
      </c>
      <c r="EG18" s="4">
        <f t="shared" si="4"/>
        <v>0</v>
      </c>
      <c r="EH18" s="4">
        <f t="shared" si="4"/>
        <v>0</v>
      </c>
      <c r="EI18" s="4">
        <f t="shared" si="4"/>
        <v>0</v>
      </c>
      <c r="EJ18" s="4">
        <f t="shared" si="4"/>
        <v>15829170.82</v>
      </c>
      <c r="EK18" s="4">
        <f t="shared" si="4"/>
        <v>6249459.8700000001</v>
      </c>
      <c r="EL18" s="4">
        <f t="shared" si="4"/>
        <v>0</v>
      </c>
      <c r="EM18" s="4">
        <f t="shared" ref="EM18:FR18" si="5">EM401</f>
        <v>9579710.9499999993</v>
      </c>
      <c r="EN18" s="4">
        <f t="shared" si="5"/>
        <v>11769978</v>
      </c>
      <c r="EO18" s="4">
        <f t="shared" si="5"/>
        <v>11769978</v>
      </c>
      <c r="EP18" s="4">
        <f t="shared" si="5"/>
        <v>0</v>
      </c>
      <c r="EQ18" s="4">
        <f t="shared" si="5"/>
        <v>11769978</v>
      </c>
      <c r="ER18" s="4">
        <f t="shared" si="5"/>
        <v>0</v>
      </c>
      <c r="ES18" s="4">
        <f t="shared" si="5"/>
        <v>0</v>
      </c>
      <c r="ET18" s="4">
        <f t="shared" si="5"/>
        <v>0</v>
      </c>
      <c r="EU18" s="4">
        <f t="shared" si="5"/>
        <v>0</v>
      </c>
      <c r="EV18" s="4">
        <f t="shared" si="5"/>
        <v>0</v>
      </c>
      <c r="EW18" s="4">
        <f t="shared" si="5"/>
        <v>0</v>
      </c>
      <c r="EX18" s="4">
        <f t="shared" si="5"/>
        <v>0</v>
      </c>
      <c r="EY18" s="4">
        <f t="shared" si="5"/>
        <v>0</v>
      </c>
      <c r="EZ18" s="4">
        <f t="shared" si="5"/>
        <v>0</v>
      </c>
      <c r="FA18" s="4">
        <f t="shared" si="5"/>
        <v>0</v>
      </c>
      <c r="FB18" s="4">
        <f t="shared" si="5"/>
        <v>0</v>
      </c>
      <c r="FC18" s="4">
        <f t="shared" si="5"/>
        <v>0</v>
      </c>
      <c r="FD18" s="4">
        <f t="shared" si="5"/>
        <v>0</v>
      </c>
      <c r="FE18" s="4">
        <f t="shared" si="5"/>
        <v>0</v>
      </c>
      <c r="FF18" s="4">
        <f t="shared" si="5"/>
        <v>0</v>
      </c>
      <c r="FG18" s="4">
        <f t="shared" si="5"/>
        <v>0</v>
      </c>
      <c r="FH18" s="4">
        <f t="shared" si="5"/>
        <v>0</v>
      </c>
      <c r="FI18" s="4">
        <f t="shared" si="5"/>
        <v>0</v>
      </c>
      <c r="FJ18" s="4">
        <f t="shared" si="5"/>
        <v>0</v>
      </c>
      <c r="FK18" s="4">
        <f t="shared" si="5"/>
        <v>0</v>
      </c>
      <c r="FL18" s="4">
        <f t="shared" si="5"/>
        <v>0</v>
      </c>
      <c r="FM18" s="4">
        <f t="shared" si="5"/>
        <v>0</v>
      </c>
      <c r="FN18" s="4">
        <f t="shared" si="5"/>
        <v>0</v>
      </c>
      <c r="FO18" s="4">
        <f t="shared" si="5"/>
        <v>0</v>
      </c>
      <c r="FP18" s="4">
        <f t="shared" si="5"/>
        <v>0</v>
      </c>
      <c r="FQ18" s="4">
        <f t="shared" si="5"/>
        <v>0</v>
      </c>
      <c r="FR18" s="4">
        <f t="shared" si="5"/>
        <v>0</v>
      </c>
      <c r="FS18" s="4">
        <f t="shared" ref="FS18:GX18" si="6">FS401</f>
        <v>0</v>
      </c>
      <c r="FT18" s="4">
        <f t="shared" si="6"/>
        <v>0</v>
      </c>
      <c r="FU18" s="4">
        <f t="shared" si="6"/>
        <v>0</v>
      </c>
      <c r="FV18" s="4">
        <f t="shared" si="6"/>
        <v>0</v>
      </c>
      <c r="FW18" s="4">
        <f t="shared" si="6"/>
        <v>0</v>
      </c>
      <c r="FX18" s="4">
        <f t="shared" si="6"/>
        <v>0</v>
      </c>
      <c r="FY18" s="4">
        <f t="shared" si="6"/>
        <v>0</v>
      </c>
      <c r="FZ18" s="4">
        <f t="shared" si="6"/>
        <v>0</v>
      </c>
      <c r="GA18" s="4">
        <f t="shared" si="6"/>
        <v>0</v>
      </c>
      <c r="GB18" s="4">
        <f t="shared" si="6"/>
        <v>0</v>
      </c>
      <c r="GC18" s="4">
        <f t="shared" si="6"/>
        <v>0</v>
      </c>
      <c r="GD18" s="4">
        <f t="shared" si="6"/>
        <v>0</v>
      </c>
      <c r="GE18" s="4">
        <f t="shared" si="6"/>
        <v>0</v>
      </c>
      <c r="GF18" s="4">
        <f t="shared" si="6"/>
        <v>0</v>
      </c>
      <c r="GG18" s="4">
        <f t="shared" si="6"/>
        <v>0</v>
      </c>
      <c r="GH18" s="4">
        <f t="shared" si="6"/>
        <v>0</v>
      </c>
      <c r="GI18" s="4">
        <f t="shared" si="6"/>
        <v>0</v>
      </c>
      <c r="GJ18" s="4">
        <f t="shared" si="6"/>
        <v>0</v>
      </c>
      <c r="GK18" s="4">
        <f t="shared" si="6"/>
        <v>0</v>
      </c>
      <c r="GL18" s="4">
        <f t="shared" si="6"/>
        <v>0</v>
      </c>
      <c r="GM18" s="4">
        <f t="shared" si="6"/>
        <v>0</v>
      </c>
      <c r="GN18" s="4">
        <f t="shared" si="6"/>
        <v>0</v>
      </c>
      <c r="GO18" s="4">
        <f t="shared" si="6"/>
        <v>0</v>
      </c>
      <c r="GP18" s="4">
        <f t="shared" si="6"/>
        <v>0</v>
      </c>
      <c r="GQ18" s="4">
        <f t="shared" si="6"/>
        <v>0</v>
      </c>
      <c r="GR18" s="4">
        <f t="shared" si="6"/>
        <v>0</v>
      </c>
      <c r="GS18" s="4">
        <f t="shared" si="6"/>
        <v>0</v>
      </c>
      <c r="GT18" s="4">
        <f t="shared" si="6"/>
        <v>0</v>
      </c>
      <c r="GU18" s="4">
        <f t="shared" si="6"/>
        <v>0</v>
      </c>
      <c r="GV18" s="4">
        <f t="shared" si="6"/>
        <v>0</v>
      </c>
      <c r="GW18" s="4">
        <f t="shared" si="6"/>
        <v>0</v>
      </c>
      <c r="GX18" s="4">
        <f t="shared" si="6"/>
        <v>0</v>
      </c>
    </row>
    <row r="20" spans="1:255" x14ac:dyDescent="0.2">
      <c r="A20" s="1">
        <v>3</v>
      </c>
      <c r="B20" s="1">
        <v>1</v>
      </c>
      <c r="C20" s="1"/>
      <c r="D20" s="1">
        <f>ROW(A370)</f>
        <v>370</v>
      </c>
      <c r="E20" s="1"/>
      <c r="F20" s="1" t="s">
        <v>12</v>
      </c>
      <c r="G20" s="1" t="s">
        <v>12</v>
      </c>
      <c r="H20" s="1" t="s">
        <v>3</v>
      </c>
      <c r="I20" s="1">
        <v>0</v>
      </c>
      <c r="J20" s="1" t="s">
        <v>3</v>
      </c>
      <c r="K20" s="1">
        <v>1</v>
      </c>
      <c r="L20" s="1" t="s">
        <v>3</v>
      </c>
      <c r="M20" s="1"/>
      <c r="N20" s="1"/>
      <c r="O20" s="1"/>
      <c r="P20" s="1"/>
      <c r="Q20" s="1"/>
      <c r="R20" s="1"/>
      <c r="S20" s="1"/>
      <c r="T20" s="1"/>
      <c r="U20" s="1" t="s">
        <v>3</v>
      </c>
      <c r="V20" s="1">
        <v>0</v>
      </c>
      <c r="W20" s="1"/>
      <c r="X20" s="1"/>
      <c r="Y20" s="1"/>
      <c r="Z20" s="1"/>
      <c r="AA20" s="1"/>
      <c r="AB20" s="1" t="s">
        <v>3</v>
      </c>
      <c r="AC20" s="1" t="s">
        <v>3</v>
      </c>
      <c r="AD20" s="1" t="s">
        <v>3</v>
      </c>
      <c r="AE20" s="1" t="s">
        <v>3</v>
      </c>
      <c r="AF20" s="1" t="s">
        <v>3</v>
      </c>
      <c r="AG20" s="1" t="s">
        <v>3</v>
      </c>
      <c r="AH20" s="1"/>
      <c r="AI20" s="1"/>
      <c r="AJ20" s="1"/>
      <c r="AK20" s="1"/>
      <c r="AL20" s="1"/>
      <c r="AM20" s="1"/>
      <c r="AN20" s="1"/>
      <c r="AO20" s="1"/>
      <c r="AP20" s="1" t="s">
        <v>3</v>
      </c>
      <c r="AQ20" s="1" t="s">
        <v>3</v>
      </c>
      <c r="AR20" s="1" t="s">
        <v>3</v>
      </c>
      <c r="AS20" s="1"/>
      <c r="AT20" s="1"/>
      <c r="AU20" s="1"/>
      <c r="AV20" s="1"/>
      <c r="AW20" s="1"/>
      <c r="AX20" s="1"/>
      <c r="AY20" s="1"/>
      <c r="AZ20" s="1" t="s">
        <v>3</v>
      </c>
      <c r="BA20" s="1"/>
      <c r="BB20" s="1" t="s">
        <v>3</v>
      </c>
      <c r="BC20" s="1" t="s">
        <v>3</v>
      </c>
      <c r="BD20" s="1" t="s">
        <v>3</v>
      </c>
      <c r="BE20" s="1" t="s">
        <v>3</v>
      </c>
      <c r="BF20" s="1" t="s">
        <v>3</v>
      </c>
      <c r="BG20" s="1" t="s">
        <v>3</v>
      </c>
      <c r="BH20" s="1" t="s">
        <v>3</v>
      </c>
      <c r="BI20" s="1" t="s">
        <v>3</v>
      </c>
      <c r="BJ20" s="1" t="s">
        <v>3</v>
      </c>
      <c r="BK20" s="1" t="s">
        <v>3</v>
      </c>
      <c r="BL20" s="1" t="s">
        <v>3</v>
      </c>
      <c r="BM20" s="1" t="s">
        <v>3</v>
      </c>
      <c r="BN20" s="1" t="s">
        <v>3</v>
      </c>
      <c r="BO20" s="1" t="s">
        <v>3</v>
      </c>
      <c r="BP20" s="1" t="s">
        <v>3</v>
      </c>
      <c r="BQ20" s="1"/>
      <c r="BR20" s="1"/>
      <c r="BS20" s="1"/>
      <c r="BT20" s="1"/>
      <c r="BU20" s="1"/>
      <c r="BV20" s="1"/>
      <c r="BW20" s="1"/>
      <c r="BX20" s="1">
        <v>0</v>
      </c>
      <c r="BY20" s="1"/>
      <c r="BZ20" s="1"/>
      <c r="CA20" s="1"/>
      <c r="CB20" s="1"/>
      <c r="CC20" s="1"/>
      <c r="CD20" s="1"/>
      <c r="CE20" s="1"/>
      <c r="CF20" s="1">
        <v>0</v>
      </c>
      <c r="CG20" s="1">
        <v>0</v>
      </c>
      <c r="CH20" s="1"/>
      <c r="CI20" s="1" t="s">
        <v>3</v>
      </c>
      <c r="CJ20" s="1" t="s">
        <v>3</v>
      </c>
    </row>
    <row r="22" spans="1:255" x14ac:dyDescent="0.2">
      <c r="A22" s="3">
        <v>52</v>
      </c>
      <c r="B22" s="3">
        <f t="shared" ref="B22:G22" si="7">B370</f>
        <v>1</v>
      </c>
      <c r="C22" s="3">
        <f t="shared" si="7"/>
        <v>3</v>
      </c>
      <c r="D22" s="3">
        <f t="shared" si="7"/>
        <v>20</v>
      </c>
      <c r="E22" s="3">
        <f t="shared" si="7"/>
        <v>0</v>
      </c>
      <c r="F22" s="3" t="str">
        <f t="shared" si="7"/>
        <v>02-01-11</v>
      </c>
      <c r="G22" s="3" t="str">
        <f t="shared" si="7"/>
        <v>02-01-11</v>
      </c>
      <c r="H22" s="3"/>
      <c r="I22" s="3"/>
      <c r="J22" s="3"/>
      <c r="K22" s="3"/>
      <c r="L22" s="3"/>
      <c r="M22" s="3"/>
      <c r="N22" s="3"/>
      <c r="O22" s="3">
        <f t="shared" ref="O22:AT22" si="8">O370</f>
        <v>3056712.34</v>
      </c>
      <c r="P22" s="3">
        <f t="shared" si="8"/>
        <v>2957898.09</v>
      </c>
      <c r="Q22" s="3">
        <f t="shared" si="8"/>
        <v>13208.85</v>
      </c>
      <c r="R22" s="3">
        <f t="shared" si="8"/>
        <v>2238.48</v>
      </c>
      <c r="S22" s="3">
        <f t="shared" si="8"/>
        <v>85605.4</v>
      </c>
      <c r="T22" s="3">
        <f t="shared" si="8"/>
        <v>0</v>
      </c>
      <c r="U22" s="3">
        <f t="shared" si="8"/>
        <v>7116.085004749998</v>
      </c>
      <c r="V22" s="3">
        <f t="shared" si="8"/>
        <v>0</v>
      </c>
      <c r="W22" s="3">
        <f t="shared" si="8"/>
        <v>0</v>
      </c>
      <c r="X22" s="3">
        <f t="shared" si="8"/>
        <v>86652.34</v>
      </c>
      <c r="Y22" s="3">
        <f t="shared" si="8"/>
        <v>57438.11</v>
      </c>
      <c r="Z22" s="3">
        <f t="shared" si="8"/>
        <v>0</v>
      </c>
      <c r="AA22" s="3">
        <f t="shared" si="8"/>
        <v>0</v>
      </c>
      <c r="AB22" s="3">
        <f t="shared" si="8"/>
        <v>0</v>
      </c>
      <c r="AC22" s="3">
        <f t="shared" si="8"/>
        <v>0</v>
      </c>
      <c r="AD22" s="3">
        <f t="shared" si="8"/>
        <v>0</v>
      </c>
      <c r="AE22" s="3">
        <f t="shared" si="8"/>
        <v>0</v>
      </c>
      <c r="AF22" s="3">
        <f t="shared" si="8"/>
        <v>0</v>
      </c>
      <c r="AG22" s="3">
        <f t="shared" si="8"/>
        <v>0</v>
      </c>
      <c r="AH22" s="3">
        <f t="shared" si="8"/>
        <v>0</v>
      </c>
      <c r="AI22" s="3">
        <f t="shared" si="8"/>
        <v>0</v>
      </c>
      <c r="AJ22" s="3">
        <f t="shared" si="8"/>
        <v>0</v>
      </c>
      <c r="AK22" s="3">
        <f t="shared" si="8"/>
        <v>0</v>
      </c>
      <c r="AL22" s="3">
        <f t="shared" si="8"/>
        <v>0</v>
      </c>
      <c r="AM22" s="3">
        <f t="shared" si="8"/>
        <v>0</v>
      </c>
      <c r="AN22" s="3">
        <f t="shared" si="8"/>
        <v>0</v>
      </c>
      <c r="AO22" s="3">
        <f t="shared" si="8"/>
        <v>0</v>
      </c>
      <c r="AP22" s="3">
        <f t="shared" si="8"/>
        <v>0</v>
      </c>
      <c r="AQ22" s="3">
        <f t="shared" si="8"/>
        <v>0</v>
      </c>
      <c r="AR22" s="3">
        <f t="shared" si="8"/>
        <v>3204720.16</v>
      </c>
      <c r="AS22" s="3">
        <f t="shared" si="8"/>
        <v>763739.58</v>
      </c>
      <c r="AT22" s="3">
        <f t="shared" si="8"/>
        <v>0</v>
      </c>
      <c r="AU22" s="3">
        <f t="shared" ref="AU22:BZ22" si="9">AU370</f>
        <v>2440980.58</v>
      </c>
      <c r="AV22" s="3">
        <f t="shared" si="9"/>
        <v>2957898.09</v>
      </c>
      <c r="AW22" s="3">
        <f t="shared" si="9"/>
        <v>2957898.09</v>
      </c>
      <c r="AX22" s="3">
        <f t="shared" si="9"/>
        <v>0</v>
      </c>
      <c r="AY22" s="3">
        <f t="shared" si="9"/>
        <v>2957898.09</v>
      </c>
      <c r="AZ22" s="3">
        <f t="shared" si="9"/>
        <v>0</v>
      </c>
      <c r="BA22" s="3">
        <f t="shared" si="9"/>
        <v>0</v>
      </c>
      <c r="BB22" s="3">
        <f t="shared" si="9"/>
        <v>0</v>
      </c>
      <c r="BC22" s="3">
        <f t="shared" si="9"/>
        <v>0</v>
      </c>
      <c r="BD22" s="3">
        <f t="shared" si="9"/>
        <v>0</v>
      </c>
      <c r="BE22" s="3">
        <f t="shared" si="9"/>
        <v>0</v>
      </c>
      <c r="BF22" s="3">
        <f t="shared" si="9"/>
        <v>0</v>
      </c>
      <c r="BG22" s="3">
        <f t="shared" si="9"/>
        <v>0</v>
      </c>
      <c r="BH22" s="3">
        <f t="shared" si="9"/>
        <v>0</v>
      </c>
      <c r="BI22" s="3">
        <f t="shared" si="9"/>
        <v>0</v>
      </c>
      <c r="BJ22" s="3">
        <f t="shared" si="9"/>
        <v>0</v>
      </c>
      <c r="BK22" s="3">
        <f t="shared" si="9"/>
        <v>0</v>
      </c>
      <c r="BL22" s="3">
        <f t="shared" si="9"/>
        <v>0</v>
      </c>
      <c r="BM22" s="3">
        <f t="shared" si="9"/>
        <v>0</v>
      </c>
      <c r="BN22" s="3">
        <f t="shared" si="9"/>
        <v>0</v>
      </c>
      <c r="BO22" s="3">
        <f t="shared" si="9"/>
        <v>0</v>
      </c>
      <c r="BP22" s="3">
        <f t="shared" si="9"/>
        <v>0</v>
      </c>
      <c r="BQ22" s="3">
        <f t="shared" si="9"/>
        <v>0</v>
      </c>
      <c r="BR22" s="3">
        <f t="shared" si="9"/>
        <v>0</v>
      </c>
      <c r="BS22" s="3">
        <f t="shared" si="9"/>
        <v>0</v>
      </c>
      <c r="BT22" s="3">
        <f t="shared" si="9"/>
        <v>0</v>
      </c>
      <c r="BU22" s="3">
        <f t="shared" si="9"/>
        <v>0</v>
      </c>
      <c r="BV22" s="3">
        <f t="shared" si="9"/>
        <v>0</v>
      </c>
      <c r="BW22" s="3">
        <f t="shared" si="9"/>
        <v>0</v>
      </c>
      <c r="BX22" s="3">
        <f t="shared" si="9"/>
        <v>0</v>
      </c>
      <c r="BY22" s="3">
        <f t="shared" si="9"/>
        <v>0</v>
      </c>
      <c r="BZ22" s="3">
        <f t="shared" si="9"/>
        <v>0</v>
      </c>
      <c r="CA22" s="3">
        <f t="shared" ref="CA22:DF22" si="10">CA370</f>
        <v>0</v>
      </c>
      <c r="CB22" s="3">
        <f t="shared" si="10"/>
        <v>0</v>
      </c>
      <c r="CC22" s="3">
        <f t="shared" si="10"/>
        <v>0</v>
      </c>
      <c r="CD22" s="3">
        <f t="shared" si="10"/>
        <v>0</v>
      </c>
      <c r="CE22" s="3">
        <f t="shared" si="10"/>
        <v>0</v>
      </c>
      <c r="CF22" s="3">
        <f t="shared" si="10"/>
        <v>0</v>
      </c>
      <c r="CG22" s="3">
        <f t="shared" si="10"/>
        <v>0</v>
      </c>
      <c r="CH22" s="3">
        <f t="shared" si="10"/>
        <v>0</v>
      </c>
      <c r="CI22" s="3">
        <f t="shared" si="10"/>
        <v>0</v>
      </c>
      <c r="CJ22" s="3">
        <f t="shared" si="10"/>
        <v>0</v>
      </c>
      <c r="CK22" s="3">
        <f t="shared" si="10"/>
        <v>0</v>
      </c>
      <c r="CL22" s="3">
        <f t="shared" si="10"/>
        <v>0</v>
      </c>
      <c r="CM22" s="3">
        <f t="shared" si="10"/>
        <v>0</v>
      </c>
      <c r="CN22" s="3">
        <f t="shared" si="10"/>
        <v>0</v>
      </c>
      <c r="CO22" s="3">
        <f t="shared" si="10"/>
        <v>0</v>
      </c>
      <c r="CP22" s="3">
        <f t="shared" si="10"/>
        <v>0</v>
      </c>
      <c r="CQ22" s="3">
        <f t="shared" si="10"/>
        <v>0</v>
      </c>
      <c r="CR22" s="3">
        <f t="shared" si="10"/>
        <v>0</v>
      </c>
      <c r="CS22" s="3">
        <f t="shared" si="10"/>
        <v>0</v>
      </c>
      <c r="CT22" s="3">
        <f t="shared" si="10"/>
        <v>0</v>
      </c>
      <c r="CU22" s="3">
        <f t="shared" si="10"/>
        <v>0</v>
      </c>
      <c r="CV22" s="3">
        <f t="shared" si="10"/>
        <v>0</v>
      </c>
      <c r="CW22" s="3">
        <f t="shared" si="10"/>
        <v>0</v>
      </c>
      <c r="CX22" s="3">
        <f t="shared" si="10"/>
        <v>0</v>
      </c>
      <c r="CY22" s="3">
        <f t="shared" si="10"/>
        <v>0</v>
      </c>
      <c r="CZ22" s="3">
        <f t="shared" si="10"/>
        <v>0</v>
      </c>
      <c r="DA22" s="3">
        <f t="shared" si="10"/>
        <v>0</v>
      </c>
      <c r="DB22" s="3">
        <f t="shared" si="10"/>
        <v>0</v>
      </c>
      <c r="DC22" s="3">
        <f t="shared" si="10"/>
        <v>0</v>
      </c>
      <c r="DD22" s="3">
        <f t="shared" si="10"/>
        <v>0</v>
      </c>
      <c r="DE22" s="3">
        <f t="shared" si="10"/>
        <v>0</v>
      </c>
      <c r="DF22" s="3">
        <f t="shared" si="10"/>
        <v>0</v>
      </c>
      <c r="DG22" s="4">
        <f t="shared" ref="DG22:EL22" si="11">DG370</f>
        <v>13620431.66</v>
      </c>
      <c r="DH22" s="4">
        <f t="shared" si="11"/>
        <v>11769978</v>
      </c>
      <c r="DI22" s="4">
        <f t="shared" si="11"/>
        <v>104103.42</v>
      </c>
      <c r="DJ22" s="4">
        <f t="shared" si="11"/>
        <v>45664.75</v>
      </c>
      <c r="DK22" s="4">
        <f t="shared" si="11"/>
        <v>1746350.24</v>
      </c>
      <c r="DL22" s="4">
        <f t="shared" si="11"/>
        <v>0</v>
      </c>
      <c r="DM22" s="4">
        <f t="shared" si="11"/>
        <v>7116.085004749998</v>
      </c>
      <c r="DN22" s="4">
        <f t="shared" si="11"/>
        <v>0</v>
      </c>
      <c r="DO22" s="4">
        <f t="shared" si="11"/>
        <v>0</v>
      </c>
      <c r="DP22" s="4">
        <f t="shared" si="11"/>
        <v>1421041.88</v>
      </c>
      <c r="DQ22" s="4">
        <f t="shared" si="11"/>
        <v>716003.63</v>
      </c>
      <c r="DR22" s="4">
        <f t="shared" si="11"/>
        <v>0</v>
      </c>
      <c r="DS22" s="4">
        <f t="shared" si="11"/>
        <v>0</v>
      </c>
      <c r="DT22" s="4">
        <f t="shared" si="11"/>
        <v>0</v>
      </c>
      <c r="DU22" s="4">
        <f t="shared" si="11"/>
        <v>0</v>
      </c>
      <c r="DV22" s="4">
        <f t="shared" si="11"/>
        <v>0</v>
      </c>
      <c r="DW22" s="4">
        <f t="shared" si="11"/>
        <v>0</v>
      </c>
      <c r="DX22" s="4">
        <f t="shared" si="11"/>
        <v>0</v>
      </c>
      <c r="DY22" s="4">
        <f t="shared" si="11"/>
        <v>0</v>
      </c>
      <c r="DZ22" s="4">
        <f t="shared" si="11"/>
        <v>0</v>
      </c>
      <c r="EA22" s="4">
        <f t="shared" si="11"/>
        <v>0</v>
      </c>
      <c r="EB22" s="4">
        <f t="shared" si="11"/>
        <v>0</v>
      </c>
      <c r="EC22" s="4">
        <f t="shared" si="11"/>
        <v>0</v>
      </c>
      <c r="ED22" s="4">
        <f t="shared" si="11"/>
        <v>0</v>
      </c>
      <c r="EE22" s="4">
        <f t="shared" si="11"/>
        <v>0</v>
      </c>
      <c r="EF22" s="4">
        <f t="shared" si="11"/>
        <v>0</v>
      </c>
      <c r="EG22" s="4">
        <f t="shared" si="11"/>
        <v>0</v>
      </c>
      <c r="EH22" s="4">
        <f t="shared" si="11"/>
        <v>0</v>
      </c>
      <c r="EI22" s="4">
        <f t="shared" si="11"/>
        <v>0</v>
      </c>
      <c r="EJ22" s="4">
        <f t="shared" si="11"/>
        <v>15829170.82</v>
      </c>
      <c r="EK22" s="4">
        <f t="shared" si="11"/>
        <v>6249459.8700000001</v>
      </c>
      <c r="EL22" s="4">
        <f t="shared" si="11"/>
        <v>0</v>
      </c>
      <c r="EM22" s="4">
        <f t="shared" ref="EM22:FR22" si="12">EM370</f>
        <v>9579710.9499999993</v>
      </c>
      <c r="EN22" s="4">
        <f t="shared" si="12"/>
        <v>11769978</v>
      </c>
      <c r="EO22" s="4">
        <f t="shared" si="12"/>
        <v>11769978</v>
      </c>
      <c r="EP22" s="4">
        <f t="shared" si="12"/>
        <v>0</v>
      </c>
      <c r="EQ22" s="4">
        <f t="shared" si="12"/>
        <v>11769978</v>
      </c>
      <c r="ER22" s="4">
        <f t="shared" si="12"/>
        <v>0</v>
      </c>
      <c r="ES22" s="4">
        <f t="shared" si="12"/>
        <v>0</v>
      </c>
      <c r="ET22" s="4">
        <f t="shared" si="12"/>
        <v>0</v>
      </c>
      <c r="EU22" s="4">
        <f t="shared" si="12"/>
        <v>0</v>
      </c>
      <c r="EV22" s="4">
        <f t="shared" si="12"/>
        <v>0</v>
      </c>
      <c r="EW22" s="4">
        <f t="shared" si="12"/>
        <v>0</v>
      </c>
      <c r="EX22" s="4">
        <f t="shared" si="12"/>
        <v>0</v>
      </c>
      <c r="EY22" s="4">
        <f t="shared" si="12"/>
        <v>0</v>
      </c>
      <c r="EZ22" s="4">
        <f t="shared" si="12"/>
        <v>0</v>
      </c>
      <c r="FA22" s="4">
        <f t="shared" si="12"/>
        <v>0</v>
      </c>
      <c r="FB22" s="4">
        <f t="shared" si="12"/>
        <v>0</v>
      </c>
      <c r="FC22" s="4">
        <f t="shared" si="12"/>
        <v>0</v>
      </c>
      <c r="FD22" s="4">
        <f t="shared" si="12"/>
        <v>0</v>
      </c>
      <c r="FE22" s="4">
        <f t="shared" si="12"/>
        <v>0</v>
      </c>
      <c r="FF22" s="4">
        <f t="shared" si="12"/>
        <v>0</v>
      </c>
      <c r="FG22" s="4">
        <f t="shared" si="12"/>
        <v>0</v>
      </c>
      <c r="FH22" s="4">
        <f t="shared" si="12"/>
        <v>0</v>
      </c>
      <c r="FI22" s="4">
        <f t="shared" si="12"/>
        <v>0</v>
      </c>
      <c r="FJ22" s="4">
        <f t="shared" si="12"/>
        <v>0</v>
      </c>
      <c r="FK22" s="4">
        <f t="shared" si="12"/>
        <v>0</v>
      </c>
      <c r="FL22" s="4">
        <f t="shared" si="12"/>
        <v>0</v>
      </c>
      <c r="FM22" s="4">
        <f t="shared" si="12"/>
        <v>0</v>
      </c>
      <c r="FN22" s="4">
        <f t="shared" si="12"/>
        <v>0</v>
      </c>
      <c r="FO22" s="4">
        <f t="shared" si="12"/>
        <v>0</v>
      </c>
      <c r="FP22" s="4">
        <f t="shared" si="12"/>
        <v>0</v>
      </c>
      <c r="FQ22" s="4">
        <f t="shared" si="12"/>
        <v>0</v>
      </c>
      <c r="FR22" s="4">
        <f t="shared" si="12"/>
        <v>0</v>
      </c>
      <c r="FS22" s="4">
        <f t="shared" ref="FS22:GX22" si="13">FS370</f>
        <v>0</v>
      </c>
      <c r="FT22" s="4">
        <f t="shared" si="13"/>
        <v>0</v>
      </c>
      <c r="FU22" s="4">
        <f t="shared" si="13"/>
        <v>0</v>
      </c>
      <c r="FV22" s="4">
        <f t="shared" si="13"/>
        <v>0</v>
      </c>
      <c r="FW22" s="4">
        <f t="shared" si="13"/>
        <v>0</v>
      </c>
      <c r="FX22" s="4">
        <f t="shared" si="13"/>
        <v>0</v>
      </c>
      <c r="FY22" s="4">
        <f t="shared" si="13"/>
        <v>0</v>
      </c>
      <c r="FZ22" s="4">
        <f t="shared" si="13"/>
        <v>0</v>
      </c>
      <c r="GA22" s="4">
        <f t="shared" si="13"/>
        <v>0</v>
      </c>
      <c r="GB22" s="4">
        <f t="shared" si="13"/>
        <v>0</v>
      </c>
      <c r="GC22" s="4">
        <f t="shared" si="13"/>
        <v>0</v>
      </c>
      <c r="GD22" s="4">
        <f t="shared" si="13"/>
        <v>0</v>
      </c>
      <c r="GE22" s="4">
        <f t="shared" si="13"/>
        <v>0</v>
      </c>
      <c r="GF22" s="4">
        <f t="shared" si="13"/>
        <v>0</v>
      </c>
      <c r="GG22" s="4">
        <f t="shared" si="13"/>
        <v>0</v>
      </c>
      <c r="GH22" s="4">
        <f t="shared" si="13"/>
        <v>0</v>
      </c>
      <c r="GI22" s="4">
        <f t="shared" si="13"/>
        <v>0</v>
      </c>
      <c r="GJ22" s="4">
        <f t="shared" si="13"/>
        <v>0</v>
      </c>
      <c r="GK22" s="4">
        <f t="shared" si="13"/>
        <v>0</v>
      </c>
      <c r="GL22" s="4">
        <f t="shared" si="13"/>
        <v>0</v>
      </c>
      <c r="GM22" s="4">
        <f t="shared" si="13"/>
        <v>0</v>
      </c>
      <c r="GN22" s="4">
        <f t="shared" si="13"/>
        <v>0</v>
      </c>
      <c r="GO22" s="4">
        <f t="shared" si="13"/>
        <v>0</v>
      </c>
      <c r="GP22" s="4">
        <f t="shared" si="13"/>
        <v>0</v>
      </c>
      <c r="GQ22" s="4">
        <f t="shared" si="13"/>
        <v>0</v>
      </c>
      <c r="GR22" s="4">
        <f t="shared" si="13"/>
        <v>0</v>
      </c>
      <c r="GS22" s="4">
        <f t="shared" si="13"/>
        <v>0</v>
      </c>
      <c r="GT22" s="4">
        <f t="shared" si="13"/>
        <v>0</v>
      </c>
      <c r="GU22" s="4">
        <f t="shared" si="13"/>
        <v>0</v>
      </c>
      <c r="GV22" s="4">
        <f t="shared" si="13"/>
        <v>0</v>
      </c>
      <c r="GW22" s="4">
        <f t="shared" si="13"/>
        <v>0</v>
      </c>
      <c r="GX22" s="4">
        <f t="shared" si="13"/>
        <v>0</v>
      </c>
    </row>
    <row r="24" spans="1:255" x14ac:dyDescent="0.2">
      <c r="A24" s="1">
        <v>4</v>
      </c>
      <c r="B24" s="1">
        <v>1</v>
      </c>
      <c r="C24" s="1"/>
      <c r="D24" s="1">
        <f>ROW(A247)</f>
        <v>247</v>
      </c>
      <c r="E24" s="1"/>
      <c r="F24" s="1" t="s">
        <v>13</v>
      </c>
      <c r="G24" s="1" t="s">
        <v>13</v>
      </c>
      <c r="H24" s="1" t="s">
        <v>3</v>
      </c>
      <c r="I24" s="1">
        <v>0</v>
      </c>
      <c r="J24" s="1"/>
      <c r="K24" s="1">
        <v>1</v>
      </c>
      <c r="L24" s="1"/>
      <c r="M24" s="1"/>
      <c r="N24" s="1"/>
      <c r="O24" s="1"/>
      <c r="P24" s="1"/>
      <c r="Q24" s="1"/>
      <c r="R24" s="1"/>
      <c r="S24" s="1"/>
      <c r="T24" s="1"/>
      <c r="U24" s="1" t="s">
        <v>14</v>
      </c>
      <c r="V24" s="1">
        <v>0</v>
      </c>
      <c r="W24" s="1"/>
      <c r="X24" s="1"/>
      <c r="Y24" s="1"/>
      <c r="Z24" s="1"/>
      <c r="AA24" s="1"/>
      <c r="AB24" s="1" t="s">
        <v>3</v>
      </c>
      <c r="AC24" s="1" t="s">
        <v>3</v>
      </c>
      <c r="AD24" s="1" t="s">
        <v>3</v>
      </c>
      <c r="AE24" s="1" t="s">
        <v>3</v>
      </c>
      <c r="AF24" s="1" t="s">
        <v>3</v>
      </c>
      <c r="AG24" s="1" t="s">
        <v>3</v>
      </c>
      <c r="AH24" s="1"/>
      <c r="AI24" s="1"/>
      <c r="AJ24" s="1"/>
      <c r="AK24" s="1"/>
      <c r="AL24" s="1"/>
      <c r="AM24" s="1"/>
      <c r="AN24" s="1"/>
      <c r="AO24" s="1"/>
      <c r="AP24" s="1" t="s">
        <v>3</v>
      </c>
      <c r="AQ24" s="1" t="s">
        <v>3</v>
      </c>
      <c r="AR24" s="1" t="s">
        <v>3</v>
      </c>
      <c r="AS24" s="1"/>
      <c r="AT24" s="1"/>
      <c r="AU24" s="1"/>
      <c r="AV24" s="1"/>
      <c r="AW24" s="1"/>
      <c r="AX24" s="1"/>
      <c r="AY24" s="1"/>
      <c r="AZ24" s="1" t="s">
        <v>3</v>
      </c>
      <c r="BA24" s="1"/>
      <c r="BB24" s="1" t="s">
        <v>3</v>
      </c>
      <c r="BC24" s="1" t="s">
        <v>3</v>
      </c>
      <c r="BD24" s="1" t="s">
        <v>3</v>
      </c>
      <c r="BE24" s="1" t="s">
        <v>3</v>
      </c>
      <c r="BF24" s="1" t="s">
        <v>3</v>
      </c>
      <c r="BG24" s="1" t="s">
        <v>3</v>
      </c>
      <c r="BH24" s="1" t="s">
        <v>3</v>
      </c>
      <c r="BI24" s="1" t="s">
        <v>3</v>
      </c>
      <c r="BJ24" s="1" t="s">
        <v>3</v>
      </c>
      <c r="BK24" s="1" t="s">
        <v>3</v>
      </c>
      <c r="BL24" s="1" t="s">
        <v>3</v>
      </c>
      <c r="BM24" s="1" t="s">
        <v>3</v>
      </c>
      <c r="BN24" s="1" t="s">
        <v>3</v>
      </c>
      <c r="BO24" s="1" t="s">
        <v>3</v>
      </c>
      <c r="BP24" s="1" t="s">
        <v>3</v>
      </c>
      <c r="BQ24" s="1"/>
      <c r="BR24" s="1"/>
      <c r="BS24" s="1"/>
      <c r="BT24" s="1"/>
      <c r="BU24" s="1"/>
      <c r="BV24" s="1"/>
      <c r="BW24" s="1"/>
      <c r="BX24" s="1">
        <v>0</v>
      </c>
      <c r="BY24" s="1"/>
      <c r="BZ24" s="1"/>
      <c r="CA24" s="1"/>
      <c r="CB24" s="1"/>
      <c r="CC24" s="1"/>
      <c r="CD24" s="1"/>
      <c r="CE24" s="1"/>
      <c r="CF24" s="1"/>
      <c r="CG24" s="1"/>
      <c r="CH24" s="1"/>
      <c r="CI24" s="1"/>
      <c r="CJ24" s="1">
        <v>0</v>
      </c>
    </row>
    <row r="26" spans="1:255" x14ac:dyDescent="0.2">
      <c r="A26" s="3">
        <v>52</v>
      </c>
      <c r="B26" s="3">
        <f t="shared" ref="B26:G26" si="14">B247</f>
        <v>1</v>
      </c>
      <c r="C26" s="3">
        <f t="shared" si="14"/>
        <v>4</v>
      </c>
      <c r="D26" s="3">
        <f t="shared" si="14"/>
        <v>24</v>
      </c>
      <c r="E26" s="3">
        <f t="shared" si="14"/>
        <v>0</v>
      </c>
      <c r="F26" s="3" t="str">
        <f t="shared" si="14"/>
        <v>Отопление</v>
      </c>
      <c r="G26" s="3" t="str">
        <f t="shared" si="14"/>
        <v>Отопление</v>
      </c>
      <c r="H26" s="3"/>
      <c r="I26" s="3"/>
      <c r="J26" s="3"/>
      <c r="K26" s="3"/>
      <c r="L26" s="3"/>
      <c r="M26" s="3"/>
      <c r="N26" s="3"/>
      <c r="O26" s="3">
        <f t="shared" ref="O26:AT26" si="15">O247</f>
        <v>3037555.74</v>
      </c>
      <c r="P26" s="3">
        <f t="shared" si="15"/>
        <v>2957701.37</v>
      </c>
      <c r="Q26" s="3">
        <f t="shared" si="15"/>
        <v>12353.04</v>
      </c>
      <c r="R26" s="3">
        <f t="shared" si="15"/>
        <v>2185.06</v>
      </c>
      <c r="S26" s="3">
        <f t="shared" si="15"/>
        <v>67501.33</v>
      </c>
      <c r="T26" s="3">
        <f t="shared" si="15"/>
        <v>0</v>
      </c>
      <c r="U26" s="3">
        <f t="shared" si="15"/>
        <v>5457.5761381499979</v>
      </c>
      <c r="V26" s="3">
        <f t="shared" si="15"/>
        <v>0</v>
      </c>
      <c r="W26" s="3">
        <f t="shared" si="15"/>
        <v>0</v>
      </c>
      <c r="X26" s="3">
        <f t="shared" si="15"/>
        <v>72165.06</v>
      </c>
      <c r="Y26" s="3">
        <f t="shared" si="15"/>
        <v>47475.37</v>
      </c>
      <c r="Z26" s="3">
        <f t="shared" si="15"/>
        <v>0</v>
      </c>
      <c r="AA26" s="3">
        <f t="shared" si="15"/>
        <v>0</v>
      </c>
      <c r="AB26" s="3">
        <f t="shared" si="15"/>
        <v>3037555.74</v>
      </c>
      <c r="AC26" s="3">
        <f t="shared" si="15"/>
        <v>2957701.37</v>
      </c>
      <c r="AD26" s="3">
        <f t="shared" si="15"/>
        <v>12353.04</v>
      </c>
      <c r="AE26" s="3">
        <f t="shared" si="15"/>
        <v>2185.06</v>
      </c>
      <c r="AF26" s="3">
        <f t="shared" si="15"/>
        <v>67501.33</v>
      </c>
      <c r="AG26" s="3">
        <f t="shared" si="15"/>
        <v>0</v>
      </c>
      <c r="AH26" s="3">
        <f t="shared" si="15"/>
        <v>5457.5761381499979</v>
      </c>
      <c r="AI26" s="3">
        <f t="shared" si="15"/>
        <v>0</v>
      </c>
      <c r="AJ26" s="3">
        <f t="shared" si="15"/>
        <v>0</v>
      </c>
      <c r="AK26" s="3">
        <f t="shared" si="15"/>
        <v>72165.06</v>
      </c>
      <c r="AL26" s="3">
        <f t="shared" si="15"/>
        <v>47475.37</v>
      </c>
      <c r="AM26" s="3">
        <f t="shared" si="15"/>
        <v>0</v>
      </c>
      <c r="AN26" s="3">
        <f t="shared" si="15"/>
        <v>0</v>
      </c>
      <c r="AO26" s="3">
        <f t="shared" si="15"/>
        <v>0</v>
      </c>
      <c r="AP26" s="3">
        <f t="shared" si="15"/>
        <v>0</v>
      </c>
      <c r="AQ26" s="3">
        <f t="shared" si="15"/>
        <v>0</v>
      </c>
      <c r="AR26" s="3">
        <f t="shared" si="15"/>
        <v>3161020.06</v>
      </c>
      <c r="AS26" s="3">
        <f t="shared" si="15"/>
        <v>720559.03</v>
      </c>
      <c r="AT26" s="3">
        <f t="shared" si="15"/>
        <v>0</v>
      </c>
      <c r="AU26" s="3">
        <f t="shared" ref="AU26:BZ26" si="16">AU247</f>
        <v>2440461.0299999998</v>
      </c>
      <c r="AV26" s="3">
        <f t="shared" si="16"/>
        <v>2957701.37</v>
      </c>
      <c r="AW26" s="3">
        <f t="shared" si="16"/>
        <v>2957701.37</v>
      </c>
      <c r="AX26" s="3">
        <f t="shared" si="16"/>
        <v>0</v>
      </c>
      <c r="AY26" s="3">
        <f t="shared" si="16"/>
        <v>2957701.37</v>
      </c>
      <c r="AZ26" s="3">
        <f t="shared" si="16"/>
        <v>0</v>
      </c>
      <c r="BA26" s="3">
        <f t="shared" si="16"/>
        <v>0</v>
      </c>
      <c r="BB26" s="3">
        <f t="shared" si="16"/>
        <v>0</v>
      </c>
      <c r="BC26" s="3">
        <f t="shared" si="16"/>
        <v>0</v>
      </c>
      <c r="BD26" s="3">
        <f t="shared" si="16"/>
        <v>0</v>
      </c>
      <c r="BE26" s="3">
        <f t="shared" si="16"/>
        <v>0</v>
      </c>
      <c r="BF26" s="3">
        <f t="shared" si="16"/>
        <v>0</v>
      </c>
      <c r="BG26" s="3">
        <f t="shared" si="16"/>
        <v>0</v>
      </c>
      <c r="BH26" s="3">
        <f t="shared" si="16"/>
        <v>0</v>
      </c>
      <c r="BI26" s="3">
        <f t="shared" si="16"/>
        <v>0</v>
      </c>
      <c r="BJ26" s="3">
        <f t="shared" si="16"/>
        <v>0</v>
      </c>
      <c r="BK26" s="3">
        <f t="shared" si="16"/>
        <v>0</v>
      </c>
      <c r="BL26" s="3">
        <f t="shared" si="16"/>
        <v>0</v>
      </c>
      <c r="BM26" s="3">
        <f t="shared" si="16"/>
        <v>0</v>
      </c>
      <c r="BN26" s="3">
        <f t="shared" si="16"/>
        <v>0</v>
      </c>
      <c r="BO26" s="3">
        <f t="shared" si="16"/>
        <v>0</v>
      </c>
      <c r="BP26" s="3">
        <f t="shared" si="16"/>
        <v>0</v>
      </c>
      <c r="BQ26" s="3">
        <f t="shared" si="16"/>
        <v>0</v>
      </c>
      <c r="BR26" s="3">
        <f t="shared" si="16"/>
        <v>0</v>
      </c>
      <c r="BS26" s="3">
        <f t="shared" si="16"/>
        <v>0</v>
      </c>
      <c r="BT26" s="3">
        <f t="shared" si="16"/>
        <v>0</v>
      </c>
      <c r="BU26" s="3">
        <f t="shared" si="16"/>
        <v>0</v>
      </c>
      <c r="BV26" s="3">
        <f t="shared" si="16"/>
        <v>0</v>
      </c>
      <c r="BW26" s="3">
        <f t="shared" si="16"/>
        <v>0</v>
      </c>
      <c r="BX26" s="3">
        <f t="shared" si="16"/>
        <v>0</v>
      </c>
      <c r="BY26" s="3">
        <f t="shared" si="16"/>
        <v>0</v>
      </c>
      <c r="BZ26" s="3">
        <f t="shared" si="16"/>
        <v>0</v>
      </c>
      <c r="CA26" s="3">
        <f t="shared" ref="CA26:DF26" si="17">CA247</f>
        <v>3161020.06</v>
      </c>
      <c r="CB26" s="3">
        <f t="shared" si="17"/>
        <v>720559.03</v>
      </c>
      <c r="CC26" s="3">
        <f t="shared" si="17"/>
        <v>0</v>
      </c>
      <c r="CD26" s="3">
        <f t="shared" si="17"/>
        <v>2440461.0299999998</v>
      </c>
      <c r="CE26" s="3">
        <f t="shared" si="17"/>
        <v>2957701.37</v>
      </c>
      <c r="CF26" s="3">
        <f t="shared" si="17"/>
        <v>2957701.37</v>
      </c>
      <c r="CG26" s="3">
        <f t="shared" si="17"/>
        <v>0</v>
      </c>
      <c r="CH26" s="3">
        <f t="shared" si="17"/>
        <v>2957701.37</v>
      </c>
      <c r="CI26" s="3">
        <f t="shared" si="17"/>
        <v>0</v>
      </c>
      <c r="CJ26" s="3">
        <f t="shared" si="17"/>
        <v>0</v>
      </c>
      <c r="CK26" s="3">
        <f t="shared" si="17"/>
        <v>0</v>
      </c>
      <c r="CL26" s="3">
        <f t="shared" si="17"/>
        <v>0</v>
      </c>
      <c r="CM26" s="3">
        <f t="shared" si="17"/>
        <v>0</v>
      </c>
      <c r="CN26" s="3">
        <f t="shared" si="17"/>
        <v>0</v>
      </c>
      <c r="CO26" s="3">
        <f t="shared" si="17"/>
        <v>0</v>
      </c>
      <c r="CP26" s="3">
        <f t="shared" si="17"/>
        <v>0</v>
      </c>
      <c r="CQ26" s="3">
        <f t="shared" si="17"/>
        <v>0</v>
      </c>
      <c r="CR26" s="3">
        <f t="shared" si="17"/>
        <v>0</v>
      </c>
      <c r="CS26" s="3">
        <f t="shared" si="17"/>
        <v>0</v>
      </c>
      <c r="CT26" s="3">
        <f t="shared" si="17"/>
        <v>0</v>
      </c>
      <c r="CU26" s="3">
        <f t="shared" si="17"/>
        <v>0</v>
      </c>
      <c r="CV26" s="3">
        <f t="shared" si="17"/>
        <v>0</v>
      </c>
      <c r="CW26" s="3">
        <f t="shared" si="17"/>
        <v>0</v>
      </c>
      <c r="CX26" s="3">
        <f t="shared" si="17"/>
        <v>0</v>
      </c>
      <c r="CY26" s="3">
        <f t="shared" si="17"/>
        <v>0</v>
      </c>
      <c r="CZ26" s="3">
        <f t="shared" si="17"/>
        <v>0</v>
      </c>
      <c r="DA26" s="3">
        <f t="shared" si="17"/>
        <v>0</v>
      </c>
      <c r="DB26" s="3">
        <f t="shared" si="17"/>
        <v>0</v>
      </c>
      <c r="DC26" s="3">
        <f t="shared" si="17"/>
        <v>0</v>
      </c>
      <c r="DD26" s="3">
        <f t="shared" si="17"/>
        <v>0</v>
      </c>
      <c r="DE26" s="3">
        <f t="shared" si="17"/>
        <v>0</v>
      </c>
      <c r="DF26" s="3">
        <f t="shared" si="17"/>
        <v>0</v>
      </c>
      <c r="DG26" s="4">
        <f t="shared" ref="DG26:EL26" si="18">DG247</f>
        <v>13244972.890000001</v>
      </c>
      <c r="DH26" s="4">
        <f t="shared" si="18"/>
        <v>11768547.82</v>
      </c>
      <c r="DI26" s="4">
        <f t="shared" si="18"/>
        <v>99397.77</v>
      </c>
      <c r="DJ26" s="4">
        <f t="shared" si="18"/>
        <v>44575.02</v>
      </c>
      <c r="DK26" s="4">
        <f t="shared" si="18"/>
        <v>1377027.3</v>
      </c>
      <c r="DL26" s="4">
        <f t="shared" si="18"/>
        <v>0</v>
      </c>
      <c r="DM26" s="4">
        <f t="shared" si="18"/>
        <v>5457.5761381499979</v>
      </c>
      <c r="DN26" s="4">
        <f t="shared" si="18"/>
        <v>0</v>
      </c>
      <c r="DO26" s="4">
        <f t="shared" si="18"/>
        <v>0</v>
      </c>
      <c r="DP26" s="4">
        <f t="shared" si="18"/>
        <v>1169864.8999999999</v>
      </c>
      <c r="DQ26" s="4">
        <f t="shared" si="18"/>
        <v>564581.21</v>
      </c>
      <c r="DR26" s="4">
        <f t="shared" si="18"/>
        <v>0</v>
      </c>
      <c r="DS26" s="4">
        <f t="shared" si="18"/>
        <v>0</v>
      </c>
      <c r="DT26" s="4">
        <f t="shared" si="18"/>
        <v>13244972.890000001</v>
      </c>
      <c r="DU26" s="4">
        <f t="shared" si="18"/>
        <v>11768547.82</v>
      </c>
      <c r="DV26" s="4">
        <f t="shared" si="18"/>
        <v>99397.77</v>
      </c>
      <c r="DW26" s="4">
        <f t="shared" si="18"/>
        <v>44575.02</v>
      </c>
      <c r="DX26" s="4">
        <f t="shared" si="18"/>
        <v>1377027.3</v>
      </c>
      <c r="DY26" s="4">
        <f t="shared" si="18"/>
        <v>0</v>
      </c>
      <c r="DZ26" s="4">
        <f t="shared" si="18"/>
        <v>5457.5761381499979</v>
      </c>
      <c r="EA26" s="4">
        <f t="shared" si="18"/>
        <v>0</v>
      </c>
      <c r="EB26" s="4">
        <f t="shared" si="18"/>
        <v>0</v>
      </c>
      <c r="EC26" s="4">
        <f t="shared" si="18"/>
        <v>1169864.8999999999</v>
      </c>
      <c r="ED26" s="4">
        <f t="shared" si="18"/>
        <v>564581.21</v>
      </c>
      <c r="EE26" s="4">
        <f t="shared" si="18"/>
        <v>0</v>
      </c>
      <c r="EF26" s="4">
        <f t="shared" si="18"/>
        <v>0</v>
      </c>
      <c r="EG26" s="4">
        <f t="shared" si="18"/>
        <v>0</v>
      </c>
      <c r="EH26" s="4">
        <f t="shared" si="18"/>
        <v>0</v>
      </c>
      <c r="EI26" s="4">
        <f t="shared" si="18"/>
        <v>0</v>
      </c>
      <c r="EJ26" s="4">
        <f t="shared" si="18"/>
        <v>15049401.779999999</v>
      </c>
      <c r="EK26" s="4">
        <f t="shared" si="18"/>
        <v>5471777.9000000004</v>
      </c>
      <c r="EL26" s="4">
        <f t="shared" si="18"/>
        <v>0</v>
      </c>
      <c r="EM26" s="4">
        <f t="shared" ref="EM26:FR26" si="19">EM247</f>
        <v>9577623.8800000008</v>
      </c>
      <c r="EN26" s="4">
        <f t="shared" si="19"/>
        <v>11768547.82</v>
      </c>
      <c r="EO26" s="4">
        <f t="shared" si="19"/>
        <v>11768547.82</v>
      </c>
      <c r="EP26" s="4">
        <f t="shared" si="19"/>
        <v>0</v>
      </c>
      <c r="EQ26" s="4">
        <f t="shared" si="19"/>
        <v>11768547.82</v>
      </c>
      <c r="ER26" s="4">
        <f t="shared" si="19"/>
        <v>0</v>
      </c>
      <c r="ES26" s="4">
        <f t="shared" si="19"/>
        <v>0</v>
      </c>
      <c r="ET26" s="4">
        <f t="shared" si="19"/>
        <v>0</v>
      </c>
      <c r="EU26" s="4">
        <f t="shared" si="19"/>
        <v>0</v>
      </c>
      <c r="EV26" s="4">
        <f t="shared" si="19"/>
        <v>0</v>
      </c>
      <c r="EW26" s="4">
        <f t="shared" si="19"/>
        <v>0</v>
      </c>
      <c r="EX26" s="4">
        <f t="shared" si="19"/>
        <v>0</v>
      </c>
      <c r="EY26" s="4">
        <f t="shared" si="19"/>
        <v>0</v>
      </c>
      <c r="EZ26" s="4">
        <f t="shared" si="19"/>
        <v>0</v>
      </c>
      <c r="FA26" s="4">
        <f t="shared" si="19"/>
        <v>0</v>
      </c>
      <c r="FB26" s="4">
        <f t="shared" si="19"/>
        <v>0</v>
      </c>
      <c r="FC26" s="4">
        <f t="shared" si="19"/>
        <v>0</v>
      </c>
      <c r="FD26" s="4">
        <f t="shared" si="19"/>
        <v>0</v>
      </c>
      <c r="FE26" s="4">
        <f t="shared" si="19"/>
        <v>0</v>
      </c>
      <c r="FF26" s="4">
        <f t="shared" si="19"/>
        <v>0</v>
      </c>
      <c r="FG26" s="4">
        <f t="shared" si="19"/>
        <v>0</v>
      </c>
      <c r="FH26" s="4">
        <f t="shared" si="19"/>
        <v>0</v>
      </c>
      <c r="FI26" s="4">
        <f t="shared" si="19"/>
        <v>0</v>
      </c>
      <c r="FJ26" s="4">
        <f t="shared" si="19"/>
        <v>0</v>
      </c>
      <c r="FK26" s="4">
        <f t="shared" si="19"/>
        <v>0</v>
      </c>
      <c r="FL26" s="4">
        <f t="shared" si="19"/>
        <v>0</v>
      </c>
      <c r="FM26" s="4">
        <f t="shared" si="19"/>
        <v>0</v>
      </c>
      <c r="FN26" s="4">
        <f t="shared" si="19"/>
        <v>0</v>
      </c>
      <c r="FO26" s="4">
        <f t="shared" si="19"/>
        <v>0</v>
      </c>
      <c r="FP26" s="4">
        <f t="shared" si="19"/>
        <v>0</v>
      </c>
      <c r="FQ26" s="4">
        <f t="shared" si="19"/>
        <v>0</v>
      </c>
      <c r="FR26" s="4">
        <f t="shared" si="19"/>
        <v>0</v>
      </c>
      <c r="FS26" s="4">
        <f t="shared" ref="FS26:GX26" si="20">FS247</f>
        <v>15049401.779999999</v>
      </c>
      <c r="FT26" s="4">
        <f t="shared" si="20"/>
        <v>5471777.9000000004</v>
      </c>
      <c r="FU26" s="4">
        <f t="shared" si="20"/>
        <v>0</v>
      </c>
      <c r="FV26" s="4">
        <f t="shared" si="20"/>
        <v>9577623.8800000008</v>
      </c>
      <c r="FW26" s="4">
        <f t="shared" si="20"/>
        <v>11768547.82</v>
      </c>
      <c r="FX26" s="4">
        <f t="shared" si="20"/>
        <v>11768547.82</v>
      </c>
      <c r="FY26" s="4">
        <f t="shared" si="20"/>
        <v>0</v>
      </c>
      <c r="FZ26" s="4">
        <f t="shared" si="20"/>
        <v>11768547.82</v>
      </c>
      <c r="GA26" s="4">
        <f t="shared" si="20"/>
        <v>0</v>
      </c>
      <c r="GB26" s="4">
        <f t="shared" si="20"/>
        <v>0</v>
      </c>
      <c r="GC26" s="4">
        <f t="shared" si="20"/>
        <v>0</v>
      </c>
      <c r="GD26" s="4">
        <f t="shared" si="20"/>
        <v>0</v>
      </c>
      <c r="GE26" s="4">
        <f t="shared" si="20"/>
        <v>0</v>
      </c>
      <c r="GF26" s="4">
        <f t="shared" si="20"/>
        <v>0</v>
      </c>
      <c r="GG26" s="4">
        <f t="shared" si="20"/>
        <v>0</v>
      </c>
      <c r="GH26" s="4">
        <f t="shared" si="20"/>
        <v>0</v>
      </c>
      <c r="GI26" s="4">
        <f t="shared" si="20"/>
        <v>0</v>
      </c>
      <c r="GJ26" s="4">
        <f t="shared" si="20"/>
        <v>0</v>
      </c>
      <c r="GK26" s="4">
        <f t="shared" si="20"/>
        <v>0</v>
      </c>
      <c r="GL26" s="4">
        <f t="shared" si="20"/>
        <v>0</v>
      </c>
      <c r="GM26" s="4">
        <f t="shared" si="20"/>
        <v>0</v>
      </c>
      <c r="GN26" s="4">
        <f t="shared" si="20"/>
        <v>0</v>
      </c>
      <c r="GO26" s="4">
        <f t="shared" si="20"/>
        <v>0</v>
      </c>
      <c r="GP26" s="4">
        <f t="shared" si="20"/>
        <v>0</v>
      </c>
      <c r="GQ26" s="4">
        <f t="shared" si="20"/>
        <v>0</v>
      </c>
      <c r="GR26" s="4">
        <f t="shared" si="20"/>
        <v>0</v>
      </c>
      <c r="GS26" s="4">
        <f t="shared" si="20"/>
        <v>0</v>
      </c>
      <c r="GT26" s="4">
        <f t="shared" si="20"/>
        <v>0</v>
      </c>
      <c r="GU26" s="4">
        <f t="shared" si="20"/>
        <v>0</v>
      </c>
      <c r="GV26" s="4">
        <f t="shared" si="20"/>
        <v>0</v>
      </c>
      <c r="GW26" s="4">
        <f t="shared" si="20"/>
        <v>0</v>
      </c>
      <c r="GX26" s="4">
        <f t="shared" si="20"/>
        <v>0</v>
      </c>
    </row>
    <row r="28" spans="1:255" x14ac:dyDescent="0.2">
      <c r="A28" s="2">
        <v>17</v>
      </c>
      <c r="B28" s="2">
        <v>1</v>
      </c>
      <c r="C28" s="2">
        <f>ROW(SmtRes!A3)</f>
        <v>3</v>
      </c>
      <c r="D28" s="2">
        <f>ROW(EtalonRes!A6)</f>
        <v>6</v>
      </c>
      <c r="E28" s="2" t="s">
        <v>15</v>
      </c>
      <c r="F28" s="2" t="s">
        <v>16</v>
      </c>
      <c r="G28" s="2" t="s">
        <v>17</v>
      </c>
      <c r="H28" s="2" t="s">
        <v>18</v>
      </c>
      <c r="I28" s="2">
        <v>7.85</v>
      </c>
      <c r="J28" s="2">
        <v>0</v>
      </c>
      <c r="K28" s="2"/>
      <c r="L28" s="2"/>
      <c r="M28" s="2"/>
      <c r="N28" s="2"/>
      <c r="O28" s="2">
        <f t="shared" ref="O28:O91" si="21">ROUND(CP28,2)</f>
        <v>3914.58</v>
      </c>
      <c r="P28" s="2">
        <f t="shared" ref="P28:P91" si="22">ROUND(CQ28*I28,2)</f>
        <v>142.32</v>
      </c>
      <c r="Q28" s="2">
        <f t="shared" ref="Q28:Q91" si="23">ROUND(CR28*I28,2)</f>
        <v>423.51</v>
      </c>
      <c r="R28" s="2">
        <f t="shared" ref="R28:R91" si="24">ROUND(CS28*I28,2)</f>
        <v>84.29</v>
      </c>
      <c r="S28" s="2">
        <f t="shared" ref="S28:S91" si="25">ROUND(CT28*I28,2)</f>
        <v>3348.75</v>
      </c>
      <c r="T28" s="2">
        <f t="shared" ref="T28:T91" si="26">ROUND(CU28*I28,2)</f>
        <v>0</v>
      </c>
      <c r="U28" s="2">
        <f t="shared" ref="U28:U91" si="27">CV28*I28</f>
        <v>268.11674999999997</v>
      </c>
      <c r="V28" s="2">
        <f t="shared" ref="V28:V91" si="28">CW28*I28</f>
        <v>0</v>
      </c>
      <c r="W28" s="2">
        <f t="shared" ref="W28:W91" si="29">ROUND(CX28*I28,2)</f>
        <v>0</v>
      </c>
      <c r="X28" s="2">
        <f t="shared" ref="X28:X91" si="30">ROUND(CY28,2)</f>
        <v>3817.58</v>
      </c>
      <c r="Y28" s="2">
        <f t="shared" ref="Y28:Y91" si="31">ROUND(CZ28,2)</f>
        <v>2243.66</v>
      </c>
      <c r="Z28" s="2"/>
      <c r="AA28" s="2">
        <v>42559021</v>
      </c>
      <c r="AB28" s="2">
        <f t="shared" ref="AB28:AB91" si="32">ROUND((AC28+AD28+AF28),6)</f>
        <v>498.67250000000001</v>
      </c>
      <c r="AC28" s="2">
        <f t="shared" ref="AC28:AC91" si="33">ROUND((ES28),6)</f>
        <v>18.13</v>
      </c>
      <c r="AD28" s="2">
        <f>ROUND(((ET28*1.25)),6)</f>
        <v>53.95</v>
      </c>
      <c r="AE28" s="2">
        <f>ROUND(((EU28*1.25)),6)</f>
        <v>10.737500000000001</v>
      </c>
      <c r="AF28" s="2">
        <f>ROUND(((EV28*1.15)),6)</f>
        <v>426.59249999999997</v>
      </c>
      <c r="AG28" s="2">
        <f t="shared" ref="AG28:AG91" si="34">ROUND((AP28),6)</f>
        <v>0</v>
      </c>
      <c r="AH28" s="2">
        <f>((EW28*1.15))</f>
        <v>34.154999999999994</v>
      </c>
      <c r="AI28" s="2">
        <f>((EX28*1.25))</f>
        <v>0</v>
      </c>
      <c r="AJ28" s="2">
        <f t="shared" ref="AJ28:AJ91" si="35">ROUND((AS28),6)</f>
        <v>0</v>
      </c>
      <c r="AK28" s="2">
        <v>432.24</v>
      </c>
      <c r="AL28" s="2">
        <v>18.13</v>
      </c>
      <c r="AM28" s="2">
        <v>43.16</v>
      </c>
      <c r="AN28" s="2">
        <v>8.59</v>
      </c>
      <c r="AO28" s="2">
        <v>370.95</v>
      </c>
      <c r="AP28" s="2">
        <v>0</v>
      </c>
      <c r="AQ28" s="2">
        <v>29.7</v>
      </c>
      <c r="AR28" s="2">
        <v>0</v>
      </c>
      <c r="AS28" s="2">
        <v>0</v>
      </c>
      <c r="AT28" s="2">
        <v>114</v>
      </c>
      <c r="AU28" s="2">
        <v>67</v>
      </c>
      <c r="AV28" s="2">
        <v>1</v>
      </c>
      <c r="AW28" s="2">
        <v>1</v>
      </c>
      <c r="AX28" s="2"/>
      <c r="AY28" s="2"/>
      <c r="AZ28" s="2">
        <v>1</v>
      </c>
      <c r="BA28" s="2">
        <v>1</v>
      </c>
      <c r="BB28" s="2">
        <v>1</v>
      </c>
      <c r="BC28" s="2">
        <v>1</v>
      </c>
      <c r="BD28" s="2" t="s">
        <v>3</v>
      </c>
      <c r="BE28" s="2" t="s">
        <v>3</v>
      </c>
      <c r="BF28" s="2" t="s">
        <v>3</v>
      </c>
      <c r="BG28" s="2" t="s">
        <v>3</v>
      </c>
      <c r="BH28" s="2">
        <v>0</v>
      </c>
      <c r="BI28" s="2">
        <v>1</v>
      </c>
      <c r="BJ28" s="2" t="s">
        <v>19</v>
      </c>
      <c r="BK28" s="2"/>
      <c r="BL28" s="2"/>
      <c r="BM28" s="2">
        <v>132</v>
      </c>
      <c r="BN28" s="2">
        <v>0</v>
      </c>
      <c r="BO28" s="2" t="s">
        <v>3</v>
      </c>
      <c r="BP28" s="2">
        <v>0</v>
      </c>
      <c r="BQ28" s="2">
        <v>30</v>
      </c>
      <c r="BR28" s="2">
        <v>0</v>
      </c>
      <c r="BS28" s="2">
        <v>1</v>
      </c>
      <c r="BT28" s="2">
        <v>1</v>
      </c>
      <c r="BU28" s="2">
        <v>1</v>
      </c>
      <c r="BV28" s="2">
        <v>1</v>
      </c>
      <c r="BW28" s="2">
        <v>1</v>
      </c>
      <c r="BX28" s="2">
        <v>1</v>
      </c>
      <c r="BY28" s="2" t="s">
        <v>3</v>
      </c>
      <c r="BZ28" s="2">
        <v>114</v>
      </c>
      <c r="CA28" s="2">
        <v>67</v>
      </c>
      <c r="CB28" s="2"/>
      <c r="CC28" s="2"/>
      <c r="CD28" s="2"/>
      <c r="CE28" s="2"/>
      <c r="CF28" s="2">
        <v>0</v>
      </c>
      <c r="CG28" s="2">
        <v>0</v>
      </c>
      <c r="CH28" s="2"/>
      <c r="CI28" s="2"/>
      <c r="CJ28" s="2"/>
      <c r="CK28" s="2"/>
      <c r="CL28" s="2"/>
      <c r="CM28" s="2">
        <v>0</v>
      </c>
      <c r="CN28" s="2" t="s">
        <v>20</v>
      </c>
      <c r="CO28" s="2">
        <v>0</v>
      </c>
      <c r="CP28" s="2">
        <f t="shared" ref="CP28:CP91" si="36">(P28+Q28+S28)</f>
        <v>3914.58</v>
      </c>
      <c r="CQ28" s="2">
        <f t="shared" ref="CQ28:CQ91" si="37">(AC28*BC28*AW28)</f>
        <v>18.13</v>
      </c>
      <c r="CR28" s="2">
        <f t="shared" ref="CR28:CR91" si="38">(AD28*BB28*AV28)</f>
        <v>53.95</v>
      </c>
      <c r="CS28" s="2">
        <f t="shared" ref="CS28:CS91" si="39">(AE28*BS28*AV28)</f>
        <v>10.737500000000001</v>
      </c>
      <c r="CT28" s="2">
        <f t="shared" ref="CT28:CT91" si="40">(AF28*BA28*AV28)</f>
        <v>426.59249999999997</v>
      </c>
      <c r="CU28" s="2">
        <f t="shared" ref="CU28:CU91" si="41">AG28</f>
        <v>0</v>
      </c>
      <c r="CV28" s="2">
        <f t="shared" ref="CV28:CV91" si="42">(AH28*AV28)</f>
        <v>34.154999999999994</v>
      </c>
      <c r="CW28" s="2">
        <f t="shared" ref="CW28:CW91" si="43">AI28</f>
        <v>0</v>
      </c>
      <c r="CX28" s="2">
        <f t="shared" ref="CX28:CX91" si="44">AJ28</f>
        <v>0</v>
      </c>
      <c r="CY28" s="2">
        <f>((S28*BZ28)/100)</f>
        <v>3817.5749999999998</v>
      </c>
      <c r="CZ28" s="2">
        <f>((S28*CA28)/100)</f>
        <v>2243.6624999999999</v>
      </c>
      <c r="DA28" s="2"/>
      <c r="DB28" s="2"/>
      <c r="DC28" s="2" t="s">
        <v>3</v>
      </c>
      <c r="DD28" s="2" t="s">
        <v>3</v>
      </c>
      <c r="DE28" s="2" t="s">
        <v>21</v>
      </c>
      <c r="DF28" s="2" t="s">
        <v>21</v>
      </c>
      <c r="DG28" s="2" t="s">
        <v>22</v>
      </c>
      <c r="DH28" s="2" t="s">
        <v>3</v>
      </c>
      <c r="DI28" s="2" t="s">
        <v>22</v>
      </c>
      <c r="DJ28" s="2" t="s">
        <v>21</v>
      </c>
      <c r="DK28" s="2" t="s">
        <v>3</v>
      </c>
      <c r="DL28" s="2" t="s">
        <v>3</v>
      </c>
      <c r="DM28" s="2" t="s">
        <v>3</v>
      </c>
      <c r="DN28" s="2">
        <v>0</v>
      </c>
      <c r="DO28" s="2">
        <v>0</v>
      </c>
      <c r="DP28" s="2">
        <v>1.0669999999999999</v>
      </c>
      <c r="DQ28" s="2">
        <v>1</v>
      </c>
      <c r="DR28" s="2"/>
      <c r="DS28" s="2"/>
      <c r="DT28" s="2"/>
      <c r="DU28" s="2">
        <v>1013</v>
      </c>
      <c r="DV28" s="2" t="s">
        <v>18</v>
      </c>
      <c r="DW28" s="2" t="s">
        <v>18</v>
      </c>
      <c r="DX28" s="2">
        <v>1</v>
      </c>
      <c r="DY28" s="2"/>
      <c r="DZ28" s="2"/>
      <c r="EA28" s="2"/>
      <c r="EB28" s="2"/>
      <c r="EC28" s="2"/>
      <c r="ED28" s="2"/>
      <c r="EE28" s="2">
        <v>42145139</v>
      </c>
      <c r="EF28" s="2">
        <v>30</v>
      </c>
      <c r="EG28" s="2" t="s">
        <v>23</v>
      </c>
      <c r="EH28" s="2">
        <v>0</v>
      </c>
      <c r="EI28" s="2" t="s">
        <v>3</v>
      </c>
      <c r="EJ28" s="2">
        <v>1</v>
      </c>
      <c r="EK28" s="2">
        <v>132</v>
      </c>
      <c r="EL28" s="2" t="s">
        <v>24</v>
      </c>
      <c r="EM28" s="2" t="s">
        <v>25</v>
      </c>
      <c r="EN28" s="2"/>
      <c r="EO28" s="2" t="s">
        <v>26</v>
      </c>
      <c r="EP28" s="2"/>
      <c r="EQ28" s="2">
        <v>512</v>
      </c>
      <c r="ER28" s="2">
        <v>432.24</v>
      </c>
      <c r="ES28" s="2">
        <v>18.13</v>
      </c>
      <c r="ET28" s="2">
        <v>43.16</v>
      </c>
      <c r="EU28" s="2">
        <v>8.59</v>
      </c>
      <c r="EV28" s="2">
        <v>370.95</v>
      </c>
      <c r="EW28" s="2">
        <v>29.7</v>
      </c>
      <c r="EX28" s="2">
        <v>0</v>
      </c>
      <c r="EY28" s="2">
        <v>0</v>
      </c>
      <c r="EZ28" s="2"/>
      <c r="FA28" s="2"/>
      <c r="FB28" s="2"/>
      <c r="FC28" s="2"/>
      <c r="FD28" s="2"/>
      <c r="FE28" s="2"/>
      <c r="FF28" s="2"/>
      <c r="FG28" s="2"/>
      <c r="FH28" s="2"/>
      <c r="FI28" s="2"/>
      <c r="FJ28" s="2"/>
      <c r="FK28" s="2"/>
      <c r="FL28" s="2"/>
      <c r="FM28" s="2"/>
      <c r="FN28" s="2"/>
      <c r="FO28" s="2"/>
      <c r="FP28" s="2"/>
      <c r="FQ28" s="2">
        <v>0</v>
      </c>
      <c r="FR28" s="2">
        <f t="shared" ref="FR28:FR91" si="45">ROUND(IF(AND(BH28=3,BI28=3),P28,0),2)</f>
        <v>0</v>
      </c>
      <c r="FS28" s="2">
        <v>0</v>
      </c>
      <c r="FT28" s="2"/>
      <c r="FU28" s="2"/>
      <c r="FV28" s="2"/>
      <c r="FW28" s="2"/>
      <c r="FX28" s="2">
        <v>114</v>
      </c>
      <c r="FY28" s="2">
        <v>67</v>
      </c>
      <c r="FZ28" s="2"/>
      <c r="GA28" s="2" t="s">
        <v>3</v>
      </c>
      <c r="GB28" s="2"/>
      <c r="GC28" s="2"/>
      <c r="GD28" s="2">
        <v>0</v>
      </c>
      <c r="GE28" s="2"/>
      <c r="GF28" s="2">
        <v>-718538822</v>
      </c>
      <c r="GG28" s="2">
        <v>2</v>
      </c>
      <c r="GH28" s="2">
        <v>1</v>
      </c>
      <c r="GI28" s="2">
        <v>-2</v>
      </c>
      <c r="GJ28" s="2">
        <v>0</v>
      </c>
      <c r="GK28" s="2">
        <f>ROUND(R28*(R12)/100,2)</f>
        <v>147.51</v>
      </c>
      <c r="GL28" s="2">
        <f t="shared" ref="GL28:GL91" si="46">ROUND(IF(AND(BH28=3,BI28=3,FS28&lt;&gt;0),P28,0),2)</f>
        <v>0</v>
      </c>
      <c r="GM28" s="2">
        <f t="shared" ref="GM28:GM91" si="47">ROUND(O28+X28+Y28+GK28,2)+GX28</f>
        <v>10123.33</v>
      </c>
      <c r="GN28" s="2">
        <f t="shared" ref="GN28:GN91" si="48">IF(OR(BI28=0,BI28=1),ROUND(O28+X28+Y28+GK28,2),0)</f>
        <v>10123.33</v>
      </c>
      <c r="GO28" s="2">
        <f t="shared" ref="GO28:GO91" si="49">IF(BI28=2,ROUND(O28+X28+Y28+GK28,2),0)</f>
        <v>0</v>
      </c>
      <c r="GP28" s="2">
        <f t="shared" ref="GP28:GP91" si="50">IF(BI28=4,ROUND(O28+X28+Y28+GK28,2)+GX28,0)</f>
        <v>0</v>
      </c>
      <c r="GQ28" s="2"/>
      <c r="GR28" s="2">
        <v>0</v>
      </c>
      <c r="GS28" s="2">
        <v>3</v>
      </c>
      <c r="GT28" s="2">
        <v>0</v>
      </c>
      <c r="GU28" s="2" t="s">
        <v>3</v>
      </c>
      <c r="GV28" s="2">
        <f t="shared" ref="GV28:GV91" si="51">ROUND(GT28,6)</f>
        <v>0</v>
      </c>
      <c r="GW28" s="2">
        <v>1</v>
      </c>
      <c r="GX28" s="2">
        <f t="shared" ref="GX28:GX91" si="52">ROUND(GV28*GW28*I28,2)</f>
        <v>0</v>
      </c>
      <c r="GY28" s="2"/>
      <c r="GZ28" s="2"/>
      <c r="HA28" s="2">
        <v>0</v>
      </c>
      <c r="HB28" s="2">
        <v>0</v>
      </c>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v>0</v>
      </c>
      <c r="IL28" s="2"/>
      <c r="IM28" s="2"/>
      <c r="IN28" s="2"/>
      <c r="IO28" s="2"/>
      <c r="IP28" s="2"/>
      <c r="IQ28" s="2"/>
      <c r="IR28" s="2"/>
      <c r="IS28" s="2"/>
      <c r="IT28" s="2"/>
      <c r="IU28" s="2"/>
    </row>
    <row r="29" spans="1:255" x14ac:dyDescent="0.2">
      <c r="A29">
        <v>17</v>
      </c>
      <c r="B29">
        <v>1</v>
      </c>
      <c r="C29">
        <f>ROW(SmtRes!A6)</f>
        <v>6</v>
      </c>
      <c r="D29">
        <f>ROW(EtalonRes!A12)</f>
        <v>12</v>
      </c>
      <c r="E29" t="s">
        <v>15</v>
      </c>
      <c r="F29" t="s">
        <v>16</v>
      </c>
      <c r="G29" t="s">
        <v>17</v>
      </c>
      <c r="H29" t="s">
        <v>18</v>
      </c>
      <c r="I29">
        <v>7.85</v>
      </c>
      <c r="J29">
        <v>0</v>
      </c>
      <c r="O29">
        <f t="shared" si="21"/>
        <v>72612.09</v>
      </c>
      <c r="P29">
        <f t="shared" si="22"/>
        <v>744.34</v>
      </c>
      <c r="Q29">
        <f t="shared" si="23"/>
        <v>3553.23</v>
      </c>
      <c r="R29">
        <f t="shared" si="24"/>
        <v>1719.5</v>
      </c>
      <c r="S29">
        <f t="shared" si="25"/>
        <v>68314.52</v>
      </c>
      <c r="T29">
        <f t="shared" si="26"/>
        <v>0</v>
      </c>
      <c r="U29">
        <f t="shared" si="27"/>
        <v>268.11674999999997</v>
      </c>
      <c r="V29">
        <f t="shared" si="28"/>
        <v>0</v>
      </c>
      <c r="W29">
        <f t="shared" si="29"/>
        <v>0</v>
      </c>
      <c r="X29">
        <f t="shared" si="30"/>
        <v>60116.78</v>
      </c>
      <c r="Y29">
        <f t="shared" si="31"/>
        <v>28008.95</v>
      </c>
      <c r="AA29">
        <v>42559019</v>
      </c>
      <c r="AB29">
        <f t="shared" si="32"/>
        <v>498.67250000000001</v>
      </c>
      <c r="AC29">
        <f t="shared" si="33"/>
        <v>18.13</v>
      </c>
      <c r="AD29">
        <f>ROUND(((ET29*1.25)),6)</f>
        <v>53.95</v>
      </c>
      <c r="AE29">
        <f>ROUND(((EU29*1.25)),6)</f>
        <v>10.737500000000001</v>
      </c>
      <c r="AF29">
        <f>ROUND(((EV29*1.15)),6)</f>
        <v>426.59249999999997</v>
      </c>
      <c r="AG29">
        <f t="shared" si="34"/>
        <v>0</v>
      </c>
      <c r="AH29">
        <f>((EW29*1.15))</f>
        <v>34.154999999999994</v>
      </c>
      <c r="AI29">
        <f>((EX29*1.25))</f>
        <v>0</v>
      </c>
      <c r="AJ29">
        <f t="shared" si="35"/>
        <v>0</v>
      </c>
      <c r="AK29">
        <v>432.24</v>
      </c>
      <c r="AL29">
        <v>18.13</v>
      </c>
      <c r="AM29">
        <v>43.16</v>
      </c>
      <c r="AN29">
        <v>8.59</v>
      </c>
      <c r="AO29">
        <v>370.95</v>
      </c>
      <c r="AP29">
        <v>0</v>
      </c>
      <c r="AQ29">
        <v>29.7</v>
      </c>
      <c r="AR29">
        <v>0</v>
      </c>
      <c r="AS29">
        <v>0</v>
      </c>
      <c r="AT29">
        <v>88</v>
      </c>
      <c r="AU29">
        <v>41</v>
      </c>
      <c r="AV29">
        <v>1</v>
      </c>
      <c r="AW29">
        <v>1</v>
      </c>
      <c r="AZ29">
        <v>1</v>
      </c>
      <c r="BA29">
        <v>20.399999999999999</v>
      </c>
      <c r="BB29">
        <v>8.39</v>
      </c>
      <c r="BC29">
        <v>5.23</v>
      </c>
      <c r="BD29" t="s">
        <v>3</v>
      </c>
      <c r="BE29" t="s">
        <v>3</v>
      </c>
      <c r="BF29" t="s">
        <v>3</v>
      </c>
      <c r="BG29" t="s">
        <v>3</v>
      </c>
      <c r="BH29">
        <v>0</v>
      </c>
      <c r="BI29">
        <v>1</v>
      </c>
      <c r="BJ29" t="s">
        <v>19</v>
      </c>
      <c r="BM29">
        <v>132</v>
      </c>
      <c r="BN29">
        <v>0</v>
      </c>
      <c r="BO29" t="s">
        <v>16</v>
      </c>
      <c r="BP29">
        <v>1</v>
      </c>
      <c r="BQ29">
        <v>30</v>
      </c>
      <c r="BR29">
        <v>0</v>
      </c>
      <c r="BS29">
        <v>20.399999999999999</v>
      </c>
      <c r="BT29">
        <v>1</v>
      </c>
      <c r="BU29">
        <v>1</v>
      </c>
      <c r="BV29">
        <v>1</v>
      </c>
      <c r="BW29">
        <v>1</v>
      </c>
      <c r="BX29">
        <v>1</v>
      </c>
      <c r="BY29" t="s">
        <v>3</v>
      </c>
      <c r="BZ29">
        <v>88</v>
      </c>
      <c r="CA29">
        <v>41</v>
      </c>
      <c r="CF29">
        <v>0</v>
      </c>
      <c r="CG29">
        <v>0</v>
      </c>
      <c r="CM29">
        <v>0</v>
      </c>
      <c r="CN29" t="s">
        <v>20</v>
      </c>
      <c r="CO29">
        <v>0</v>
      </c>
      <c r="CP29">
        <f t="shared" si="36"/>
        <v>72612.09</v>
      </c>
      <c r="CQ29">
        <f t="shared" si="37"/>
        <v>94.819900000000004</v>
      </c>
      <c r="CR29">
        <f t="shared" si="38"/>
        <v>452.64050000000003</v>
      </c>
      <c r="CS29">
        <f t="shared" si="39"/>
        <v>219.04499999999999</v>
      </c>
      <c r="CT29">
        <f t="shared" si="40"/>
        <v>8702.4869999999992</v>
      </c>
      <c r="CU29">
        <f t="shared" si="41"/>
        <v>0</v>
      </c>
      <c r="CV29">
        <f t="shared" si="42"/>
        <v>34.154999999999994</v>
      </c>
      <c r="CW29">
        <f t="shared" si="43"/>
        <v>0</v>
      </c>
      <c r="CX29">
        <f t="shared" si="44"/>
        <v>0</v>
      </c>
      <c r="CY29">
        <f>S29*(BZ29/100)</f>
        <v>60116.777600000001</v>
      </c>
      <c r="CZ29">
        <f>S29*(CA29/100)</f>
        <v>28008.9532</v>
      </c>
      <c r="DC29" t="s">
        <v>3</v>
      </c>
      <c r="DD29" t="s">
        <v>3</v>
      </c>
      <c r="DE29" t="s">
        <v>21</v>
      </c>
      <c r="DF29" t="s">
        <v>21</v>
      </c>
      <c r="DG29" t="s">
        <v>22</v>
      </c>
      <c r="DH29" t="s">
        <v>3</v>
      </c>
      <c r="DI29" t="s">
        <v>22</v>
      </c>
      <c r="DJ29" t="s">
        <v>21</v>
      </c>
      <c r="DK29" t="s">
        <v>3</v>
      </c>
      <c r="DL29" t="s">
        <v>3</v>
      </c>
      <c r="DM29" t="s">
        <v>3</v>
      </c>
      <c r="DN29">
        <v>114</v>
      </c>
      <c r="DO29">
        <v>67</v>
      </c>
      <c r="DP29">
        <v>1.0669999999999999</v>
      </c>
      <c r="DQ29">
        <v>1</v>
      </c>
      <c r="DU29">
        <v>1013</v>
      </c>
      <c r="DV29" t="s">
        <v>18</v>
      </c>
      <c r="DW29" t="s">
        <v>18</v>
      </c>
      <c r="DX29">
        <v>1</v>
      </c>
      <c r="EE29">
        <v>42145139</v>
      </c>
      <c r="EF29">
        <v>30</v>
      </c>
      <c r="EG29" t="s">
        <v>23</v>
      </c>
      <c r="EH29">
        <v>0</v>
      </c>
      <c r="EI29" t="s">
        <v>3</v>
      </c>
      <c r="EJ29">
        <v>1</v>
      </c>
      <c r="EK29">
        <v>132</v>
      </c>
      <c r="EL29" t="s">
        <v>24</v>
      </c>
      <c r="EM29" t="s">
        <v>25</v>
      </c>
      <c r="EO29" t="s">
        <v>26</v>
      </c>
      <c r="EQ29">
        <v>512</v>
      </c>
      <c r="ER29">
        <v>432.24</v>
      </c>
      <c r="ES29">
        <v>18.13</v>
      </c>
      <c r="ET29">
        <v>43.16</v>
      </c>
      <c r="EU29">
        <v>8.59</v>
      </c>
      <c r="EV29">
        <v>370.95</v>
      </c>
      <c r="EW29">
        <v>29.7</v>
      </c>
      <c r="EX29">
        <v>0</v>
      </c>
      <c r="EY29">
        <v>0</v>
      </c>
      <c r="FQ29">
        <v>0</v>
      </c>
      <c r="FR29">
        <f t="shared" si="45"/>
        <v>0</v>
      </c>
      <c r="FS29">
        <v>0</v>
      </c>
      <c r="FX29">
        <v>114</v>
      </c>
      <c r="FY29">
        <v>67</v>
      </c>
      <c r="GA29" t="s">
        <v>3</v>
      </c>
      <c r="GD29">
        <v>0</v>
      </c>
      <c r="GF29">
        <v>-718538822</v>
      </c>
      <c r="GG29">
        <v>2</v>
      </c>
      <c r="GH29">
        <v>1</v>
      </c>
      <c r="GI29">
        <v>2</v>
      </c>
      <c r="GJ29">
        <v>0</v>
      </c>
      <c r="GK29">
        <f>ROUND(R29*(S12)/100,2)</f>
        <v>2699.62</v>
      </c>
      <c r="GL29">
        <f t="shared" si="46"/>
        <v>0</v>
      </c>
      <c r="GM29">
        <f t="shared" si="47"/>
        <v>163437.44</v>
      </c>
      <c r="GN29">
        <f t="shared" si="48"/>
        <v>163437.44</v>
      </c>
      <c r="GO29">
        <f t="shared" si="49"/>
        <v>0</v>
      </c>
      <c r="GP29">
        <f t="shared" si="50"/>
        <v>0</v>
      </c>
      <c r="GR29">
        <v>0</v>
      </c>
      <c r="GS29">
        <v>3</v>
      </c>
      <c r="GT29">
        <v>0</v>
      </c>
      <c r="GU29" t="s">
        <v>3</v>
      </c>
      <c r="GV29">
        <f t="shared" si="51"/>
        <v>0</v>
      </c>
      <c r="GW29">
        <v>1</v>
      </c>
      <c r="GX29">
        <f t="shared" si="52"/>
        <v>0</v>
      </c>
      <c r="HA29">
        <v>0</v>
      </c>
      <c r="HB29">
        <v>0</v>
      </c>
      <c r="IK29">
        <v>0</v>
      </c>
    </row>
    <row r="30" spans="1:255" x14ac:dyDescent="0.2">
      <c r="A30" s="2">
        <v>17</v>
      </c>
      <c r="B30" s="2">
        <v>1</v>
      </c>
      <c r="C30" s="2"/>
      <c r="D30" s="2"/>
      <c r="E30" s="2" t="s">
        <v>27</v>
      </c>
      <c r="F30" s="2" t="s">
        <v>28</v>
      </c>
      <c r="G30" s="2" t="s">
        <v>29</v>
      </c>
      <c r="H30" s="2" t="s">
        <v>30</v>
      </c>
      <c r="I30" s="2">
        <v>0.39300000000000002</v>
      </c>
      <c r="J30" s="2">
        <v>0</v>
      </c>
      <c r="K30" s="2"/>
      <c r="L30" s="2"/>
      <c r="M30" s="2"/>
      <c r="N30" s="2"/>
      <c r="O30" s="2">
        <f t="shared" si="21"/>
        <v>3038.84</v>
      </c>
      <c r="P30" s="2">
        <f t="shared" si="22"/>
        <v>3038.84</v>
      </c>
      <c r="Q30" s="2">
        <f t="shared" si="23"/>
        <v>0</v>
      </c>
      <c r="R30" s="2">
        <f t="shared" si="24"/>
        <v>0</v>
      </c>
      <c r="S30" s="2">
        <f t="shared" si="25"/>
        <v>0</v>
      </c>
      <c r="T30" s="2">
        <f t="shared" si="26"/>
        <v>0</v>
      </c>
      <c r="U30" s="2">
        <f t="shared" si="27"/>
        <v>0</v>
      </c>
      <c r="V30" s="2">
        <f t="shared" si="28"/>
        <v>0</v>
      </c>
      <c r="W30" s="2">
        <f t="shared" si="29"/>
        <v>0</v>
      </c>
      <c r="X30" s="2">
        <f t="shared" si="30"/>
        <v>0</v>
      </c>
      <c r="Y30" s="2">
        <f t="shared" si="31"/>
        <v>0</v>
      </c>
      <c r="Z30" s="2"/>
      <c r="AA30" s="2">
        <v>42559021</v>
      </c>
      <c r="AB30" s="2">
        <f t="shared" si="32"/>
        <v>7732.42</v>
      </c>
      <c r="AC30" s="2">
        <f t="shared" si="33"/>
        <v>7732.42</v>
      </c>
      <c r="AD30" s="2">
        <f t="shared" ref="AD30:AF35" si="53">ROUND((ET30),6)</f>
        <v>0</v>
      </c>
      <c r="AE30" s="2">
        <f t="shared" si="53"/>
        <v>0</v>
      </c>
      <c r="AF30" s="2">
        <f t="shared" si="53"/>
        <v>0</v>
      </c>
      <c r="AG30" s="2">
        <f t="shared" si="34"/>
        <v>0</v>
      </c>
      <c r="AH30" s="2">
        <f t="shared" ref="AH30:AI35" si="54">(EW30)</f>
        <v>0</v>
      </c>
      <c r="AI30" s="2">
        <f t="shared" si="54"/>
        <v>0</v>
      </c>
      <c r="AJ30" s="2">
        <f t="shared" si="35"/>
        <v>0</v>
      </c>
      <c r="AK30" s="2">
        <v>7732.42</v>
      </c>
      <c r="AL30" s="2">
        <v>7732.42</v>
      </c>
      <c r="AM30" s="2">
        <v>0</v>
      </c>
      <c r="AN30" s="2">
        <v>0</v>
      </c>
      <c r="AO30" s="2">
        <v>0</v>
      </c>
      <c r="AP30" s="2">
        <v>0</v>
      </c>
      <c r="AQ30" s="2">
        <v>0</v>
      </c>
      <c r="AR30" s="2">
        <v>0</v>
      </c>
      <c r="AS30" s="2">
        <v>0</v>
      </c>
      <c r="AT30" s="2">
        <v>0</v>
      </c>
      <c r="AU30" s="2">
        <v>0</v>
      </c>
      <c r="AV30" s="2">
        <v>1</v>
      </c>
      <c r="AW30" s="2">
        <v>1</v>
      </c>
      <c r="AX30" s="2"/>
      <c r="AY30" s="2"/>
      <c r="AZ30" s="2">
        <v>1</v>
      </c>
      <c r="BA30" s="2">
        <v>1</v>
      </c>
      <c r="BB30" s="2">
        <v>1</v>
      </c>
      <c r="BC30" s="2">
        <v>1</v>
      </c>
      <c r="BD30" s="2" t="s">
        <v>3</v>
      </c>
      <c r="BE30" s="2" t="s">
        <v>3</v>
      </c>
      <c r="BF30" s="2" t="s">
        <v>3</v>
      </c>
      <c r="BG30" s="2" t="s">
        <v>3</v>
      </c>
      <c r="BH30" s="2">
        <v>3</v>
      </c>
      <c r="BI30" s="2">
        <v>1</v>
      </c>
      <c r="BJ30" s="2" t="s">
        <v>31</v>
      </c>
      <c r="BK30" s="2"/>
      <c r="BL30" s="2"/>
      <c r="BM30" s="2">
        <v>1617</v>
      </c>
      <c r="BN30" s="2">
        <v>0</v>
      </c>
      <c r="BO30" s="2" t="s">
        <v>3</v>
      </c>
      <c r="BP30" s="2">
        <v>0</v>
      </c>
      <c r="BQ30" s="2">
        <v>200</v>
      </c>
      <c r="BR30" s="2">
        <v>0</v>
      </c>
      <c r="BS30" s="2">
        <v>1</v>
      </c>
      <c r="BT30" s="2">
        <v>1</v>
      </c>
      <c r="BU30" s="2">
        <v>1</v>
      </c>
      <c r="BV30" s="2">
        <v>1</v>
      </c>
      <c r="BW30" s="2">
        <v>1</v>
      </c>
      <c r="BX30" s="2">
        <v>1</v>
      </c>
      <c r="BY30" s="2" t="s">
        <v>3</v>
      </c>
      <c r="BZ30" s="2">
        <v>0</v>
      </c>
      <c r="CA30" s="2">
        <v>0</v>
      </c>
      <c r="CB30" s="2"/>
      <c r="CC30" s="2"/>
      <c r="CD30" s="2"/>
      <c r="CE30" s="2"/>
      <c r="CF30" s="2">
        <v>0</v>
      </c>
      <c r="CG30" s="2">
        <v>0</v>
      </c>
      <c r="CH30" s="2"/>
      <c r="CI30" s="2"/>
      <c r="CJ30" s="2"/>
      <c r="CK30" s="2"/>
      <c r="CL30" s="2"/>
      <c r="CM30" s="2">
        <v>0</v>
      </c>
      <c r="CN30" s="2" t="s">
        <v>3</v>
      </c>
      <c r="CO30" s="2">
        <v>0</v>
      </c>
      <c r="CP30" s="2">
        <f t="shared" si="36"/>
        <v>3038.84</v>
      </c>
      <c r="CQ30" s="2">
        <f t="shared" si="37"/>
        <v>7732.42</v>
      </c>
      <c r="CR30" s="2">
        <f t="shared" si="38"/>
        <v>0</v>
      </c>
      <c r="CS30" s="2">
        <f t="shared" si="39"/>
        <v>0</v>
      </c>
      <c r="CT30" s="2">
        <f t="shared" si="40"/>
        <v>0</v>
      </c>
      <c r="CU30" s="2">
        <f t="shared" si="41"/>
        <v>0</v>
      </c>
      <c r="CV30" s="2">
        <f t="shared" si="42"/>
        <v>0</v>
      </c>
      <c r="CW30" s="2">
        <f t="shared" si="43"/>
        <v>0</v>
      </c>
      <c r="CX30" s="2">
        <f t="shared" si="44"/>
        <v>0</v>
      </c>
      <c r="CY30" s="2">
        <f>((S30*BZ30)/100)</f>
        <v>0</v>
      </c>
      <c r="CZ30" s="2">
        <f>((S30*CA30)/100)</f>
        <v>0</v>
      </c>
      <c r="DA30" s="2"/>
      <c r="DB30" s="2"/>
      <c r="DC30" s="2" t="s">
        <v>3</v>
      </c>
      <c r="DD30" s="2" t="s">
        <v>3</v>
      </c>
      <c r="DE30" s="2" t="s">
        <v>3</v>
      </c>
      <c r="DF30" s="2" t="s">
        <v>3</v>
      </c>
      <c r="DG30" s="2" t="s">
        <v>3</v>
      </c>
      <c r="DH30" s="2" t="s">
        <v>3</v>
      </c>
      <c r="DI30" s="2" t="s">
        <v>3</v>
      </c>
      <c r="DJ30" s="2" t="s">
        <v>3</v>
      </c>
      <c r="DK30" s="2" t="s">
        <v>3</v>
      </c>
      <c r="DL30" s="2" t="s">
        <v>3</v>
      </c>
      <c r="DM30" s="2" t="s">
        <v>3</v>
      </c>
      <c r="DN30" s="2">
        <v>0</v>
      </c>
      <c r="DO30" s="2">
        <v>0</v>
      </c>
      <c r="DP30" s="2">
        <v>1</v>
      </c>
      <c r="DQ30" s="2">
        <v>1</v>
      </c>
      <c r="DR30" s="2"/>
      <c r="DS30" s="2"/>
      <c r="DT30" s="2"/>
      <c r="DU30" s="2">
        <v>1010</v>
      </c>
      <c r="DV30" s="2" t="s">
        <v>30</v>
      </c>
      <c r="DW30" s="2" t="s">
        <v>30</v>
      </c>
      <c r="DX30" s="2">
        <v>1000</v>
      </c>
      <c r="DY30" s="2"/>
      <c r="DZ30" s="2"/>
      <c r="EA30" s="2"/>
      <c r="EB30" s="2"/>
      <c r="EC30" s="2"/>
      <c r="ED30" s="2"/>
      <c r="EE30" s="2">
        <v>42146624</v>
      </c>
      <c r="EF30" s="2">
        <v>200</v>
      </c>
      <c r="EG30" s="2" t="s">
        <v>32</v>
      </c>
      <c r="EH30" s="2">
        <v>0</v>
      </c>
      <c r="EI30" s="2" t="s">
        <v>3</v>
      </c>
      <c r="EJ30" s="2">
        <v>1</v>
      </c>
      <c r="EK30" s="2">
        <v>1617</v>
      </c>
      <c r="EL30" s="2" t="s">
        <v>33</v>
      </c>
      <c r="EM30" s="2" t="s">
        <v>34</v>
      </c>
      <c r="EN30" s="2"/>
      <c r="EO30" s="2" t="s">
        <v>3</v>
      </c>
      <c r="EP30" s="2"/>
      <c r="EQ30" s="2">
        <v>512</v>
      </c>
      <c r="ER30" s="2">
        <v>7732.42</v>
      </c>
      <c r="ES30" s="2">
        <v>7732.42</v>
      </c>
      <c r="ET30" s="2">
        <v>0</v>
      </c>
      <c r="EU30" s="2">
        <v>0</v>
      </c>
      <c r="EV30" s="2">
        <v>0</v>
      </c>
      <c r="EW30" s="2">
        <v>0</v>
      </c>
      <c r="EX30" s="2">
        <v>0</v>
      </c>
      <c r="EY30" s="2">
        <v>0</v>
      </c>
      <c r="EZ30" s="2"/>
      <c r="FA30" s="2"/>
      <c r="FB30" s="2"/>
      <c r="FC30" s="2"/>
      <c r="FD30" s="2"/>
      <c r="FE30" s="2"/>
      <c r="FF30" s="2"/>
      <c r="FG30" s="2"/>
      <c r="FH30" s="2"/>
      <c r="FI30" s="2"/>
      <c r="FJ30" s="2"/>
      <c r="FK30" s="2"/>
      <c r="FL30" s="2"/>
      <c r="FM30" s="2"/>
      <c r="FN30" s="2"/>
      <c r="FO30" s="2"/>
      <c r="FP30" s="2"/>
      <c r="FQ30" s="2">
        <v>0</v>
      </c>
      <c r="FR30" s="2">
        <f t="shared" si="45"/>
        <v>0</v>
      </c>
      <c r="FS30" s="2">
        <v>0</v>
      </c>
      <c r="FT30" s="2"/>
      <c r="FU30" s="2"/>
      <c r="FV30" s="2"/>
      <c r="FW30" s="2"/>
      <c r="FX30" s="2">
        <v>0</v>
      </c>
      <c r="FY30" s="2">
        <v>0</v>
      </c>
      <c r="FZ30" s="2"/>
      <c r="GA30" s="2" t="s">
        <v>3</v>
      </c>
      <c r="GB30" s="2"/>
      <c r="GC30" s="2"/>
      <c r="GD30" s="2">
        <v>0</v>
      </c>
      <c r="GE30" s="2"/>
      <c r="GF30" s="2">
        <v>76125446</v>
      </c>
      <c r="GG30" s="2">
        <v>2</v>
      </c>
      <c r="GH30" s="2">
        <v>1</v>
      </c>
      <c r="GI30" s="2">
        <v>-2</v>
      </c>
      <c r="GJ30" s="2">
        <v>0</v>
      </c>
      <c r="GK30" s="2">
        <f>ROUND(R30*(R12)/100,2)</f>
        <v>0</v>
      </c>
      <c r="GL30" s="2">
        <f t="shared" si="46"/>
        <v>0</v>
      </c>
      <c r="GM30" s="2">
        <f t="shared" si="47"/>
        <v>3038.84</v>
      </c>
      <c r="GN30" s="2">
        <f t="shared" si="48"/>
        <v>3038.84</v>
      </c>
      <c r="GO30" s="2">
        <f t="shared" si="49"/>
        <v>0</v>
      </c>
      <c r="GP30" s="2">
        <f t="shared" si="50"/>
        <v>0</v>
      </c>
      <c r="GQ30" s="2"/>
      <c r="GR30" s="2">
        <v>0</v>
      </c>
      <c r="GS30" s="2">
        <v>3</v>
      </c>
      <c r="GT30" s="2">
        <v>0</v>
      </c>
      <c r="GU30" s="2" t="s">
        <v>3</v>
      </c>
      <c r="GV30" s="2">
        <f t="shared" si="51"/>
        <v>0</v>
      </c>
      <c r="GW30" s="2">
        <v>1</v>
      </c>
      <c r="GX30" s="2">
        <f t="shared" si="52"/>
        <v>0</v>
      </c>
      <c r="GY30" s="2"/>
      <c r="GZ30" s="2"/>
      <c r="HA30" s="2">
        <v>0</v>
      </c>
      <c r="HB30" s="2">
        <v>0</v>
      </c>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v>0</v>
      </c>
      <c r="IL30" s="2"/>
      <c r="IM30" s="2"/>
      <c r="IN30" s="2"/>
      <c r="IO30" s="2"/>
      <c r="IP30" s="2"/>
      <c r="IQ30" s="2"/>
      <c r="IR30" s="2"/>
      <c r="IS30" s="2"/>
      <c r="IT30" s="2"/>
      <c r="IU30" s="2"/>
    </row>
    <row r="31" spans="1:255" x14ac:dyDescent="0.2">
      <c r="A31">
        <v>17</v>
      </c>
      <c r="B31">
        <v>1</v>
      </c>
      <c r="E31" t="s">
        <v>27</v>
      </c>
      <c r="F31" t="s">
        <v>28</v>
      </c>
      <c r="G31" t="s">
        <v>29</v>
      </c>
      <c r="H31" t="s">
        <v>30</v>
      </c>
      <c r="I31">
        <v>0.39300000000000002</v>
      </c>
      <c r="J31">
        <v>0</v>
      </c>
      <c r="O31">
        <f t="shared" si="21"/>
        <v>14282.55</v>
      </c>
      <c r="P31">
        <f t="shared" si="22"/>
        <v>14282.55</v>
      </c>
      <c r="Q31">
        <f t="shared" si="23"/>
        <v>0</v>
      </c>
      <c r="R31">
        <f t="shared" si="24"/>
        <v>0</v>
      </c>
      <c r="S31">
        <f t="shared" si="25"/>
        <v>0</v>
      </c>
      <c r="T31">
        <f t="shared" si="26"/>
        <v>0</v>
      </c>
      <c r="U31">
        <f t="shared" si="27"/>
        <v>0</v>
      </c>
      <c r="V31">
        <f t="shared" si="28"/>
        <v>0</v>
      </c>
      <c r="W31">
        <f t="shared" si="29"/>
        <v>0</v>
      </c>
      <c r="X31">
        <f t="shared" si="30"/>
        <v>0</v>
      </c>
      <c r="Y31">
        <f t="shared" si="31"/>
        <v>0</v>
      </c>
      <c r="AA31">
        <v>42559019</v>
      </c>
      <c r="AB31">
        <f t="shared" si="32"/>
        <v>7732.42</v>
      </c>
      <c r="AC31">
        <f t="shared" si="33"/>
        <v>7732.42</v>
      </c>
      <c r="AD31">
        <f t="shared" si="53"/>
        <v>0</v>
      </c>
      <c r="AE31">
        <f t="shared" si="53"/>
        <v>0</v>
      </c>
      <c r="AF31">
        <f t="shared" si="53"/>
        <v>0</v>
      </c>
      <c r="AG31">
        <f t="shared" si="34"/>
        <v>0</v>
      </c>
      <c r="AH31">
        <f t="shared" si="54"/>
        <v>0</v>
      </c>
      <c r="AI31">
        <f t="shared" si="54"/>
        <v>0</v>
      </c>
      <c r="AJ31">
        <f t="shared" si="35"/>
        <v>0</v>
      </c>
      <c r="AK31">
        <v>7732.42</v>
      </c>
      <c r="AL31">
        <v>7732.42</v>
      </c>
      <c r="AM31">
        <v>0</v>
      </c>
      <c r="AN31">
        <v>0</v>
      </c>
      <c r="AO31">
        <v>0</v>
      </c>
      <c r="AP31">
        <v>0</v>
      </c>
      <c r="AQ31">
        <v>0</v>
      </c>
      <c r="AR31">
        <v>0</v>
      </c>
      <c r="AS31">
        <v>0</v>
      </c>
      <c r="AT31">
        <v>0</v>
      </c>
      <c r="AU31">
        <v>0</v>
      </c>
      <c r="AV31">
        <v>1</v>
      </c>
      <c r="AW31">
        <v>1</v>
      </c>
      <c r="AZ31">
        <v>1</v>
      </c>
      <c r="BA31">
        <v>1</v>
      </c>
      <c r="BB31">
        <v>1</v>
      </c>
      <c r="BC31">
        <v>4.7</v>
      </c>
      <c r="BD31" t="s">
        <v>3</v>
      </c>
      <c r="BE31" t="s">
        <v>3</v>
      </c>
      <c r="BF31" t="s">
        <v>3</v>
      </c>
      <c r="BG31" t="s">
        <v>3</v>
      </c>
      <c r="BH31">
        <v>3</v>
      </c>
      <c r="BI31">
        <v>1</v>
      </c>
      <c r="BJ31" t="s">
        <v>31</v>
      </c>
      <c r="BM31">
        <v>1617</v>
      </c>
      <c r="BN31">
        <v>0</v>
      </c>
      <c r="BO31" t="s">
        <v>28</v>
      </c>
      <c r="BP31">
        <v>1</v>
      </c>
      <c r="BQ31">
        <v>200</v>
      </c>
      <c r="BR31">
        <v>0</v>
      </c>
      <c r="BS31">
        <v>1</v>
      </c>
      <c r="BT31">
        <v>1</v>
      </c>
      <c r="BU31">
        <v>1</v>
      </c>
      <c r="BV31">
        <v>1</v>
      </c>
      <c r="BW31">
        <v>1</v>
      </c>
      <c r="BX31">
        <v>1</v>
      </c>
      <c r="BY31" t="s">
        <v>3</v>
      </c>
      <c r="BZ31">
        <v>0</v>
      </c>
      <c r="CA31">
        <v>0</v>
      </c>
      <c r="CF31">
        <v>0</v>
      </c>
      <c r="CG31">
        <v>0</v>
      </c>
      <c r="CM31">
        <v>0</v>
      </c>
      <c r="CN31" t="s">
        <v>3</v>
      </c>
      <c r="CO31">
        <v>0</v>
      </c>
      <c r="CP31">
        <f t="shared" si="36"/>
        <v>14282.55</v>
      </c>
      <c r="CQ31">
        <f t="shared" si="37"/>
        <v>36342.374000000003</v>
      </c>
      <c r="CR31">
        <f t="shared" si="38"/>
        <v>0</v>
      </c>
      <c r="CS31">
        <f t="shared" si="39"/>
        <v>0</v>
      </c>
      <c r="CT31">
        <f t="shared" si="40"/>
        <v>0</v>
      </c>
      <c r="CU31">
        <f t="shared" si="41"/>
        <v>0</v>
      </c>
      <c r="CV31">
        <f t="shared" si="42"/>
        <v>0</v>
      </c>
      <c r="CW31">
        <f t="shared" si="43"/>
        <v>0</v>
      </c>
      <c r="CX31">
        <f t="shared" si="44"/>
        <v>0</v>
      </c>
      <c r="CY31">
        <f>S31*(BZ31/100)</f>
        <v>0</v>
      </c>
      <c r="CZ31">
        <f>S31*(CA31/100)</f>
        <v>0</v>
      </c>
      <c r="DC31" t="s">
        <v>3</v>
      </c>
      <c r="DD31" t="s">
        <v>3</v>
      </c>
      <c r="DE31" t="s">
        <v>3</v>
      </c>
      <c r="DF31" t="s">
        <v>3</v>
      </c>
      <c r="DG31" t="s">
        <v>3</v>
      </c>
      <c r="DH31" t="s">
        <v>3</v>
      </c>
      <c r="DI31" t="s">
        <v>3</v>
      </c>
      <c r="DJ31" t="s">
        <v>3</v>
      </c>
      <c r="DK31" t="s">
        <v>3</v>
      </c>
      <c r="DL31" t="s">
        <v>3</v>
      </c>
      <c r="DM31" t="s">
        <v>3</v>
      </c>
      <c r="DN31">
        <v>0</v>
      </c>
      <c r="DO31">
        <v>0</v>
      </c>
      <c r="DP31">
        <v>1</v>
      </c>
      <c r="DQ31">
        <v>1</v>
      </c>
      <c r="DU31">
        <v>1010</v>
      </c>
      <c r="DV31" t="s">
        <v>30</v>
      </c>
      <c r="DW31" t="s">
        <v>30</v>
      </c>
      <c r="DX31">
        <v>1000</v>
      </c>
      <c r="EE31">
        <v>42146624</v>
      </c>
      <c r="EF31">
        <v>200</v>
      </c>
      <c r="EG31" t="s">
        <v>32</v>
      </c>
      <c r="EH31">
        <v>0</v>
      </c>
      <c r="EI31" t="s">
        <v>3</v>
      </c>
      <c r="EJ31">
        <v>1</v>
      </c>
      <c r="EK31">
        <v>1617</v>
      </c>
      <c r="EL31" t="s">
        <v>33</v>
      </c>
      <c r="EM31" t="s">
        <v>34</v>
      </c>
      <c r="EO31" t="s">
        <v>3</v>
      </c>
      <c r="EQ31">
        <v>512</v>
      </c>
      <c r="ER31">
        <v>7732.42</v>
      </c>
      <c r="ES31">
        <v>7732.42</v>
      </c>
      <c r="ET31">
        <v>0</v>
      </c>
      <c r="EU31">
        <v>0</v>
      </c>
      <c r="EV31">
        <v>0</v>
      </c>
      <c r="EW31">
        <v>0</v>
      </c>
      <c r="EX31">
        <v>0</v>
      </c>
      <c r="EY31">
        <v>0</v>
      </c>
      <c r="FQ31">
        <v>0</v>
      </c>
      <c r="FR31">
        <f t="shared" si="45"/>
        <v>0</v>
      </c>
      <c r="FS31">
        <v>0</v>
      </c>
      <c r="FX31">
        <v>0</v>
      </c>
      <c r="FY31">
        <v>0</v>
      </c>
      <c r="GA31" t="s">
        <v>3</v>
      </c>
      <c r="GD31">
        <v>0</v>
      </c>
      <c r="GF31">
        <v>76125446</v>
      </c>
      <c r="GG31">
        <v>2</v>
      </c>
      <c r="GH31">
        <v>1</v>
      </c>
      <c r="GI31">
        <v>2</v>
      </c>
      <c r="GJ31">
        <v>0</v>
      </c>
      <c r="GK31">
        <f>ROUND(R31*(S12)/100,2)</f>
        <v>0</v>
      </c>
      <c r="GL31">
        <f t="shared" si="46"/>
        <v>0</v>
      </c>
      <c r="GM31">
        <f t="shared" si="47"/>
        <v>14282.55</v>
      </c>
      <c r="GN31">
        <f t="shared" si="48"/>
        <v>14282.55</v>
      </c>
      <c r="GO31">
        <f t="shared" si="49"/>
        <v>0</v>
      </c>
      <c r="GP31">
        <f t="shared" si="50"/>
        <v>0</v>
      </c>
      <c r="GR31">
        <v>0</v>
      </c>
      <c r="GS31">
        <v>3</v>
      </c>
      <c r="GT31">
        <v>0</v>
      </c>
      <c r="GU31" t="s">
        <v>3</v>
      </c>
      <c r="GV31">
        <f t="shared" si="51"/>
        <v>0</v>
      </c>
      <c r="GW31">
        <v>1</v>
      </c>
      <c r="GX31">
        <f t="shared" si="52"/>
        <v>0</v>
      </c>
      <c r="HA31">
        <v>0</v>
      </c>
      <c r="HB31">
        <v>0</v>
      </c>
      <c r="IK31">
        <v>0</v>
      </c>
    </row>
    <row r="32" spans="1:255" x14ac:dyDescent="0.2">
      <c r="A32" s="2">
        <v>17</v>
      </c>
      <c r="B32" s="2">
        <v>1</v>
      </c>
      <c r="C32" s="2"/>
      <c r="D32" s="2"/>
      <c r="E32" s="2" t="s">
        <v>35</v>
      </c>
      <c r="F32" s="2" t="s">
        <v>36</v>
      </c>
      <c r="G32" s="2" t="s">
        <v>37</v>
      </c>
      <c r="H32" s="2" t="s">
        <v>38</v>
      </c>
      <c r="I32" s="2">
        <v>785</v>
      </c>
      <c r="J32" s="2">
        <v>0</v>
      </c>
      <c r="K32" s="2"/>
      <c r="L32" s="2"/>
      <c r="M32" s="2"/>
      <c r="N32" s="2"/>
      <c r="O32" s="2">
        <f t="shared" si="21"/>
        <v>23667.75</v>
      </c>
      <c r="P32" s="2">
        <f t="shared" si="22"/>
        <v>23667.75</v>
      </c>
      <c r="Q32" s="2">
        <f t="shared" si="23"/>
        <v>0</v>
      </c>
      <c r="R32" s="2">
        <f t="shared" si="24"/>
        <v>0</v>
      </c>
      <c r="S32" s="2">
        <f t="shared" si="25"/>
        <v>0</v>
      </c>
      <c r="T32" s="2">
        <f t="shared" si="26"/>
        <v>0</v>
      </c>
      <c r="U32" s="2">
        <f t="shared" si="27"/>
        <v>0</v>
      </c>
      <c r="V32" s="2">
        <f t="shared" si="28"/>
        <v>0</v>
      </c>
      <c r="W32" s="2">
        <f t="shared" si="29"/>
        <v>0</v>
      </c>
      <c r="X32" s="2">
        <f t="shared" si="30"/>
        <v>0</v>
      </c>
      <c r="Y32" s="2">
        <f t="shared" si="31"/>
        <v>0</v>
      </c>
      <c r="Z32" s="2"/>
      <c r="AA32" s="2">
        <v>42559021</v>
      </c>
      <c r="AB32" s="2">
        <f t="shared" si="32"/>
        <v>30.15</v>
      </c>
      <c r="AC32" s="2">
        <f t="shared" si="33"/>
        <v>30.15</v>
      </c>
      <c r="AD32" s="2">
        <f t="shared" si="53"/>
        <v>0</v>
      </c>
      <c r="AE32" s="2">
        <f t="shared" si="53"/>
        <v>0</v>
      </c>
      <c r="AF32" s="2">
        <f t="shared" si="53"/>
        <v>0</v>
      </c>
      <c r="AG32" s="2">
        <f t="shared" si="34"/>
        <v>0</v>
      </c>
      <c r="AH32" s="2">
        <f t="shared" si="54"/>
        <v>0</v>
      </c>
      <c r="AI32" s="2">
        <f t="shared" si="54"/>
        <v>0</v>
      </c>
      <c r="AJ32" s="2">
        <f t="shared" si="35"/>
        <v>0</v>
      </c>
      <c r="AK32" s="2">
        <v>30.15</v>
      </c>
      <c r="AL32" s="2">
        <v>30.15</v>
      </c>
      <c r="AM32" s="2">
        <v>0</v>
      </c>
      <c r="AN32" s="2">
        <v>0</v>
      </c>
      <c r="AO32" s="2">
        <v>0</v>
      </c>
      <c r="AP32" s="2">
        <v>0</v>
      </c>
      <c r="AQ32" s="2">
        <v>0</v>
      </c>
      <c r="AR32" s="2">
        <v>0</v>
      </c>
      <c r="AS32" s="2">
        <v>0</v>
      </c>
      <c r="AT32" s="2">
        <v>0</v>
      </c>
      <c r="AU32" s="2">
        <v>0</v>
      </c>
      <c r="AV32" s="2">
        <v>1</v>
      </c>
      <c r="AW32" s="2">
        <v>1</v>
      </c>
      <c r="AX32" s="2"/>
      <c r="AY32" s="2"/>
      <c r="AZ32" s="2">
        <v>1</v>
      </c>
      <c r="BA32" s="2">
        <v>1</v>
      </c>
      <c r="BB32" s="2">
        <v>1</v>
      </c>
      <c r="BC32" s="2">
        <v>1</v>
      </c>
      <c r="BD32" s="2" t="s">
        <v>3</v>
      </c>
      <c r="BE32" s="2" t="s">
        <v>3</v>
      </c>
      <c r="BF32" s="2" t="s">
        <v>3</v>
      </c>
      <c r="BG32" s="2" t="s">
        <v>3</v>
      </c>
      <c r="BH32" s="2">
        <v>3</v>
      </c>
      <c r="BI32" s="2">
        <v>1</v>
      </c>
      <c r="BJ32" s="2" t="s">
        <v>39</v>
      </c>
      <c r="BK32" s="2"/>
      <c r="BL32" s="2"/>
      <c r="BM32" s="2">
        <v>1617</v>
      </c>
      <c r="BN32" s="2">
        <v>0</v>
      </c>
      <c r="BO32" s="2" t="s">
        <v>3</v>
      </c>
      <c r="BP32" s="2">
        <v>0</v>
      </c>
      <c r="BQ32" s="2">
        <v>200</v>
      </c>
      <c r="BR32" s="2">
        <v>0</v>
      </c>
      <c r="BS32" s="2">
        <v>1</v>
      </c>
      <c r="BT32" s="2">
        <v>1</v>
      </c>
      <c r="BU32" s="2">
        <v>1</v>
      </c>
      <c r="BV32" s="2">
        <v>1</v>
      </c>
      <c r="BW32" s="2">
        <v>1</v>
      </c>
      <c r="BX32" s="2">
        <v>1</v>
      </c>
      <c r="BY32" s="2" t="s">
        <v>3</v>
      </c>
      <c r="BZ32" s="2">
        <v>0</v>
      </c>
      <c r="CA32" s="2">
        <v>0</v>
      </c>
      <c r="CB32" s="2"/>
      <c r="CC32" s="2"/>
      <c r="CD32" s="2"/>
      <c r="CE32" s="2"/>
      <c r="CF32" s="2">
        <v>0</v>
      </c>
      <c r="CG32" s="2">
        <v>0</v>
      </c>
      <c r="CH32" s="2"/>
      <c r="CI32" s="2"/>
      <c r="CJ32" s="2"/>
      <c r="CK32" s="2"/>
      <c r="CL32" s="2"/>
      <c r="CM32" s="2">
        <v>0</v>
      </c>
      <c r="CN32" s="2" t="s">
        <v>3</v>
      </c>
      <c r="CO32" s="2">
        <v>0</v>
      </c>
      <c r="CP32" s="2">
        <f t="shared" si="36"/>
        <v>23667.75</v>
      </c>
      <c r="CQ32" s="2">
        <f t="shared" si="37"/>
        <v>30.15</v>
      </c>
      <c r="CR32" s="2">
        <f t="shared" si="38"/>
        <v>0</v>
      </c>
      <c r="CS32" s="2">
        <f t="shared" si="39"/>
        <v>0</v>
      </c>
      <c r="CT32" s="2">
        <f t="shared" si="40"/>
        <v>0</v>
      </c>
      <c r="CU32" s="2">
        <f t="shared" si="41"/>
        <v>0</v>
      </c>
      <c r="CV32" s="2">
        <f t="shared" si="42"/>
        <v>0</v>
      </c>
      <c r="CW32" s="2">
        <f t="shared" si="43"/>
        <v>0</v>
      </c>
      <c r="CX32" s="2">
        <f t="shared" si="44"/>
        <v>0</v>
      </c>
      <c r="CY32" s="2">
        <f>((S32*BZ32)/100)</f>
        <v>0</v>
      </c>
      <c r="CZ32" s="2">
        <f>((S32*CA32)/100)</f>
        <v>0</v>
      </c>
      <c r="DA32" s="2"/>
      <c r="DB32" s="2"/>
      <c r="DC32" s="2" t="s">
        <v>3</v>
      </c>
      <c r="DD32" s="2" t="s">
        <v>3</v>
      </c>
      <c r="DE32" s="2" t="s">
        <v>3</v>
      </c>
      <c r="DF32" s="2" t="s">
        <v>3</v>
      </c>
      <c r="DG32" s="2" t="s">
        <v>3</v>
      </c>
      <c r="DH32" s="2" t="s">
        <v>3</v>
      </c>
      <c r="DI32" s="2" t="s">
        <v>3</v>
      </c>
      <c r="DJ32" s="2" t="s">
        <v>3</v>
      </c>
      <c r="DK32" s="2" t="s">
        <v>3</v>
      </c>
      <c r="DL32" s="2" t="s">
        <v>3</v>
      </c>
      <c r="DM32" s="2" t="s">
        <v>3</v>
      </c>
      <c r="DN32" s="2">
        <v>0</v>
      </c>
      <c r="DO32" s="2">
        <v>0</v>
      </c>
      <c r="DP32" s="2">
        <v>1</v>
      </c>
      <c r="DQ32" s="2">
        <v>1</v>
      </c>
      <c r="DR32" s="2"/>
      <c r="DS32" s="2"/>
      <c r="DT32" s="2"/>
      <c r="DU32" s="2">
        <v>1003</v>
      </c>
      <c r="DV32" s="2" t="s">
        <v>38</v>
      </c>
      <c r="DW32" s="2" t="s">
        <v>38</v>
      </c>
      <c r="DX32" s="2">
        <v>1</v>
      </c>
      <c r="DY32" s="2"/>
      <c r="DZ32" s="2"/>
      <c r="EA32" s="2"/>
      <c r="EB32" s="2"/>
      <c r="EC32" s="2"/>
      <c r="ED32" s="2"/>
      <c r="EE32" s="2">
        <v>42146624</v>
      </c>
      <c r="EF32" s="2">
        <v>200</v>
      </c>
      <c r="EG32" s="2" t="s">
        <v>32</v>
      </c>
      <c r="EH32" s="2">
        <v>0</v>
      </c>
      <c r="EI32" s="2" t="s">
        <v>3</v>
      </c>
      <c r="EJ32" s="2">
        <v>1</v>
      </c>
      <c r="EK32" s="2">
        <v>1617</v>
      </c>
      <c r="EL32" s="2" t="s">
        <v>33</v>
      </c>
      <c r="EM32" s="2" t="s">
        <v>34</v>
      </c>
      <c r="EN32" s="2"/>
      <c r="EO32" s="2" t="s">
        <v>3</v>
      </c>
      <c r="EP32" s="2"/>
      <c r="EQ32" s="2">
        <v>512</v>
      </c>
      <c r="ER32" s="2">
        <v>30.15</v>
      </c>
      <c r="ES32" s="2">
        <v>30.15</v>
      </c>
      <c r="ET32" s="2">
        <v>0</v>
      </c>
      <c r="EU32" s="2">
        <v>0</v>
      </c>
      <c r="EV32" s="2">
        <v>0</v>
      </c>
      <c r="EW32" s="2">
        <v>0</v>
      </c>
      <c r="EX32" s="2">
        <v>0</v>
      </c>
      <c r="EY32" s="2">
        <v>0</v>
      </c>
      <c r="EZ32" s="2"/>
      <c r="FA32" s="2"/>
      <c r="FB32" s="2"/>
      <c r="FC32" s="2"/>
      <c r="FD32" s="2"/>
      <c r="FE32" s="2"/>
      <c r="FF32" s="2"/>
      <c r="FG32" s="2"/>
      <c r="FH32" s="2"/>
      <c r="FI32" s="2"/>
      <c r="FJ32" s="2"/>
      <c r="FK32" s="2"/>
      <c r="FL32" s="2"/>
      <c r="FM32" s="2"/>
      <c r="FN32" s="2"/>
      <c r="FO32" s="2"/>
      <c r="FP32" s="2"/>
      <c r="FQ32" s="2">
        <v>0</v>
      </c>
      <c r="FR32" s="2">
        <f t="shared" si="45"/>
        <v>0</v>
      </c>
      <c r="FS32" s="2">
        <v>0</v>
      </c>
      <c r="FT32" s="2"/>
      <c r="FU32" s="2"/>
      <c r="FV32" s="2"/>
      <c r="FW32" s="2"/>
      <c r="FX32" s="2">
        <v>0</v>
      </c>
      <c r="FY32" s="2">
        <v>0</v>
      </c>
      <c r="FZ32" s="2"/>
      <c r="GA32" s="2" t="s">
        <v>3</v>
      </c>
      <c r="GB32" s="2"/>
      <c r="GC32" s="2"/>
      <c r="GD32" s="2">
        <v>0</v>
      </c>
      <c r="GE32" s="2"/>
      <c r="GF32" s="2">
        <v>-73610765</v>
      </c>
      <c r="GG32" s="2">
        <v>2</v>
      </c>
      <c r="GH32" s="2">
        <v>1</v>
      </c>
      <c r="GI32" s="2">
        <v>-2</v>
      </c>
      <c r="GJ32" s="2">
        <v>0</v>
      </c>
      <c r="GK32" s="2">
        <f>ROUND(R32*(R12)/100,2)</f>
        <v>0</v>
      </c>
      <c r="GL32" s="2">
        <f t="shared" si="46"/>
        <v>0</v>
      </c>
      <c r="GM32" s="2">
        <f t="shared" si="47"/>
        <v>23667.75</v>
      </c>
      <c r="GN32" s="2">
        <f t="shared" si="48"/>
        <v>23667.75</v>
      </c>
      <c r="GO32" s="2">
        <f t="shared" si="49"/>
        <v>0</v>
      </c>
      <c r="GP32" s="2">
        <f t="shared" si="50"/>
        <v>0</v>
      </c>
      <c r="GQ32" s="2"/>
      <c r="GR32" s="2">
        <v>0</v>
      </c>
      <c r="GS32" s="2">
        <v>3</v>
      </c>
      <c r="GT32" s="2">
        <v>0</v>
      </c>
      <c r="GU32" s="2" t="s">
        <v>3</v>
      </c>
      <c r="GV32" s="2">
        <f t="shared" si="51"/>
        <v>0</v>
      </c>
      <c r="GW32" s="2">
        <v>1</v>
      </c>
      <c r="GX32" s="2">
        <f t="shared" si="52"/>
        <v>0</v>
      </c>
      <c r="GY32" s="2"/>
      <c r="GZ32" s="2"/>
      <c r="HA32" s="2">
        <v>0</v>
      </c>
      <c r="HB32" s="2">
        <v>0</v>
      </c>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v>0</v>
      </c>
      <c r="IL32" s="2"/>
      <c r="IM32" s="2"/>
      <c r="IN32" s="2"/>
      <c r="IO32" s="2"/>
      <c r="IP32" s="2"/>
      <c r="IQ32" s="2"/>
      <c r="IR32" s="2"/>
      <c r="IS32" s="2"/>
      <c r="IT32" s="2"/>
      <c r="IU32" s="2"/>
    </row>
    <row r="33" spans="1:255" x14ac:dyDescent="0.2">
      <c r="A33">
        <v>17</v>
      </c>
      <c r="B33">
        <v>1</v>
      </c>
      <c r="E33" t="s">
        <v>35</v>
      </c>
      <c r="F33" t="s">
        <v>36</v>
      </c>
      <c r="G33" t="s">
        <v>37</v>
      </c>
      <c r="H33" t="s">
        <v>38</v>
      </c>
      <c r="I33">
        <v>785</v>
      </c>
      <c r="J33">
        <v>0</v>
      </c>
      <c r="O33">
        <f t="shared" si="21"/>
        <v>109345.01</v>
      </c>
      <c r="P33">
        <f t="shared" si="22"/>
        <v>109345.01</v>
      </c>
      <c r="Q33">
        <f t="shared" si="23"/>
        <v>0</v>
      </c>
      <c r="R33">
        <f t="shared" si="24"/>
        <v>0</v>
      </c>
      <c r="S33">
        <f t="shared" si="25"/>
        <v>0</v>
      </c>
      <c r="T33">
        <f t="shared" si="26"/>
        <v>0</v>
      </c>
      <c r="U33">
        <f t="shared" si="27"/>
        <v>0</v>
      </c>
      <c r="V33">
        <f t="shared" si="28"/>
        <v>0</v>
      </c>
      <c r="W33">
        <f t="shared" si="29"/>
        <v>0</v>
      </c>
      <c r="X33">
        <f t="shared" si="30"/>
        <v>0</v>
      </c>
      <c r="Y33">
        <f t="shared" si="31"/>
        <v>0</v>
      </c>
      <c r="AA33">
        <v>42559019</v>
      </c>
      <c r="AB33">
        <f t="shared" si="32"/>
        <v>30.15</v>
      </c>
      <c r="AC33">
        <f t="shared" si="33"/>
        <v>30.15</v>
      </c>
      <c r="AD33">
        <f t="shared" si="53"/>
        <v>0</v>
      </c>
      <c r="AE33">
        <f t="shared" si="53"/>
        <v>0</v>
      </c>
      <c r="AF33">
        <f t="shared" si="53"/>
        <v>0</v>
      </c>
      <c r="AG33">
        <f t="shared" si="34"/>
        <v>0</v>
      </c>
      <c r="AH33">
        <f t="shared" si="54"/>
        <v>0</v>
      </c>
      <c r="AI33">
        <f t="shared" si="54"/>
        <v>0</v>
      </c>
      <c r="AJ33">
        <f t="shared" si="35"/>
        <v>0</v>
      </c>
      <c r="AK33">
        <v>30.15</v>
      </c>
      <c r="AL33">
        <v>30.15</v>
      </c>
      <c r="AM33">
        <v>0</v>
      </c>
      <c r="AN33">
        <v>0</v>
      </c>
      <c r="AO33">
        <v>0</v>
      </c>
      <c r="AP33">
        <v>0</v>
      </c>
      <c r="AQ33">
        <v>0</v>
      </c>
      <c r="AR33">
        <v>0</v>
      </c>
      <c r="AS33">
        <v>0</v>
      </c>
      <c r="AT33">
        <v>0</v>
      </c>
      <c r="AU33">
        <v>0</v>
      </c>
      <c r="AV33">
        <v>1</v>
      </c>
      <c r="AW33">
        <v>1</v>
      </c>
      <c r="AZ33">
        <v>1</v>
      </c>
      <c r="BA33">
        <v>1</v>
      </c>
      <c r="BB33">
        <v>1</v>
      </c>
      <c r="BC33">
        <v>4.62</v>
      </c>
      <c r="BD33" t="s">
        <v>3</v>
      </c>
      <c r="BE33" t="s">
        <v>3</v>
      </c>
      <c r="BF33" t="s">
        <v>3</v>
      </c>
      <c r="BG33" t="s">
        <v>3</v>
      </c>
      <c r="BH33">
        <v>3</v>
      </c>
      <c r="BI33">
        <v>1</v>
      </c>
      <c r="BJ33" t="s">
        <v>39</v>
      </c>
      <c r="BM33">
        <v>1617</v>
      </c>
      <c r="BN33">
        <v>0</v>
      </c>
      <c r="BO33" t="s">
        <v>36</v>
      </c>
      <c r="BP33">
        <v>1</v>
      </c>
      <c r="BQ33">
        <v>200</v>
      </c>
      <c r="BR33">
        <v>0</v>
      </c>
      <c r="BS33">
        <v>1</v>
      </c>
      <c r="BT33">
        <v>1</v>
      </c>
      <c r="BU33">
        <v>1</v>
      </c>
      <c r="BV33">
        <v>1</v>
      </c>
      <c r="BW33">
        <v>1</v>
      </c>
      <c r="BX33">
        <v>1</v>
      </c>
      <c r="BY33" t="s">
        <v>3</v>
      </c>
      <c r="BZ33">
        <v>0</v>
      </c>
      <c r="CA33">
        <v>0</v>
      </c>
      <c r="CF33">
        <v>0</v>
      </c>
      <c r="CG33">
        <v>0</v>
      </c>
      <c r="CM33">
        <v>0</v>
      </c>
      <c r="CN33" t="s">
        <v>3</v>
      </c>
      <c r="CO33">
        <v>0</v>
      </c>
      <c r="CP33">
        <f t="shared" si="36"/>
        <v>109345.01</v>
      </c>
      <c r="CQ33">
        <f t="shared" si="37"/>
        <v>139.29300000000001</v>
      </c>
      <c r="CR33">
        <f t="shared" si="38"/>
        <v>0</v>
      </c>
      <c r="CS33">
        <f t="shared" si="39"/>
        <v>0</v>
      </c>
      <c r="CT33">
        <f t="shared" si="40"/>
        <v>0</v>
      </c>
      <c r="CU33">
        <f t="shared" si="41"/>
        <v>0</v>
      </c>
      <c r="CV33">
        <f t="shared" si="42"/>
        <v>0</v>
      </c>
      <c r="CW33">
        <f t="shared" si="43"/>
        <v>0</v>
      </c>
      <c r="CX33">
        <f t="shared" si="44"/>
        <v>0</v>
      </c>
      <c r="CY33">
        <f>S33*(BZ33/100)</f>
        <v>0</v>
      </c>
      <c r="CZ33">
        <f>S33*(CA33/100)</f>
        <v>0</v>
      </c>
      <c r="DC33" t="s">
        <v>3</v>
      </c>
      <c r="DD33" t="s">
        <v>3</v>
      </c>
      <c r="DE33" t="s">
        <v>3</v>
      </c>
      <c r="DF33" t="s">
        <v>3</v>
      </c>
      <c r="DG33" t="s">
        <v>3</v>
      </c>
      <c r="DH33" t="s">
        <v>3</v>
      </c>
      <c r="DI33" t="s">
        <v>3</v>
      </c>
      <c r="DJ33" t="s">
        <v>3</v>
      </c>
      <c r="DK33" t="s">
        <v>3</v>
      </c>
      <c r="DL33" t="s">
        <v>3</v>
      </c>
      <c r="DM33" t="s">
        <v>3</v>
      </c>
      <c r="DN33">
        <v>0</v>
      </c>
      <c r="DO33">
        <v>0</v>
      </c>
      <c r="DP33">
        <v>1</v>
      </c>
      <c r="DQ33">
        <v>1</v>
      </c>
      <c r="DU33">
        <v>1003</v>
      </c>
      <c r="DV33" t="s">
        <v>38</v>
      </c>
      <c r="DW33" t="s">
        <v>38</v>
      </c>
      <c r="DX33">
        <v>1</v>
      </c>
      <c r="EE33">
        <v>42146624</v>
      </c>
      <c r="EF33">
        <v>200</v>
      </c>
      <c r="EG33" t="s">
        <v>32</v>
      </c>
      <c r="EH33">
        <v>0</v>
      </c>
      <c r="EI33" t="s">
        <v>3</v>
      </c>
      <c r="EJ33">
        <v>1</v>
      </c>
      <c r="EK33">
        <v>1617</v>
      </c>
      <c r="EL33" t="s">
        <v>33</v>
      </c>
      <c r="EM33" t="s">
        <v>34</v>
      </c>
      <c r="EO33" t="s">
        <v>3</v>
      </c>
      <c r="EQ33">
        <v>512</v>
      </c>
      <c r="ER33">
        <v>30.15</v>
      </c>
      <c r="ES33">
        <v>30.15</v>
      </c>
      <c r="ET33">
        <v>0</v>
      </c>
      <c r="EU33">
        <v>0</v>
      </c>
      <c r="EV33">
        <v>0</v>
      </c>
      <c r="EW33">
        <v>0</v>
      </c>
      <c r="EX33">
        <v>0</v>
      </c>
      <c r="EY33">
        <v>0</v>
      </c>
      <c r="FQ33">
        <v>0</v>
      </c>
      <c r="FR33">
        <f t="shared" si="45"/>
        <v>0</v>
      </c>
      <c r="FS33">
        <v>0</v>
      </c>
      <c r="FX33">
        <v>0</v>
      </c>
      <c r="FY33">
        <v>0</v>
      </c>
      <c r="GA33" t="s">
        <v>3</v>
      </c>
      <c r="GD33">
        <v>0</v>
      </c>
      <c r="GF33">
        <v>-73610765</v>
      </c>
      <c r="GG33">
        <v>2</v>
      </c>
      <c r="GH33">
        <v>1</v>
      </c>
      <c r="GI33">
        <v>2</v>
      </c>
      <c r="GJ33">
        <v>0</v>
      </c>
      <c r="GK33">
        <f>ROUND(R33*(S12)/100,2)</f>
        <v>0</v>
      </c>
      <c r="GL33">
        <f t="shared" si="46"/>
        <v>0</v>
      </c>
      <c r="GM33">
        <f t="shared" si="47"/>
        <v>109345.01</v>
      </c>
      <c r="GN33">
        <f t="shared" si="48"/>
        <v>109345.01</v>
      </c>
      <c r="GO33">
        <f t="shared" si="49"/>
        <v>0</v>
      </c>
      <c r="GP33">
        <f t="shared" si="50"/>
        <v>0</v>
      </c>
      <c r="GR33">
        <v>0</v>
      </c>
      <c r="GS33">
        <v>3</v>
      </c>
      <c r="GT33">
        <v>0</v>
      </c>
      <c r="GU33" t="s">
        <v>3</v>
      </c>
      <c r="GV33">
        <f t="shared" si="51"/>
        <v>0</v>
      </c>
      <c r="GW33">
        <v>1</v>
      </c>
      <c r="GX33">
        <f t="shared" si="52"/>
        <v>0</v>
      </c>
      <c r="HA33">
        <v>0</v>
      </c>
      <c r="HB33">
        <v>0</v>
      </c>
      <c r="IK33">
        <v>0</v>
      </c>
    </row>
    <row r="34" spans="1:255" x14ac:dyDescent="0.2">
      <c r="A34" s="2">
        <v>17</v>
      </c>
      <c r="B34" s="2">
        <v>1</v>
      </c>
      <c r="C34" s="2"/>
      <c r="D34" s="2"/>
      <c r="E34" s="2" t="s">
        <v>40</v>
      </c>
      <c r="F34" s="2" t="s">
        <v>41</v>
      </c>
      <c r="G34" s="2" t="s">
        <v>42</v>
      </c>
      <c r="H34" s="2" t="s">
        <v>43</v>
      </c>
      <c r="I34" s="2">
        <v>90</v>
      </c>
      <c r="J34" s="2">
        <v>0</v>
      </c>
      <c r="K34" s="2"/>
      <c r="L34" s="2"/>
      <c r="M34" s="2"/>
      <c r="N34" s="2"/>
      <c r="O34" s="2">
        <f t="shared" si="21"/>
        <v>3505.5</v>
      </c>
      <c r="P34" s="2">
        <f t="shared" si="22"/>
        <v>3505.5</v>
      </c>
      <c r="Q34" s="2">
        <f t="shared" si="23"/>
        <v>0</v>
      </c>
      <c r="R34" s="2">
        <f t="shared" si="24"/>
        <v>0</v>
      </c>
      <c r="S34" s="2">
        <f t="shared" si="25"/>
        <v>0</v>
      </c>
      <c r="T34" s="2">
        <f t="shared" si="26"/>
        <v>0</v>
      </c>
      <c r="U34" s="2">
        <f t="shared" si="27"/>
        <v>0</v>
      </c>
      <c r="V34" s="2">
        <f t="shared" si="28"/>
        <v>0</v>
      </c>
      <c r="W34" s="2">
        <f t="shared" si="29"/>
        <v>0</v>
      </c>
      <c r="X34" s="2">
        <f t="shared" si="30"/>
        <v>0</v>
      </c>
      <c r="Y34" s="2">
        <f t="shared" si="31"/>
        <v>0</v>
      </c>
      <c r="Z34" s="2"/>
      <c r="AA34" s="2">
        <v>42559021</v>
      </c>
      <c r="AB34" s="2">
        <f t="shared" si="32"/>
        <v>38.950000000000003</v>
      </c>
      <c r="AC34" s="2">
        <f t="shared" si="33"/>
        <v>38.950000000000003</v>
      </c>
      <c r="AD34" s="2">
        <f t="shared" si="53"/>
        <v>0</v>
      </c>
      <c r="AE34" s="2">
        <f t="shared" si="53"/>
        <v>0</v>
      </c>
      <c r="AF34" s="2">
        <f t="shared" si="53"/>
        <v>0</v>
      </c>
      <c r="AG34" s="2">
        <f t="shared" si="34"/>
        <v>0</v>
      </c>
      <c r="AH34" s="2">
        <f t="shared" si="54"/>
        <v>0</v>
      </c>
      <c r="AI34" s="2">
        <f t="shared" si="54"/>
        <v>0</v>
      </c>
      <c r="AJ34" s="2">
        <f t="shared" si="35"/>
        <v>0</v>
      </c>
      <c r="AK34" s="2">
        <v>38.950000000000003</v>
      </c>
      <c r="AL34" s="2">
        <v>38.950000000000003</v>
      </c>
      <c r="AM34" s="2">
        <v>0</v>
      </c>
      <c r="AN34" s="2">
        <v>0</v>
      </c>
      <c r="AO34" s="2">
        <v>0</v>
      </c>
      <c r="AP34" s="2">
        <v>0</v>
      </c>
      <c r="AQ34" s="2">
        <v>0</v>
      </c>
      <c r="AR34" s="2">
        <v>0</v>
      </c>
      <c r="AS34" s="2">
        <v>0</v>
      </c>
      <c r="AT34" s="2">
        <v>0</v>
      </c>
      <c r="AU34" s="2">
        <v>0</v>
      </c>
      <c r="AV34" s="2">
        <v>1</v>
      </c>
      <c r="AW34" s="2">
        <v>1</v>
      </c>
      <c r="AX34" s="2"/>
      <c r="AY34" s="2"/>
      <c r="AZ34" s="2">
        <v>1</v>
      </c>
      <c r="BA34" s="2">
        <v>1</v>
      </c>
      <c r="BB34" s="2">
        <v>1</v>
      </c>
      <c r="BC34" s="2">
        <v>1</v>
      </c>
      <c r="BD34" s="2" t="s">
        <v>3</v>
      </c>
      <c r="BE34" s="2" t="s">
        <v>3</v>
      </c>
      <c r="BF34" s="2" t="s">
        <v>3</v>
      </c>
      <c r="BG34" s="2" t="s">
        <v>3</v>
      </c>
      <c r="BH34" s="2">
        <v>3</v>
      </c>
      <c r="BI34" s="2">
        <v>1</v>
      </c>
      <c r="BJ34" s="2" t="s">
        <v>44</v>
      </c>
      <c r="BK34" s="2"/>
      <c r="BL34" s="2"/>
      <c r="BM34" s="2">
        <v>1617</v>
      </c>
      <c r="BN34" s="2">
        <v>0</v>
      </c>
      <c r="BO34" s="2" t="s">
        <v>3</v>
      </c>
      <c r="BP34" s="2">
        <v>0</v>
      </c>
      <c r="BQ34" s="2">
        <v>200</v>
      </c>
      <c r="BR34" s="2">
        <v>0</v>
      </c>
      <c r="BS34" s="2">
        <v>1</v>
      </c>
      <c r="BT34" s="2">
        <v>1</v>
      </c>
      <c r="BU34" s="2">
        <v>1</v>
      </c>
      <c r="BV34" s="2">
        <v>1</v>
      </c>
      <c r="BW34" s="2">
        <v>1</v>
      </c>
      <c r="BX34" s="2">
        <v>1</v>
      </c>
      <c r="BY34" s="2" t="s">
        <v>3</v>
      </c>
      <c r="BZ34" s="2">
        <v>0</v>
      </c>
      <c r="CA34" s="2">
        <v>0</v>
      </c>
      <c r="CB34" s="2"/>
      <c r="CC34" s="2"/>
      <c r="CD34" s="2"/>
      <c r="CE34" s="2"/>
      <c r="CF34" s="2">
        <v>0</v>
      </c>
      <c r="CG34" s="2">
        <v>0</v>
      </c>
      <c r="CH34" s="2"/>
      <c r="CI34" s="2"/>
      <c r="CJ34" s="2"/>
      <c r="CK34" s="2"/>
      <c r="CL34" s="2"/>
      <c r="CM34" s="2">
        <v>0</v>
      </c>
      <c r="CN34" s="2" t="s">
        <v>3</v>
      </c>
      <c r="CO34" s="2">
        <v>0</v>
      </c>
      <c r="CP34" s="2">
        <f t="shared" si="36"/>
        <v>3505.5</v>
      </c>
      <c r="CQ34" s="2">
        <f t="shared" si="37"/>
        <v>38.950000000000003</v>
      </c>
      <c r="CR34" s="2">
        <f t="shared" si="38"/>
        <v>0</v>
      </c>
      <c r="CS34" s="2">
        <f t="shared" si="39"/>
        <v>0</v>
      </c>
      <c r="CT34" s="2">
        <f t="shared" si="40"/>
        <v>0</v>
      </c>
      <c r="CU34" s="2">
        <f t="shared" si="41"/>
        <v>0</v>
      </c>
      <c r="CV34" s="2">
        <f t="shared" si="42"/>
        <v>0</v>
      </c>
      <c r="CW34" s="2">
        <f t="shared" si="43"/>
        <v>0</v>
      </c>
      <c r="CX34" s="2">
        <f t="shared" si="44"/>
        <v>0</v>
      </c>
      <c r="CY34" s="2">
        <f>((S34*BZ34)/100)</f>
        <v>0</v>
      </c>
      <c r="CZ34" s="2">
        <f>((S34*CA34)/100)</f>
        <v>0</v>
      </c>
      <c r="DA34" s="2"/>
      <c r="DB34" s="2"/>
      <c r="DC34" s="2" t="s">
        <v>3</v>
      </c>
      <c r="DD34" s="2" t="s">
        <v>3</v>
      </c>
      <c r="DE34" s="2" t="s">
        <v>3</v>
      </c>
      <c r="DF34" s="2" t="s">
        <v>3</v>
      </c>
      <c r="DG34" s="2" t="s">
        <v>3</v>
      </c>
      <c r="DH34" s="2" t="s">
        <v>3</v>
      </c>
      <c r="DI34" s="2" t="s">
        <v>3</v>
      </c>
      <c r="DJ34" s="2" t="s">
        <v>3</v>
      </c>
      <c r="DK34" s="2" t="s">
        <v>3</v>
      </c>
      <c r="DL34" s="2" t="s">
        <v>3</v>
      </c>
      <c r="DM34" s="2" t="s">
        <v>3</v>
      </c>
      <c r="DN34" s="2">
        <v>0</v>
      </c>
      <c r="DO34" s="2">
        <v>0</v>
      </c>
      <c r="DP34" s="2">
        <v>1</v>
      </c>
      <c r="DQ34" s="2">
        <v>1</v>
      </c>
      <c r="DR34" s="2"/>
      <c r="DS34" s="2"/>
      <c r="DT34" s="2"/>
      <c r="DU34" s="2">
        <v>1010</v>
      </c>
      <c r="DV34" s="2" t="s">
        <v>43</v>
      </c>
      <c r="DW34" s="2" t="s">
        <v>43</v>
      </c>
      <c r="DX34" s="2">
        <v>1</v>
      </c>
      <c r="DY34" s="2"/>
      <c r="DZ34" s="2"/>
      <c r="EA34" s="2"/>
      <c r="EB34" s="2"/>
      <c r="EC34" s="2"/>
      <c r="ED34" s="2"/>
      <c r="EE34" s="2">
        <v>42146624</v>
      </c>
      <c r="EF34" s="2">
        <v>200</v>
      </c>
      <c r="EG34" s="2" t="s">
        <v>32</v>
      </c>
      <c r="EH34" s="2">
        <v>0</v>
      </c>
      <c r="EI34" s="2" t="s">
        <v>3</v>
      </c>
      <c r="EJ34" s="2">
        <v>1</v>
      </c>
      <c r="EK34" s="2">
        <v>1617</v>
      </c>
      <c r="EL34" s="2" t="s">
        <v>33</v>
      </c>
      <c r="EM34" s="2" t="s">
        <v>34</v>
      </c>
      <c r="EN34" s="2"/>
      <c r="EO34" s="2" t="s">
        <v>3</v>
      </c>
      <c r="EP34" s="2"/>
      <c r="EQ34" s="2">
        <v>512</v>
      </c>
      <c r="ER34" s="2">
        <v>38.950000000000003</v>
      </c>
      <c r="ES34" s="2">
        <v>38.950000000000003</v>
      </c>
      <c r="ET34" s="2">
        <v>0</v>
      </c>
      <c r="EU34" s="2">
        <v>0</v>
      </c>
      <c r="EV34" s="2">
        <v>0</v>
      </c>
      <c r="EW34" s="2">
        <v>0</v>
      </c>
      <c r="EX34" s="2">
        <v>0</v>
      </c>
      <c r="EY34" s="2">
        <v>0</v>
      </c>
      <c r="EZ34" s="2"/>
      <c r="FA34" s="2"/>
      <c r="FB34" s="2"/>
      <c r="FC34" s="2"/>
      <c r="FD34" s="2"/>
      <c r="FE34" s="2"/>
      <c r="FF34" s="2"/>
      <c r="FG34" s="2"/>
      <c r="FH34" s="2"/>
      <c r="FI34" s="2"/>
      <c r="FJ34" s="2"/>
      <c r="FK34" s="2"/>
      <c r="FL34" s="2"/>
      <c r="FM34" s="2"/>
      <c r="FN34" s="2"/>
      <c r="FO34" s="2"/>
      <c r="FP34" s="2"/>
      <c r="FQ34" s="2">
        <v>0</v>
      </c>
      <c r="FR34" s="2">
        <f t="shared" si="45"/>
        <v>0</v>
      </c>
      <c r="FS34" s="2">
        <v>0</v>
      </c>
      <c r="FT34" s="2"/>
      <c r="FU34" s="2"/>
      <c r="FV34" s="2"/>
      <c r="FW34" s="2"/>
      <c r="FX34" s="2">
        <v>0</v>
      </c>
      <c r="FY34" s="2">
        <v>0</v>
      </c>
      <c r="FZ34" s="2"/>
      <c r="GA34" s="2" t="s">
        <v>3</v>
      </c>
      <c r="GB34" s="2"/>
      <c r="GC34" s="2"/>
      <c r="GD34" s="2">
        <v>0</v>
      </c>
      <c r="GE34" s="2"/>
      <c r="GF34" s="2">
        <v>-1670992072</v>
      </c>
      <c r="GG34" s="2">
        <v>2</v>
      </c>
      <c r="GH34" s="2">
        <v>1</v>
      </c>
      <c r="GI34" s="2">
        <v>-2</v>
      </c>
      <c r="GJ34" s="2">
        <v>0</v>
      </c>
      <c r="GK34" s="2">
        <f>ROUND(R34*(R12)/100,2)</f>
        <v>0</v>
      </c>
      <c r="GL34" s="2">
        <f t="shared" si="46"/>
        <v>0</v>
      </c>
      <c r="GM34" s="2">
        <f t="shared" si="47"/>
        <v>3505.5</v>
      </c>
      <c r="GN34" s="2">
        <f t="shared" si="48"/>
        <v>3505.5</v>
      </c>
      <c r="GO34" s="2">
        <f t="shared" si="49"/>
        <v>0</v>
      </c>
      <c r="GP34" s="2">
        <f t="shared" si="50"/>
        <v>0</v>
      </c>
      <c r="GQ34" s="2"/>
      <c r="GR34" s="2">
        <v>0</v>
      </c>
      <c r="GS34" s="2">
        <v>3</v>
      </c>
      <c r="GT34" s="2">
        <v>0</v>
      </c>
      <c r="GU34" s="2" t="s">
        <v>3</v>
      </c>
      <c r="GV34" s="2">
        <f t="shared" si="51"/>
        <v>0</v>
      </c>
      <c r="GW34" s="2">
        <v>1</v>
      </c>
      <c r="GX34" s="2">
        <f t="shared" si="52"/>
        <v>0</v>
      </c>
      <c r="GY34" s="2"/>
      <c r="GZ34" s="2"/>
      <c r="HA34" s="2">
        <v>0</v>
      </c>
      <c r="HB34" s="2">
        <v>0</v>
      </c>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v>0</v>
      </c>
      <c r="IL34" s="2"/>
      <c r="IM34" s="2"/>
      <c r="IN34" s="2"/>
      <c r="IO34" s="2"/>
      <c r="IP34" s="2"/>
      <c r="IQ34" s="2"/>
      <c r="IR34" s="2"/>
      <c r="IS34" s="2"/>
      <c r="IT34" s="2"/>
      <c r="IU34" s="2"/>
    </row>
    <row r="35" spans="1:255" x14ac:dyDescent="0.2">
      <c r="A35">
        <v>17</v>
      </c>
      <c r="B35">
        <v>1</v>
      </c>
      <c r="E35" t="s">
        <v>40</v>
      </c>
      <c r="F35" t="s">
        <v>41</v>
      </c>
      <c r="G35" t="s">
        <v>42</v>
      </c>
      <c r="H35" t="s">
        <v>43</v>
      </c>
      <c r="I35">
        <v>90</v>
      </c>
      <c r="J35">
        <v>0</v>
      </c>
      <c r="O35">
        <f t="shared" si="21"/>
        <v>58611.96</v>
      </c>
      <c r="P35">
        <f t="shared" si="22"/>
        <v>58611.96</v>
      </c>
      <c r="Q35">
        <f t="shared" si="23"/>
        <v>0</v>
      </c>
      <c r="R35">
        <f t="shared" si="24"/>
        <v>0</v>
      </c>
      <c r="S35">
        <f t="shared" si="25"/>
        <v>0</v>
      </c>
      <c r="T35">
        <f t="shared" si="26"/>
        <v>0</v>
      </c>
      <c r="U35">
        <f t="shared" si="27"/>
        <v>0</v>
      </c>
      <c r="V35">
        <f t="shared" si="28"/>
        <v>0</v>
      </c>
      <c r="W35">
        <f t="shared" si="29"/>
        <v>0</v>
      </c>
      <c r="X35">
        <f t="shared" si="30"/>
        <v>0</v>
      </c>
      <c r="Y35">
        <f t="shared" si="31"/>
        <v>0</v>
      </c>
      <c r="AA35">
        <v>42559019</v>
      </c>
      <c r="AB35">
        <f t="shared" si="32"/>
        <v>38.950000000000003</v>
      </c>
      <c r="AC35">
        <f t="shared" si="33"/>
        <v>38.950000000000003</v>
      </c>
      <c r="AD35">
        <f t="shared" si="53"/>
        <v>0</v>
      </c>
      <c r="AE35">
        <f t="shared" si="53"/>
        <v>0</v>
      </c>
      <c r="AF35">
        <f t="shared" si="53"/>
        <v>0</v>
      </c>
      <c r="AG35">
        <f t="shared" si="34"/>
        <v>0</v>
      </c>
      <c r="AH35">
        <f t="shared" si="54"/>
        <v>0</v>
      </c>
      <c r="AI35">
        <f t="shared" si="54"/>
        <v>0</v>
      </c>
      <c r="AJ35">
        <f t="shared" si="35"/>
        <v>0</v>
      </c>
      <c r="AK35">
        <v>38.950000000000003</v>
      </c>
      <c r="AL35">
        <v>38.950000000000003</v>
      </c>
      <c r="AM35">
        <v>0</v>
      </c>
      <c r="AN35">
        <v>0</v>
      </c>
      <c r="AO35">
        <v>0</v>
      </c>
      <c r="AP35">
        <v>0</v>
      </c>
      <c r="AQ35">
        <v>0</v>
      </c>
      <c r="AR35">
        <v>0</v>
      </c>
      <c r="AS35">
        <v>0</v>
      </c>
      <c r="AT35">
        <v>0</v>
      </c>
      <c r="AU35">
        <v>0</v>
      </c>
      <c r="AV35">
        <v>1</v>
      </c>
      <c r="AW35">
        <v>1</v>
      </c>
      <c r="AZ35">
        <v>1</v>
      </c>
      <c r="BA35">
        <v>1</v>
      </c>
      <c r="BB35">
        <v>1</v>
      </c>
      <c r="BC35">
        <v>16.72</v>
      </c>
      <c r="BD35" t="s">
        <v>3</v>
      </c>
      <c r="BE35" t="s">
        <v>3</v>
      </c>
      <c r="BF35" t="s">
        <v>3</v>
      </c>
      <c r="BG35" t="s">
        <v>3</v>
      </c>
      <c r="BH35">
        <v>3</v>
      </c>
      <c r="BI35">
        <v>1</v>
      </c>
      <c r="BJ35" t="s">
        <v>44</v>
      </c>
      <c r="BM35">
        <v>1617</v>
      </c>
      <c r="BN35">
        <v>0</v>
      </c>
      <c r="BO35" t="s">
        <v>41</v>
      </c>
      <c r="BP35">
        <v>1</v>
      </c>
      <c r="BQ35">
        <v>200</v>
      </c>
      <c r="BR35">
        <v>0</v>
      </c>
      <c r="BS35">
        <v>1</v>
      </c>
      <c r="BT35">
        <v>1</v>
      </c>
      <c r="BU35">
        <v>1</v>
      </c>
      <c r="BV35">
        <v>1</v>
      </c>
      <c r="BW35">
        <v>1</v>
      </c>
      <c r="BX35">
        <v>1</v>
      </c>
      <c r="BY35" t="s">
        <v>3</v>
      </c>
      <c r="BZ35">
        <v>0</v>
      </c>
      <c r="CA35">
        <v>0</v>
      </c>
      <c r="CF35">
        <v>0</v>
      </c>
      <c r="CG35">
        <v>0</v>
      </c>
      <c r="CM35">
        <v>0</v>
      </c>
      <c r="CN35" t="s">
        <v>3</v>
      </c>
      <c r="CO35">
        <v>0</v>
      </c>
      <c r="CP35">
        <f t="shared" si="36"/>
        <v>58611.96</v>
      </c>
      <c r="CQ35">
        <f t="shared" si="37"/>
        <v>651.24400000000003</v>
      </c>
      <c r="CR35">
        <f t="shared" si="38"/>
        <v>0</v>
      </c>
      <c r="CS35">
        <f t="shared" si="39"/>
        <v>0</v>
      </c>
      <c r="CT35">
        <f t="shared" si="40"/>
        <v>0</v>
      </c>
      <c r="CU35">
        <f t="shared" si="41"/>
        <v>0</v>
      </c>
      <c r="CV35">
        <f t="shared" si="42"/>
        <v>0</v>
      </c>
      <c r="CW35">
        <f t="shared" si="43"/>
        <v>0</v>
      </c>
      <c r="CX35">
        <f t="shared" si="44"/>
        <v>0</v>
      </c>
      <c r="CY35">
        <f>S35*(BZ35/100)</f>
        <v>0</v>
      </c>
      <c r="CZ35">
        <f>S35*(CA35/100)</f>
        <v>0</v>
      </c>
      <c r="DC35" t="s">
        <v>3</v>
      </c>
      <c r="DD35" t="s">
        <v>3</v>
      </c>
      <c r="DE35" t="s">
        <v>3</v>
      </c>
      <c r="DF35" t="s">
        <v>3</v>
      </c>
      <c r="DG35" t="s">
        <v>3</v>
      </c>
      <c r="DH35" t="s">
        <v>3</v>
      </c>
      <c r="DI35" t="s">
        <v>3</v>
      </c>
      <c r="DJ35" t="s">
        <v>3</v>
      </c>
      <c r="DK35" t="s">
        <v>3</v>
      </c>
      <c r="DL35" t="s">
        <v>3</v>
      </c>
      <c r="DM35" t="s">
        <v>3</v>
      </c>
      <c r="DN35">
        <v>0</v>
      </c>
      <c r="DO35">
        <v>0</v>
      </c>
      <c r="DP35">
        <v>1</v>
      </c>
      <c r="DQ35">
        <v>1</v>
      </c>
      <c r="DU35">
        <v>1010</v>
      </c>
      <c r="DV35" t="s">
        <v>43</v>
      </c>
      <c r="DW35" t="s">
        <v>43</v>
      </c>
      <c r="DX35">
        <v>1</v>
      </c>
      <c r="EE35">
        <v>42146624</v>
      </c>
      <c r="EF35">
        <v>200</v>
      </c>
      <c r="EG35" t="s">
        <v>32</v>
      </c>
      <c r="EH35">
        <v>0</v>
      </c>
      <c r="EI35" t="s">
        <v>3</v>
      </c>
      <c r="EJ35">
        <v>1</v>
      </c>
      <c r="EK35">
        <v>1617</v>
      </c>
      <c r="EL35" t="s">
        <v>33</v>
      </c>
      <c r="EM35" t="s">
        <v>34</v>
      </c>
      <c r="EO35" t="s">
        <v>3</v>
      </c>
      <c r="EQ35">
        <v>512</v>
      </c>
      <c r="ER35">
        <v>38.950000000000003</v>
      </c>
      <c r="ES35">
        <v>38.950000000000003</v>
      </c>
      <c r="ET35">
        <v>0</v>
      </c>
      <c r="EU35">
        <v>0</v>
      </c>
      <c r="EV35">
        <v>0</v>
      </c>
      <c r="EW35">
        <v>0</v>
      </c>
      <c r="EX35">
        <v>0</v>
      </c>
      <c r="EY35">
        <v>0</v>
      </c>
      <c r="FQ35">
        <v>0</v>
      </c>
      <c r="FR35">
        <f t="shared" si="45"/>
        <v>0</v>
      </c>
      <c r="FS35">
        <v>0</v>
      </c>
      <c r="FX35">
        <v>0</v>
      </c>
      <c r="FY35">
        <v>0</v>
      </c>
      <c r="GA35" t="s">
        <v>3</v>
      </c>
      <c r="GD35">
        <v>0</v>
      </c>
      <c r="GF35">
        <v>-1670992072</v>
      </c>
      <c r="GG35">
        <v>2</v>
      </c>
      <c r="GH35">
        <v>1</v>
      </c>
      <c r="GI35">
        <v>2</v>
      </c>
      <c r="GJ35">
        <v>0</v>
      </c>
      <c r="GK35">
        <f>ROUND(R35*(S12)/100,2)</f>
        <v>0</v>
      </c>
      <c r="GL35">
        <f t="shared" si="46"/>
        <v>0</v>
      </c>
      <c r="GM35">
        <f t="shared" si="47"/>
        <v>58611.96</v>
      </c>
      <c r="GN35">
        <f t="shared" si="48"/>
        <v>58611.96</v>
      </c>
      <c r="GO35">
        <f t="shared" si="49"/>
        <v>0</v>
      </c>
      <c r="GP35">
        <f t="shared" si="50"/>
        <v>0</v>
      </c>
      <c r="GR35">
        <v>0</v>
      </c>
      <c r="GS35">
        <v>3</v>
      </c>
      <c r="GT35">
        <v>0</v>
      </c>
      <c r="GU35" t="s">
        <v>3</v>
      </c>
      <c r="GV35">
        <f t="shared" si="51"/>
        <v>0</v>
      </c>
      <c r="GW35">
        <v>1</v>
      </c>
      <c r="GX35">
        <f t="shared" si="52"/>
        <v>0</v>
      </c>
      <c r="HA35">
        <v>0</v>
      </c>
      <c r="HB35">
        <v>0</v>
      </c>
      <c r="IK35">
        <v>0</v>
      </c>
    </row>
    <row r="36" spans="1:255" x14ac:dyDescent="0.2">
      <c r="A36" s="2">
        <v>17</v>
      </c>
      <c r="B36" s="2">
        <v>1</v>
      </c>
      <c r="C36" s="2">
        <f>ROW(SmtRes!A9)</f>
        <v>9</v>
      </c>
      <c r="D36" s="2">
        <f>ROW(EtalonRes!A18)</f>
        <v>18</v>
      </c>
      <c r="E36" s="2" t="s">
        <v>45</v>
      </c>
      <c r="F36" s="2" t="s">
        <v>46</v>
      </c>
      <c r="G36" s="2" t="s">
        <v>47</v>
      </c>
      <c r="H36" s="2" t="s">
        <v>18</v>
      </c>
      <c r="I36" s="2">
        <v>4.4000000000000004</v>
      </c>
      <c r="J36" s="2">
        <v>0</v>
      </c>
      <c r="K36" s="2"/>
      <c r="L36" s="2"/>
      <c r="M36" s="2"/>
      <c r="N36" s="2"/>
      <c r="O36" s="2">
        <f t="shared" si="21"/>
        <v>2194.16</v>
      </c>
      <c r="P36" s="2">
        <f t="shared" si="22"/>
        <v>79.77</v>
      </c>
      <c r="Q36" s="2">
        <f t="shared" si="23"/>
        <v>237.38</v>
      </c>
      <c r="R36" s="2">
        <f t="shared" si="24"/>
        <v>47.25</v>
      </c>
      <c r="S36" s="2">
        <f t="shared" si="25"/>
        <v>1877.01</v>
      </c>
      <c r="T36" s="2">
        <f t="shared" si="26"/>
        <v>0</v>
      </c>
      <c r="U36" s="2">
        <f t="shared" si="27"/>
        <v>150.28199999999998</v>
      </c>
      <c r="V36" s="2">
        <f t="shared" si="28"/>
        <v>0</v>
      </c>
      <c r="W36" s="2">
        <f t="shared" si="29"/>
        <v>0</v>
      </c>
      <c r="X36" s="2">
        <f t="shared" si="30"/>
        <v>2139.79</v>
      </c>
      <c r="Y36" s="2">
        <f t="shared" si="31"/>
        <v>1257.5999999999999</v>
      </c>
      <c r="Z36" s="2"/>
      <c r="AA36" s="2">
        <v>42559021</v>
      </c>
      <c r="AB36" s="2">
        <f t="shared" si="32"/>
        <v>498.67250000000001</v>
      </c>
      <c r="AC36" s="2">
        <f t="shared" si="33"/>
        <v>18.13</v>
      </c>
      <c r="AD36" s="2">
        <f>ROUND(((ET36*1.25)),6)</f>
        <v>53.95</v>
      </c>
      <c r="AE36" s="2">
        <f>ROUND(((EU36*1.25)),6)</f>
        <v>10.737500000000001</v>
      </c>
      <c r="AF36" s="2">
        <f>ROUND(((EV36*1.15)),6)</f>
        <v>426.59249999999997</v>
      </c>
      <c r="AG36" s="2">
        <f t="shared" si="34"/>
        <v>0</v>
      </c>
      <c r="AH36" s="2">
        <f>((EW36*1.15))</f>
        <v>34.154999999999994</v>
      </c>
      <c r="AI36" s="2">
        <f>((EX36*1.25))</f>
        <v>0</v>
      </c>
      <c r="AJ36" s="2">
        <f t="shared" si="35"/>
        <v>0</v>
      </c>
      <c r="AK36" s="2">
        <v>432.24</v>
      </c>
      <c r="AL36" s="2">
        <v>18.13</v>
      </c>
      <c r="AM36" s="2">
        <v>43.16</v>
      </c>
      <c r="AN36" s="2">
        <v>8.59</v>
      </c>
      <c r="AO36" s="2">
        <v>370.95</v>
      </c>
      <c r="AP36" s="2">
        <v>0</v>
      </c>
      <c r="AQ36" s="2">
        <v>29.7</v>
      </c>
      <c r="AR36" s="2">
        <v>0</v>
      </c>
      <c r="AS36" s="2">
        <v>0</v>
      </c>
      <c r="AT36" s="2">
        <v>114</v>
      </c>
      <c r="AU36" s="2">
        <v>67</v>
      </c>
      <c r="AV36" s="2">
        <v>1</v>
      </c>
      <c r="AW36" s="2">
        <v>1</v>
      </c>
      <c r="AX36" s="2"/>
      <c r="AY36" s="2"/>
      <c r="AZ36" s="2">
        <v>1</v>
      </c>
      <c r="BA36" s="2">
        <v>1</v>
      </c>
      <c r="BB36" s="2">
        <v>1</v>
      </c>
      <c r="BC36" s="2">
        <v>1</v>
      </c>
      <c r="BD36" s="2" t="s">
        <v>3</v>
      </c>
      <c r="BE36" s="2" t="s">
        <v>3</v>
      </c>
      <c r="BF36" s="2" t="s">
        <v>3</v>
      </c>
      <c r="BG36" s="2" t="s">
        <v>3</v>
      </c>
      <c r="BH36" s="2">
        <v>0</v>
      </c>
      <c r="BI36" s="2">
        <v>1</v>
      </c>
      <c r="BJ36" s="2" t="s">
        <v>48</v>
      </c>
      <c r="BK36" s="2"/>
      <c r="BL36" s="2"/>
      <c r="BM36" s="2">
        <v>132</v>
      </c>
      <c r="BN36" s="2">
        <v>0</v>
      </c>
      <c r="BO36" s="2" t="s">
        <v>3</v>
      </c>
      <c r="BP36" s="2">
        <v>0</v>
      </c>
      <c r="BQ36" s="2">
        <v>30</v>
      </c>
      <c r="BR36" s="2">
        <v>0</v>
      </c>
      <c r="BS36" s="2">
        <v>1</v>
      </c>
      <c r="BT36" s="2">
        <v>1</v>
      </c>
      <c r="BU36" s="2">
        <v>1</v>
      </c>
      <c r="BV36" s="2">
        <v>1</v>
      </c>
      <c r="BW36" s="2">
        <v>1</v>
      </c>
      <c r="BX36" s="2">
        <v>1</v>
      </c>
      <c r="BY36" s="2" t="s">
        <v>3</v>
      </c>
      <c r="BZ36" s="2">
        <v>114</v>
      </c>
      <c r="CA36" s="2">
        <v>67</v>
      </c>
      <c r="CB36" s="2"/>
      <c r="CC36" s="2"/>
      <c r="CD36" s="2"/>
      <c r="CE36" s="2"/>
      <c r="CF36" s="2">
        <v>0</v>
      </c>
      <c r="CG36" s="2">
        <v>0</v>
      </c>
      <c r="CH36" s="2"/>
      <c r="CI36" s="2"/>
      <c r="CJ36" s="2"/>
      <c r="CK36" s="2"/>
      <c r="CL36" s="2"/>
      <c r="CM36" s="2">
        <v>0</v>
      </c>
      <c r="CN36" s="2" t="s">
        <v>20</v>
      </c>
      <c r="CO36" s="2">
        <v>0</v>
      </c>
      <c r="CP36" s="2">
        <f t="shared" si="36"/>
        <v>2194.16</v>
      </c>
      <c r="CQ36" s="2">
        <f t="shared" si="37"/>
        <v>18.13</v>
      </c>
      <c r="CR36" s="2">
        <f t="shared" si="38"/>
        <v>53.95</v>
      </c>
      <c r="CS36" s="2">
        <f t="shared" si="39"/>
        <v>10.737500000000001</v>
      </c>
      <c r="CT36" s="2">
        <f t="shared" si="40"/>
        <v>426.59249999999997</v>
      </c>
      <c r="CU36" s="2">
        <f t="shared" si="41"/>
        <v>0</v>
      </c>
      <c r="CV36" s="2">
        <f t="shared" si="42"/>
        <v>34.154999999999994</v>
      </c>
      <c r="CW36" s="2">
        <f t="shared" si="43"/>
        <v>0</v>
      </c>
      <c r="CX36" s="2">
        <f t="shared" si="44"/>
        <v>0</v>
      </c>
      <c r="CY36" s="2">
        <f>((S36*BZ36)/100)</f>
        <v>2139.7914000000001</v>
      </c>
      <c r="CZ36" s="2">
        <f>((S36*CA36)/100)</f>
        <v>1257.5967000000001</v>
      </c>
      <c r="DA36" s="2"/>
      <c r="DB36" s="2"/>
      <c r="DC36" s="2" t="s">
        <v>3</v>
      </c>
      <c r="DD36" s="2" t="s">
        <v>3</v>
      </c>
      <c r="DE36" s="2" t="s">
        <v>21</v>
      </c>
      <c r="DF36" s="2" t="s">
        <v>21</v>
      </c>
      <c r="DG36" s="2" t="s">
        <v>22</v>
      </c>
      <c r="DH36" s="2" t="s">
        <v>3</v>
      </c>
      <c r="DI36" s="2" t="s">
        <v>22</v>
      </c>
      <c r="DJ36" s="2" t="s">
        <v>21</v>
      </c>
      <c r="DK36" s="2" t="s">
        <v>3</v>
      </c>
      <c r="DL36" s="2" t="s">
        <v>3</v>
      </c>
      <c r="DM36" s="2" t="s">
        <v>3</v>
      </c>
      <c r="DN36" s="2">
        <v>0</v>
      </c>
      <c r="DO36" s="2">
        <v>0</v>
      </c>
      <c r="DP36" s="2">
        <v>1.0669999999999999</v>
      </c>
      <c r="DQ36" s="2">
        <v>1</v>
      </c>
      <c r="DR36" s="2"/>
      <c r="DS36" s="2"/>
      <c r="DT36" s="2"/>
      <c r="DU36" s="2">
        <v>1013</v>
      </c>
      <c r="DV36" s="2" t="s">
        <v>18</v>
      </c>
      <c r="DW36" s="2" t="s">
        <v>18</v>
      </c>
      <c r="DX36" s="2">
        <v>1</v>
      </c>
      <c r="DY36" s="2"/>
      <c r="DZ36" s="2"/>
      <c r="EA36" s="2"/>
      <c r="EB36" s="2"/>
      <c r="EC36" s="2"/>
      <c r="ED36" s="2"/>
      <c r="EE36" s="2">
        <v>42145139</v>
      </c>
      <c r="EF36" s="2">
        <v>30</v>
      </c>
      <c r="EG36" s="2" t="s">
        <v>23</v>
      </c>
      <c r="EH36" s="2">
        <v>0</v>
      </c>
      <c r="EI36" s="2" t="s">
        <v>3</v>
      </c>
      <c r="EJ36" s="2">
        <v>1</v>
      </c>
      <c r="EK36" s="2">
        <v>132</v>
      </c>
      <c r="EL36" s="2" t="s">
        <v>24</v>
      </c>
      <c r="EM36" s="2" t="s">
        <v>25</v>
      </c>
      <c r="EN36" s="2"/>
      <c r="EO36" s="2" t="s">
        <v>26</v>
      </c>
      <c r="EP36" s="2"/>
      <c r="EQ36" s="2">
        <v>512</v>
      </c>
      <c r="ER36" s="2">
        <v>432.24</v>
      </c>
      <c r="ES36" s="2">
        <v>18.13</v>
      </c>
      <c r="ET36" s="2">
        <v>43.16</v>
      </c>
      <c r="EU36" s="2">
        <v>8.59</v>
      </c>
      <c r="EV36" s="2">
        <v>370.95</v>
      </c>
      <c r="EW36" s="2">
        <v>29.7</v>
      </c>
      <c r="EX36" s="2">
        <v>0</v>
      </c>
      <c r="EY36" s="2">
        <v>0</v>
      </c>
      <c r="EZ36" s="2"/>
      <c r="FA36" s="2"/>
      <c r="FB36" s="2"/>
      <c r="FC36" s="2"/>
      <c r="FD36" s="2"/>
      <c r="FE36" s="2"/>
      <c r="FF36" s="2"/>
      <c r="FG36" s="2"/>
      <c r="FH36" s="2"/>
      <c r="FI36" s="2"/>
      <c r="FJ36" s="2"/>
      <c r="FK36" s="2"/>
      <c r="FL36" s="2"/>
      <c r="FM36" s="2"/>
      <c r="FN36" s="2"/>
      <c r="FO36" s="2"/>
      <c r="FP36" s="2"/>
      <c r="FQ36" s="2">
        <v>0</v>
      </c>
      <c r="FR36" s="2">
        <f t="shared" si="45"/>
        <v>0</v>
      </c>
      <c r="FS36" s="2">
        <v>0</v>
      </c>
      <c r="FT36" s="2"/>
      <c r="FU36" s="2"/>
      <c r="FV36" s="2"/>
      <c r="FW36" s="2"/>
      <c r="FX36" s="2">
        <v>114</v>
      </c>
      <c r="FY36" s="2">
        <v>67</v>
      </c>
      <c r="FZ36" s="2"/>
      <c r="GA36" s="2" t="s">
        <v>3</v>
      </c>
      <c r="GB36" s="2"/>
      <c r="GC36" s="2"/>
      <c r="GD36" s="2">
        <v>0</v>
      </c>
      <c r="GE36" s="2"/>
      <c r="GF36" s="2">
        <v>118129553</v>
      </c>
      <c r="GG36" s="2">
        <v>2</v>
      </c>
      <c r="GH36" s="2">
        <v>1</v>
      </c>
      <c r="GI36" s="2">
        <v>-2</v>
      </c>
      <c r="GJ36" s="2">
        <v>0</v>
      </c>
      <c r="GK36" s="2">
        <f>ROUND(R36*(R12)/100,2)</f>
        <v>82.69</v>
      </c>
      <c r="GL36" s="2">
        <f t="shared" si="46"/>
        <v>0</v>
      </c>
      <c r="GM36" s="2">
        <f t="shared" si="47"/>
        <v>5674.24</v>
      </c>
      <c r="GN36" s="2">
        <f t="shared" si="48"/>
        <v>5674.24</v>
      </c>
      <c r="GO36" s="2">
        <f t="shared" si="49"/>
        <v>0</v>
      </c>
      <c r="GP36" s="2">
        <f t="shared" si="50"/>
        <v>0</v>
      </c>
      <c r="GQ36" s="2"/>
      <c r="GR36" s="2">
        <v>0</v>
      </c>
      <c r="GS36" s="2">
        <v>3</v>
      </c>
      <c r="GT36" s="2">
        <v>0</v>
      </c>
      <c r="GU36" s="2" t="s">
        <v>3</v>
      </c>
      <c r="GV36" s="2">
        <f t="shared" si="51"/>
        <v>0</v>
      </c>
      <c r="GW36" s="2">
        <v>1</v>
      </c>
      <c r="GX36" s="2">
        <f t="shared" si="52"/>
        <v>0</v>
      </c>
      <c r="GY36" s="2"/>
      <c r="GZ36" s="2"/>
      <c r="HA36" s="2">
        <v>0</v>
      </c>
      <c r="HB36" s="2">
        <v>0</v>
      </c>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v>0</v>
      </c>
      <c r="IL36" s="2"/>
      <c r="IM36" s="2"/>
      <c r="IN36" s="2"/>
      <c r="IO36" s="2"/>
      <c r="IP36" s="2"/>
      <c r="IQ36" s="2"/>
      <c r="IR36" s="2"/>
      <c r="IS36" s="2"/>
      <c r="IT36" s="2"/>
      <c r="IU36" s="2"/>
    </row>
    <row r="37" spans="1:255" x14ac:dyDescent="0.2">
      <c r="A37">
        <v>17</v>
      </c>
      <c r="B37">
        <v>1</v>
      </c>
      <c r="C37">
        <f>ROW(SmtRes!A12)</f>
        <v>12</v>
      </c>
      <c r="D37">
        <f>ROW(EtalonRes!A24)</f>
        <v>24</v>
      </c>
      <c r="E37" t="s">
        <v>45</v>
      </c>
      <c r="F37" t="s">
        <v>46</v>
      </c>
      <c r="G37" t="s">
        <v>47</v>
      </c>
      <c r="H37" t="s">
        <v>18</v>
      </c>
      <c r="I37">
        <v>4.4000000000000004</v>
      </c>
      <c r="J37">
        <v>0</v>
      </c>
      <c r="O37">
        <f t="shared" si="21"/>
        <v>40699.769999999997</v>
      </c>
      <c r="P37">
        <f t="shared" si="22"/>
        <v>417.21</v>
      </c>
      <c r="Q37">
        <f t="shared" si="23"/>
        <v>1991.62</v>
      </c>
      <c r="R37">
        <f t="shared" si="24"/>
        <v>963.8</v>
      </c>
      <c r="S37">
        <f t="shared" si="25"/>
        <v>38290.94</v>
      </c>
      <c r="T37">
        <f t="shared" si="26"/>
        <v>0</v>
      </c>
      <c r="U37">
        <f t="shared" si="27"/>
        <v>150.28199999999998</v>
      </c>
      <c r="V37">
        <f t="shared" si="28"/>
        <v>0</v>
      </c>
      <c r="W37">
        <f t="shared" si="29"/>
        <v>0</v>
      </c>
      <c r="X37">
        <f t="shared" si="30"/>
        <v>33696.03</v>
      </c>
      <c r="Y37">
        <f t="shared" si="31"/>
        <v>15699.29</v>
      </c>
      <c r="AA37">
        <v>42559019</v>
      </c>
      <c r="AB37">
        <f t="shared" si="32"/>
        <v>498.67250000000001</v>
      </c>
      <c r="AC37">
        <f t="shared" si="33"/>
        <v>18.13</v>
      </c>
      <c r="AD37">
        <f>ROUND(((ET37*1.25)),6)</f>
        <v>53.95</v>
      </c>
      <c r="AE37">
        <f>ROUND(((EU37*1.25)),6)</f>
        <v>10.737500000000001</v>
      </c>
      <c r="AF37">
        <f>ROUND(((EV37*1.15)),6)</f>
        <v>426.59249999999997</v>
      </c>
      <c r="AG37">
        <f t="shared" si="34"/>
        <v>0</v>
      </c>
      <c r="AH37">
        <f>((EW37*1.15))</f>
        <v>34.154999999999994</v>
      </c>
      <c r="AI37">
        <f>((EX37*1.25))</f>
        <v>0</v>
      </c>
      <c r="AJ37">
        <f t="shared" si="35"/>
        <v>0</v>
      </c>
      <c r="AK37">
        <v>432.24</v>
      </c>
      <c r="AL37">
        <v>18.13</v>
      </c>
      <c r="AM37">
        <v>43.16</v>
      </c>
      <c r="AN37">
        <v>8.59</v>
      </c>
      <c r="AO37">
        <v>370.95</v>
      </c>
      <c r="AP37">
        <v>0</v>
      </c>
      <c r="AQ37">
        <v>29.7</v>
      </c>
      <c r="AR37">
        <v>0</v>
      </c>
      <c r="AS37">
        <v>0</v>
      </c>
      <c r="AT37">
        <v>88</v>
      </c>
      <c r="AU37">
        <v>41</v>
      </c>
      <c r="AV37">
        <v>1</v>
      </c>
      <c r="AW37">
        <v>1</v>
      </c>
      <c r="AZ37">
        <v>1</v>
      </c>
      <c r="BA37">
        <v>20.399999999999999</v>
      </c>
      <c r="BB37">
        <v>8.39</v>
      </c>
      <c r="BC37">
        <v>5.23</v>
      </c>
      <c r="BD37" t="s">
        <v>3</v>
      </c>
      <c r="BE37" t="s">
        <v>3</v>
      </c>
      <c r="BF37" t="s">
        <v>3</v>
      </c>
      <c r="BG37" t="s">
        <v>3</v>
      </c>
      <c r="BH37">
        <v>0</v>
      </c>
      <c r="BI37">
        <v>1</v>
      </c>
      <c r="BJ37" t="s">
        <v>48</v>
      </c>
      <c r="BM37">
        <v>132</v>
      </c>
      <c r="BN37">
        <v>0</v>
      </c>
      <c r="BO37" t="s">
        <v>46</v>
      </c>
      <c r="BP37">
        <v>1</v>
      </c>
      <c r="BQ37">
        <v>30</v>
      </c>
      <c r="BR37">
        <v>0</v>
      </c>
      <c r="BS37">
        <v>20.399999999999999</v>
      </c>
      <c r="BT37">
        <v>1</v>
      </c>
      <c r="BU37">
        <v>1</v>
      </c>
      <c r="BV37">
        <v>1</v>
      </c>
      <c r="BW37">
        <v>1</v>
      </c>
      <c r="BX37">
        <v>1</v>
      </c>
      <c r="BY37" t="s">
        <v>3</v>
      </c>
      <c r="BZ37">
        <v>88</v>
      </c>
      <c r="CA37">
        <v>41</v>
      </c>
      <c r="CF37">
        <v>0</v>
      </c>
      <c r="CG37">
        <v>0</v>
      </c>
      <c r="CM37">
        <v>0</v>
      </c>
      <c r="CN37" t="s">
        <v>20</v>
      </c>
      <c r="CO37">
        <v>0</v>
      </c>
      <c r="CP37">
        <f t="shared" si="36"/>
        <v>40699.770000000004</v>
      </c>
      <c r="CQ37">
        <f t="shared" si="37"/>
        <v>94.819900000000004</v>
      </c>
      <c r="CR37">
        <f t="shared" si="38"/>
        <v>452.64050000000003</v>
      </c>
      <c r="CS37">
        <f t="shared" si="39"/>
        <v>219.04499999999999</v>
      </c>
      <c r="CT37">
        <f t="shared" si="40"/>
        <v>8702.4869999999992</v>
      </c>
      <c r="CU37">
        <f t="shared" si="41"/>
        <v>0</v>
      </c>
      <c r="CV37">
        <f t="shared" si="42"/>
        <v>34.154999999999994</v>
      </c>
      <c r="CW37">
        <f t="shared" si="43"/>
        <v>0</v>
      </c>
      <c r="CX37">
        <f t="shared" si="44"/>
        <v>0</v>
      </c>
      <c r="CY37">
        <f>S37*(BZ37/100)</f>
        <v>33696.027200000004</v>
      </c>
      <c r="CZ37">
        <f>S37*(CA37/100)</f>
        <v>15699.285400000001</v>
      </c>
      <c r="DC37" t="s">
        <v>3</v>
      </c>
      <c r="DD37" t="s">
        <v>3</v>
      </c>
      <c r="DE37" t="s">
        <v>21</v>
      </c>
      <c r="DF37" t="s">
        <v>21</v>
      </c>
      <c r="DG37" t="s">
        <v>22</v>
      </c>
      <c r="DH37" t="s">
        <v>3</v>
      </c>
      <c r="DI37" t="s">
        <v>22</v>
      </c>
      <c r="DJ37" t="s">
        <v>21</v>
      </c>
      <c r="DK37" t="s">
        <v>3</v>
      </c>
      <c r="DL37" t="s">
        <v>3</v>
      </c>
      <c r="DM37" t="s">
        <v>3</v>
      </c>
      <c r="DN37">
        <v>114</v>
      </c>
      <c r="DO37">
        <v>67</v>
      </c>
      <c r="DP37">
        <v>1.0669999999999999</v>
      </c>
      <c r="DQ37">
        <v>1</v>
      </c>
      <c r="DU37">
        <v>1013</v>
      </c>
      <c r="DV37" t="s">
        <v>18</v>
      </c>
      <c r="DW37" t="s">
        <v>18</v>
      </c>
      <c r="DX37">
        <v>1</v>
      </c>
      <c r="EE37">
        <v>42145139</v>
      </c>
      <c r="EF37">
        <v>30</v>
      </c>
      <c r="EG37" t="s">
        <v>23</v>
      </c>
      <c r="EH37">
        <v>0</v>
      </c>
      <c r="EI37" t="s">
        <v>3</v>
      </c>
      <c r="EJ37">
        <v>1</v>
      </c>
      <c r="EK37">
        <v>132</v>
      </c>
      <c r="EL37" t="s">
        <v>24</v>
      </c>
      <c r="EM37" t="s">
        <v>25</v>
      </c>
      <c r="EO37" t="s">
        <v>26</v>
      </c>
      <c r="EQ37">
        <v>512</v>
      </c>
      <c r="ER37">
        <v>432.24</v>
      </c>
      <c r="ES37">
        <v>18.13</v>
      </c>
      <c r="ET37">
        <v>43.16</v>
      </c>
      <c r="EU37">
        <v>8.59</v>
      </c>
      <c r="EV37">
        <v>370.95</v>
      </c>
      <c r="EW37">
        <v>29.7</v>
      </c>
      <c r="EX37">
        <v>0</v>
      </c>
      <c r="EY37">
        <v>0</v>
      </c>
      <c r="FQ37">
        <v>0</v>
      </c>
      <c r="FR37">
        <f t="shared" si="45"/>
        <v>0</v>
      </c>
      <c r="FS37">
        <v>0</v>
      </c>
      <c r="FX37">
        <v>114</v>
      </c>
      <c r="FY37">
        <v>67</v>
      </c>
      <c r="GA37" t="s">
        <v>3</v>
      </c>
      <c r="GD37">
        <v>0</v>
      </c>
      <c r="GF37">
        <v>118129553</v>
      </c>
      <c r="GG37">
        <v>2</v>
      </c>
      <c r="GH37">
        <v>1</v>
      </c>
      <c r="GI37">
        <v>2</v>
      </c>
      <c r="GJ37">
        <v>0</v>
      </c>
      <c r="GK37">
        <f>ROUND(R37*(S12)/100,2)</f>
        <v>1513.17</v>
      </c>
      <c r="GL37">
        <f t="shared" si="46"/>
        <v>0</v>
      </c>
      <c r="GM37">
        <f t="shared" si="47"/>
        <v>91608.26</v>
      </c>
      <c r="GN37">
        <f t="shared" si="48"/>
        <v>91608.26</v>
      </c>
      <c r="GO37">
        <f t="shared" si="49"/>
        <v>0</v>
      </c>
      <c r="GP37">
        <f t="shared" si="50"/>
        <v>0</v>
      </c>
      <c r="GR37">
        <v>0</v>
      </c>
      <c r="GS37">
        <v>3</v>
      </c>
      <c r="GT37">
        <v>0</v>
      </c>
      <c r="GU37" t="s">
        <v>3</v>
      </c>
      <c r="GV37">
        <f t="shared" si="51"/>
        <v>0</v>
      </c>
      <c r="GW37">
        <v>1</v>
      </c>
      <c r="GX37">
        <f t="shared" si="52"/>
        <v>0</v>
      </c>
      <c r="HA37">
        <v>0</v>
      </c>
      <c r="HB37">
        <v>0</v>
      </c>
      <c r="IK37">
        <v>0</v>
      </c>
    </row>
    <row r="38" spans="1:255" x14ac:dyDescent="0.2">
      <c r="A38" s="2">
        <v>17</v>
      </c>
      <c r="B38" s="2">
        <v>1</v>
      </c>
      <c r="C38" s="2"/>
      <c r="D38" s="2"/>
      <c r="E38" s="2" t="s">
        <v>49</v>
      </c>
      <c r="F38" s="2" t="s">
        <v>28</v>
      </c>
      <c r="G38" s="2" t="s">
        <v>29</v>
      </c>
      <c r="H38" s="2" t="s">
        <v>30</v>
      </c>
      <c r="I38" s="2">
        <v>0.22</v>
      </c>
      <c r="J38" s="2">
        <v>0</v>
      </c>
      <c r="K38" s="2"/>
      <c r="L38" s="2"/>
      <c r="M38" s="2"/>
      <c r="N38" s="2"/>
      <c r="O38" s="2">
        <f t="shared" si="21"/>
        <v>1701.13</v>
      </c>
      <c r="P38" s="2">
        <f t="shared" si="22"/>
        <v>1701.13</v>
      </c>
      <c r="Q38" s="2">
        <f t="shared" si="23"/>
        <v>0</v>
      </c>
      <c r="R38" s="2">
        <f t="shared" si="24"/>
        <v>0</v>
      </c>
      <c r="S38" s="2">
        <f t="shared" si="25"/>
        <v>0</v>
      </c>
      <c r="T38" s="2">
        <f t="shared" si="26"/>
        <v>0</v>
      </c>
      <c r="U38" s="2">
        <f t="shared" si="27"/>
        <v>0</v>
      </c>
      <c r="V38" s="2">
        <f t="shared" si="28"/>
        <v>0</v>
      </c>
      <c r="W38" s="2">
        <f t="shared" si="29"/>
        <v>0</v>
      </c>
      <c r="X38" s="2">
        <f t="shared" si="30"/>
        <v>0</v>
      </c>
      <c r="Y38" s="2">
        <f t="shared" si="31"/>
        <v>0</v>
      </c>
      <c r="Z38" s="2"/>
      <c r="AA38" s="2">
        <v>42559021</v>
      </c>
      <c r="AB38" s="2">
        <f t="shared" si="32"/>
        <v>7732.42</v>
      </c>
      <c r="AC38" s="2">
        <f t="shared" si="33"/>
        <v>7732.42</v>
      </c>
      <c r="AD38" s="2">
        <f t="shared" ref="AD38:AF43" si="55">ROUND((ET38),6)</f>
        <v>0</v>
      </c>
      <c r="AE38" s="2">
        <f t="shared" si="55"/>
        <v>0</v>
      </c>
      <c r="AF38" s="2">
        <f t="shared" si="55"/>
        <v>0</v>
      </c>
      <c r="AG38" s="2">
        <f t="shared" si="34"/>
        <v>0</v>
      </c>
      <c r="AH38" s="2">
        <f t="shared" ref="AH38:AI43" si="56">(EW38)</f>
        <v>0</v>
      </c>
      <c r="AI38" s="2">
        <f t="shared" si="56"/>
        <v>0</v>
      </c>
      <c r="AJ38" s="2">
        <f t="shared" si="35"/>
        <v>0</v>
      </c>
      <c r="AK38" s="2">
        <v>7732.42</v>
      </c>
      <c r="AL38" s="2">
        <v>7732.42</v>
      </c>
      <c r="AM38" s="2">
        <v>0</v>
      </c>
      <c r="AN38" s="2">
        <v>0</v>
      </c>
      <c r="AO38" s="2">
        <v>0</v>
      </c>
      <c r="AP38" s="2">
        <v>0</v>
      </c>
      <c r="AQ38" s="2">
        <v>0</v>
      </c>
      <c r="AR38" s="2">
        <v>0</v>
      </c>
      <c r="AS38" s="2">
        <v>0</v>
      </c>
      <c r="AT38" s="2">
        <v>0</v>
      </c>
      <c r="AU38" s="2">
        <v>0</v>
      </c>
      <c r="AV38" s="2">
        <v>1</v>
      </c>
      <c r="AW38" s="2">
        <v>1</v>
      </c>
      <c r="AX38" s="2"/>
      <c r="AY38" s="2"/>
      <c r="AZ38" s="2">
        <v>1</v>
      </c>
      <c r="BA38" s="2">
        <v>1</v>
      </c>
      <c r="BB38" s="2">
        <v>1</v>
      </c>
      <c r="BC38" s="2">
        <v>1</v>
      </c>
      <c r="BD38" s="2" t="s">
        <v>3</v>
      </c>
      <c r="BE38" s="2" t="s">
        <v>3</v>
      </c>
      <c r="BF38" s="2" t="s">
        <v>3</v>
      </c>
      <c r="BG38" s="2" t="s">
        <v>3</v>
      </c>
      <c r="BH38" s="2">
        <v>3</v>
      </c>
      <c r="BI38" s="2">
        <v>1</v>
      </c>
      <c r="BJ38" s="2" t="s">
        <v>31</v>
      </c>
      <c r="BK38" s="2"/>
      <c r="BL38" s="2"/>
      <c r="BM38" s="2">
        <v>1617</v>
      </c>
      <c r="BN38" s="2">
        <v>0</v>
      </c>
      <c r="BO38" s="2" t="s">
        <v>3</v>
      </c>
      <c r="BP38" s="2">
        <v>0</v>
      </c>
      <c r="BQ38" s="2">
        <v>200</v>
      </c>
      <c r="BR38" s="2">
        <v>0</v>
      </c>
      <c r="BS38" s="2">
        <v>1</v>
      </c>
      <c r="BT38" s="2">
        <v>1</v>
      </c>
      <c r="BU38" s="2">
        <v>1</v>
      </c>
      <c r="BV38" s="2">
        <v>1</v>
      </c>
      <c r="BW38" s="2">
        <v>1</v>
      </c>
      <c r="BX38" s="2">
        <v>1</v>
      </c>
      <c r="BY38" s="2" t="s">
        <v>3</v>
      </c>
      <c r="BZ38" s="2">
        <v>0</v>
      </c>
      <c r="CA38" s="2">
        <v>0</v>
      </c>
      <c r="CB38" s="2"/>
      <c r="CC38" s="2"/>
      <c r="CD38" s="2"/>
      <c r="CE38" s="2"/>
      <c r="CF38" s="2">
        <v>0</v>
      </c>
      <c r="CG38" s="2">
        <v>0</v>
      </c>
      <c r="CH38" s="2"/>
      <c r="CI38" s="2"/>
      <c r="CJ38" s="2"/>
      <c r="CK38" s="2"/>
      <c r="CL38" s="2"/>
      <c r="CM38" s="2">
        <v>0</v>
      </c>
      <c r="CN38" s="2" t="s">
        <v>3</v>
      </c>
      <c r="CO38" s="2">
        <v>0</v>
      </c>
      <c r="CP38" s="2">
        <f t="shared" si="36"/>
        <v>1701.13</v>
      </c>
      <c r="CQ38" s="2">
        <f t="shared" si="37"/>
        <v>7732.42</v>
      </c>
      <c r="CR38" s="2">
        <f t="shared" si="38"/>
        <v>0</v>
      </c>
      <c r="CS38" s="2">
        <f t="shared" si="39"/>
        <v>0</v>
      </c>
      <c r="CT38" s="2">
        <f t="shared" si="40"/>
        <v>0</v>
      </c>
      <c r="CU38" s="2">
        <f t="shared" si="41"/>
        <v>0</v>
      </c>
      <c r="CV38" s="2">
        <f t="shared" si="42"/>
        <v>0</v>
      </c>
      <c r="CW38" s="2">
        <f t="shared" si="43"/>
        <v>0</v>
      </c>
      <c r="CX38" s="2">
        <f t="shared" si="44"/>
        <v>0</v>
      </c>
      <c r="CY38" s="2">
        <f>((S38*BZ38)/100)</f>
        <v>0</v>
      </c>
      <c r="CZ38" s="2">
        <f>((S38*CA38)/100)</f>
        <v>0</v>
      </c>
      <c r="DA38" s="2"/>
      <c r="DB38" s="2"/>
      <c r="DC38" s="2" t="s">
        <v>3</v>
      </c>
      <c r="DD38" s="2" t="s">
        <v>3</v>
      </c>
      <c r="DE38" s="2" t="s">
        <v>3</v>
      </c>
      <c r="DF38" s="2" t="s">
        <v>3</v>
      </c>
      <c r="DG38" s="2" t="s">
        <v>3</v>
      </c>
      <c r="DH38" s="2" t="s">
        <v>3</v>
      </c>
      <c r="DI38" s="2" t="s">
        <v>3</v>
      </c>
      <c r="DJ38" s="2" t="s">
        <v>3</v>
      </c>
      <c r="DK38" s="2" t="s">
        <v>3</v>
      </c>
      <c r="DL38" s="2" t="s">
        <v>3</v>
      </c>
      <c r="DM38" s="2" t="s">
        <v>3</v>
      </c>
      <c r="DN38" s="2">
        <v>0</v>
      </c>
      <c r="DO38" s="2">
        <v>0</v>
      </c>
      <c r="DP38" s="2">
        <v>1</v>
      </c>
      <c r="DQ38" s="2">
        <v>1</v>
      </c>
      <c r="DR38" s="2"/>
      <c r="DS38" s="2"/>
      <c r="DT38" s="2"/>
      <c r="DU38" s="2">
        <v>1010</v>
      </c>
      <c r="DV38" s="2" t="s">
        <v>30</v>
      </c>
      <c r="DW38" s="2" t="s">
        <v>30</v>
      </c>
      <c r="DX38" s="2">
        <v>1000</v>
      </c>
      <c r="DY38" s="2"/>
      <c r="DZ38" s="2"/>
      <c r="EA38" s="2"/>
      <c r="EB38" s="2"/>
      <c r="EC38" s="2"/>
      <c r="ED38" s="2"/>
      <c r="EE38" s="2">
        <v>42146624</v>
      </c>
      <c r="EF38" s="2">
        <v>200</v>
      </c>
      <c r="EG38" s="2" t="s">
        <v>32</v>
      </c>
      <c r="EH38" s="2">
        <v>0</v>
      </c>
      <c r="EI38" s="2" t="s">
        <v>3</v>
      </c>
      <c r="EJ38" s="2">
        <v>1</v>
      </c>
      <c r="EK38" s="2">
        <v>1617</v>
      </c>
      <c r="EL38" s="2" t="s">
        <v>33</v>
      </c>
      <c r="EM38" s="2" t="s">
        <v>34</v>
      </c>
      <c r="EN38" s="2"/>
      <c r="EO38" s="2" t="s">
        <v>3</v>
      </c>
      <c r="EP38" s="2"/>
      <c r="EQ38" s="2">
        <v>512</v>
      </c>
      <c r="ER38" s="2">
        <v>7732.42</v>
      </c>
      <c r="ES38" s="2">
        <v>7732.42</v>
      </c>
      <c r="ET38" s="2">
        <v>0</v>
      </c>
      <c r="EU38" s="2">
        <v>0</v>
      </c>
      <c r="EV38" s="2">
        <v>0</v>
      </c>
      <c r="EW38" s="2">
        <v>0</v>
      </c>
      <c r="EX38" s="2">
        <v>0</v>
      </c>
      <c r="EY38" s="2">
        <v>0</v>
      </c>
      <c r="EZ38" s="2"/>
      <c r="FA38" s="2"/>
      <c r="FB38" s="2"/>
      <c r="FC38" s="2"/>
      <c r="FD38" s="2"/>
      <c r="FE38" s="2"/>
      <c r="FF38" s="2"/>
      <c r="FG38" s="2"/>
      <c r="FH38" s="2"/>
      <c r="FI38" s="2"/>
      <c r="FJ38" s="2"/>
      <c r="FK38" s="2"/>
      <c r="FL38" s="2"/>
      <c r="FM38" s="2"/>
      <c r="FN38" s="2"/>
      <c r="FO38" s="2"/>
      <c r="FP38" s="2"/>
      <c r="FQ38" s="2">
        <v>0</v>
      </c>
      <c r="FR38" s="2">
        <f t="shared" si="45"/>
        <v>0</v>
      </c>
      <c r="FS38" s="2">
        <v>0</v>
      </c>
      <c r="FT38" s="2"/>
      <c r="FU38" s="2"/>
      <c r="FV38" s="2"/>
      <c r="FW38" s="2"/>
      <c r="FX38" s="2">
        <v>0</v>
      </c>
      <c r="FY38" s="2">
        <v>0</v>
      </c>
      <c r="FZ38" s="2"/>
      <c r="GA38" s="2" t="s">
        <v>3</v>
      </c>
      <c r="GB38" s="2"/>
      <c r="GC38" s="2"/>
      <c r="GD38" s="2">
        <v>0</v>
      </c>
      <c r="GE38" s="2"/>
      <c r="GF38" s="2">
        <v>76125446</v>
      </c>
      <c r="GG38" s="2">
        <v>2</v>
      </c>
      <c r="GH38" s="2">
        <v>1</v>
      </c>
      <c r="GI38" s="2">
        <v>-2</v>
      </c>
      <c r="GJ38" s="2">
        <v>0</v>
      </c>
      <c r="GK38" s="2">
        <f>ROUND(R38*(R12)/100,2)</f>
        <v>0</v>
      </c>
      <c r="GL38" s="2">
        <f t="shared" si="46"/>
        <v>0</v>
      </c>
      <c r="GM38" s="2">
        <f t="shared" si="47"/>
        <v>1701.13</v>
      </c>
      <c r="GN38" s="2">
        <f t="shared" si="48"/>
        <v>1701.13</v>
      </c>
      <c r="GO38" s="2">
        <f t="shared" si="49"/>
        <v>0</v>
      </c>
      <c r="GP38" s="2">
        <f t="shared" si="50"/>
        <v>0</v>
      </c>
      <c r="GQ38" s="2"/>
      <c r="GR38" s="2">
        <v>0</v>
      </c>
      <c r="GS38" s="2">
        <v>3</v>
      </c>
      <c r="GT38" s="2">
        <v>0</v>
      </c>
      <c r="GU38" s="2" t="s">
        <v>3</v>
      </c>
      <c r="GV38" s="2">
        <f t="shared" si="51"/>
        <v>0</v>
      </c>
      <c r="GW38" s="2">
        <v>1</v>
      </c>
      <c r="GX38" s="2">
        <f t="shared" si="52"/>
        <v>0</v>
      </c>
      <c r="GY38" s="2"/>
      <c r="GZ38" s="2"/>
      <c r="HA38" s="2">
        <v>0</v>
      </c>
      <c r="HB38" s="2">
        <v>0</v>
      </c>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v>0</v>
      </c>
      <c r="IL38" s="2"/>
      <c r="IM38" s="2"/>
      <c r="IN38" s="2"/>
      <c r="IO38" s="2"/>
      <c r="IP38" s="2"/>
      <c r="IQ38" s="2"/>
      <c r="IR38" s="2"/>
      <c r="IS38" s="2"/>
      <c r="IT38" s="2"/>
      <c r="IU38" s="2"/>
    </row>
    <row r="39" spans="1:255" x14ac:dyDescent="0.2">
      <c r="A39">
        <v>17</v>
      </c>
      <c r="B39">
        <v>1</v>
      </c>
      <c r="E39" t="s">
        <v>49</v>
      </c>
      <c r="F39" t="s">
        <v>28</v>
      </c>
      <c r="G39" t="s">
        <v>29</v>
      </c>
      <c r="H39" t="s">
        <v>30</v>
      </c>
      <c r="I39">
        <v>0.22</v>
      </c>
      <c r="J39">
        <v>0</v>
      </c>
      <c r="O39">
        <f t="shared" si="21"/>
        <v>7995.32</v>
      </c>
      <c r="P39">
        <f t="shared" si="22"/>
        <v>7995.32</v>
      </c>
      <c r="Q39">
        <f t="shared" si="23"/>
        <v>0</v>
      </c>
      <c r="R39">
        <f t="shared" si="24"/>
        <v>0</v>
      </c>
      <c r="S39">
        <f t="shared" si="25"/>
        <v>0</v>
      </c>
      <c r="T39">
        <f t="shared" si="26"/>
        <v>0</v>
      </c>
      <c r="U39">
        <f t="shared" si="27"/>
        <v>0</v>
      </c>
      <c r="V39">
        <f t="shared" si="28"/>
        <v>0</v>
      </c>
      <c r="W39">
        <f t="shared" si="29"/>
        <v>0</v>
      </c>
      <c r="X39">
        <f t="shared" si="30"/>
        <v>0</v>
      </c>
      <c r="Y39">
        <f t="shared" si="31"/>
        <v>0</v>
      </c>
      <c r="AA39">
        <v>42559019</v>
      </c>
      <c r="AB39">
        <f t="shared" si="32"/>
        <v>7732.42</v>
      </c>
      <c r="AC39">
        <f t="shared" si="33"/>
        <v>7732.42</v>
      </c>
      <c r="AD39">
        <f t="shared" si="55"/>
        <v>0</v>
      </c>
      <c r="AE39">
        <f t="shared" si="55"/>
        <v>0</v>
      </c>
      <c r="AF39">
        <f t="shared" si="55"/>
        <v>0</v>
      </c>
      <c r="AG39">
        <f t="shared" si="34"/>
        <v>0</v>
      </c>
      <c r="AH39">
        <f t="shared" si="56"/>
        <v>0</v>
      </c>
      <c r="AI39">
        <f t="shared" si="56"/>
        <v>0</v>
      </c>
      <c r="AJ39">
        <f t="shared" si="35"/>
        <v>0</v>
      </c>
      <c r="AK39">
        <v>7732.42</v>
      </c>
      <c r="AL39">
        <v>7732.42</v>
      </c>
      <c r="AM39">
        <v>0</v>
      </c>
      <c r="AN39">
        <v>0</v>
      </c>
      <c r="AO39">
        <v>0</v>
      </c>
      <c r="AP39">
        <v>0</v>
      </c>
      <c r="AQ39">
        <v>0</v>
      </c>
      <c r="AR39">
        <v>0</v>
      </c>
      <c r="AS39">
        <v>0</v>
      </c>
      <c r="AT39">
        <v>0</v>
      </c>
      <c r="AU39">
        <v>0</v>
      </c>
      <c r="AV39">
        <v>1</v>
      </c>
      <c r="AW39">
        <v>1</v>
      </c>
      <c r="AZ39">
        <v>1</v>
      </c>
      <c r="BA39">
        <v>1</v>
      </c>
      <c r="BB39">
        <v>1</v>
      </c>
      <c r="BC39">
        <v>4.7</v>
      </c>
      <c r="BD39" t="s">
        <v>3</v>
      </c>
      <c r="BE39" t="s">
        <v>3</v>
      </c>
      <c r="BF39" t="s">
        <v>3</v>
      </c>
      <c r="BG39" t="s">
        <v>3</v>
      </c>
      <c r="BH39">
        <v>3</v>
      </c>
      <c r="BI39">
        <v>1</v>
      </c>
      <c r="BJ39" t="s">
        <v>31</v>
      </c>
      <c r="BM39">
        <v>1617</v>
      </c>
      <c r="BN39">
        <v>0</v>
      </c>
      <c r="BO39" t="s">
        <v>28</v>
      </c>
      <c r="BP39">
        <v>1</v>
      </c>
      <c r="BQ39">
        <v>200</v>
      </c>
      <c r="BR39">
        <v>0</v>
      </c>
      <c r="BS39">
        <v>1</v>
      </c>
      <c r="BT39">
        <v>1</v>
      </c>
      <c r="BU39">
        <v>1</v>
      </c>
      <c r="BV39">
        <v>1</v>
      </c>
      <c r="BW39">
        <v>1</v>
      </c>
      <c r="BX39">
        <v>1</v>
      </c>
      <c r="BY39" t="s">
        <v>3</v>
      </c>
      <c r="BZ39">
        <v>0</v>
      </c>
      <c r="CA39">
        <v>0</v>
      </c>
      <c r="CF39">
        <v>0</v>
      </c>
      <c r="CG39">
        <v>0</v>
      </c>
      <c r="CM39">
        <v>0</v>
      </c>
      <c r="CN39" t="s">
        <v>3</v>
      </c>
      <c r="CO39">
        <v>0</v>
      </c>
      <c r="CP39">
        <f t="shared" si="36"/>
        <v>7995.32</v>
      </c>
      <c r="CQ39">
        <f t="shared" si="37"/>
        <v>36342.374000000003</v>
      </c>
      <c r="CR39">
        <f t="shared" si="38"/>
        <v>0</v>
      </c>
      <c r="CS39">
        <f t="shared" si="39"/>
        <v>0</v>
      </c>
      <c r="CT39">
        <f t="shared" si="40"/>
        <v>0</v>
      </c>
      <c r="CU39">
        <f t="shared" si="41"/>
        <v>0</v>
      </c>
      <c r="CV39">
        <f t="shared" si="42"/>
        <v>0</v>
      </c>
      <c r="CW39">
        <f t="shared" si="43"/>
        <v>0</v>
      </c>
      <c r="CX39">
        <f t="shared" si="44"/>
        <v>0</v>
      </c>
      <c r="CY39">
        <f>S39*(BZ39/100)</f>
        <v>0</v>
      </c>
      <c r="CZ39">
        <f>S39*(CA39/100)</f>
        <v>0</v>
      </c>
      <c r="DC39" t="s">
        <v>3</v>
      </c>
      <c r="DD39" t="s">
        <v>3</v>
      </c>
      <c r="DE39" t="s">
        <v>3</v>
      </c>
      <c r="DF39" t="s">
        <v>3</v>
      </c>
      <c r="DG39" t="s">
        <v>3</v>
      </c>
      <c r="DH39" t="s">
        <v>3</v>
      </c>
      <c r="DI39" t="s">
        <v>3</v>
      </c>
      <c r="DJ39" t="s">
        <v>3</v>
      </c>
      <c r="DK39" t="s">
        <v>3</v>
      </c>
      <c r="DL39" t="s">
        <v>3</v>
      </c>
      <c r="DM39" t="s">
        <v>3</v>
      </c>
      <c r="DN39">
        <v>0</v>
      </c>
      <c r="DO39">
        <v>0</v>
      </c>
      <c r="DP39">
        <v>1</v>
      </c>
      <c r="DQ39">
        <v>1</v>
      </c>
      <c r="DU39">
        <v>1010</v>
      </c>
      <c r="DV39" t="s">
        <v>30</v>
      </c>
      <c r="DW39" t="s">
        <v>30</v>
      </c>
      <c r="DX39">
        <v>1000</v>
      </c>
      <c r="EE39">
        <v>42146624</v>
      </c>
      <c r="EF39">
        <v>200</v>
      </c>
      <c r="EG39" t="s">
        <v>32</v>
      </c>
      <c r="EH39">
        <v>0</v>
      </c>
      <c r="EI39" t="s">
        <v>3</v>
      </c>
      <c r="EJ39">
        <v>1</v>
      </c>
      <c r="EK39">
        <v>1617</v>
      </c>
      <c r="EL39" t="s">
        <v>33</v>
      </c>
      <c r="EM39" t="s">
        <v>34</v>
      </c>
      <c r="EO39" t="s">
        <v>3</v>
      </c>
      <c r="EQ39">
        <v>512</v>
      </c>
      <c r="ER39">
        <v>7732.42</v>
      </c>
      <c r="ES39">
        <v>7732.42</v>
      </c>
      <c r="ET39">
        <v>0</v>
      </c>
      <c r="EU39">
        <v>0</v>
      </c>
      <c r="EV39">
        <v>0</v>
      </c>
      <c r="EW39">
        <v>0</v>
      </c>
      <c r="EX39">
        <v>0</v>
      </c>
      <c r="EY39">
        <v>0</v>
      </c>
      <c r="FQ39">
        <v>0</v>
      </c>
      <c r="FR39">
        <f t="shared" si="45"/>
        <v>0</v>
      </c>
      <c r="FS39">
        <v>0</v>
      </c>
      <c r="FX39">
        <v>0</v>
      </c>
      <c r="FY39">
        <v>0</v>
      </c>
      <c r="GA39" t="s">
        <v>3</v>
      </c>
      <c r="GD39">
        <v>0</v>
      </c>
      <c r="GF39">
        <v>76125446</v>
      </c>
      <c r="GG39">
        <v>2</v>
      </c>
      <c r="GH39">
        <v>1</v>
      </c>
      <c r="GI39">
        <v>2</v>
      </c>
      <c r="GJ39">
        <v>0</v>
      </c>
      <c r="GK39">
        <f>ROUND(R39*(S12)/100,2)</f>
        <v>0</v>
      </c>
      <c r="GL39">
        <f t="shared" si="46"/>
        <v>0</v>
      </c>
      <c r="GM39">
        <f t="shared" si="47"/>
        <v>7995.32</v>
      </c>
      <c r="GN39">
        <f t="shared" si="48"/>
        <v>7995.32</v>
      </c>
      <c r="GO39">
        <f t="shared" si="49"/>
        <v>0</v>
      </c>
      <c r="GP39">
        <f t="shared" si="50"/>
        <v>0</v>
      </c>
      <c r="GR39">
        <v>0</v>
      </c>
      <c r="GS39">
        <v>3</v>
      </c>
      <c r="GT39">
        <v>0</v>
      </c>
      <c r="GU39" t="s">
        <v>3</v>
      </c>
      <c r="GV39">
        <f t="shared" si="51"/>
        <v>0</v>
      </c>
      <c r="GW39">
        <v>1</v>
      </c>
      <c r="GX39">
        <f t="shared" si="52"/>
        <v>0</v>
      </c>
      <c r="HA39">
        <v>0</v>
      </c>
      <c r="HB39">
        <v>0</v>
      </c>
      <c r="IK39">
        <v>0</v>
      </c>
    </row>
    <row r="40" spans="1:255" x14ac:dyDescent="0.2">
      <c r="A40" s="2">
        <v>17</v>
      </c>
      <c r="B40" s="2">
        <v>1</v>
      </c>
      <c r="C40" s="2"/>
      <c r="D40" s="2"/>
      <c r="E40" s="2" t="s">
        <v>50</v>
      </c>
      <c r="F40" s="2" t="s">
        <v>51</v>
      </c>
      <c r="G40" s="2" t="s">
        <v>52</v>
      </c>
      <c r="H40" s="2" t="s">
        <v>38</v>
      </c>
      <c r="I40" s="2">
        <v>440</v>
      </c>
      <c r="J40" s="2">
        <v>0</v>
      </c>
      <c r="K40" s="2"/>
      <c r="L40" s="2"/>
      <c r="M40" s="2"/>
      <c r="N40" s="2"/>
      <c r="O40" s="2">
        <f t="shared" si="21"/>
        <v>13780.8</v>
      </c>
      <c r="P40" s="2">
        <f t="shared" si="22"/>
        <v>13780.8</v>
      </c>
      <c r="Q40" s="2">
        <f t="shared" si="23"/>
        <v>0</v>
      </c>
      <c r="R40" s="2">
        <f t="shared" si="24"/>
        <v>0</v>
      </c>
      <c r="S40" s="2">
        <f t="shared" si="25"/>
        <v>0</v>
      </c>
      <c r="T40" s="2">
        <f t="shared" si="26"/>
        <v>0</v>
      </c>
      <c r="U40" s="2">
        <f t="shared" si="27"/>
        <v>0</v>
      </c>
      <c r="V40" s="2">
        <f t="shared" si="28"/>
        <v>0</v>
      </c>
      <c r="W40" s="2">
        <f t="shared" si="29"/>
        <v>0</v>
      </c>
      <c r="X40" s="2">
        <f t="shared" si="30"/>
        <v>0</v>
      </c>
      <c r="Y40" s="2">
        <f t="shared" si="31"/>
        <v>0</v>
      </c>
      <c r="Z40" s="2"/>
      <c r="AA40" s="2">
        <v>42559021</v>
      </c>
      <c r="AB40" s="2">
        <f t="shared" si="32"/>
        <v>31.32</v>
      </c>
      <c r="AC40" s="2">
        <f t="shared" si="33"/>
        <v>31.32</v>
      </c>
      <c r="AD40" s="2">
        <f t="shared" si="55"/>
        <v>0</v>
      </c>
      <c r="AE40" s="2">
        <f t="shared" si="55"/>
        <v>0</v>
      </c>
      <c r="AF40" s="2">
        <f t="shared" si="55"/>
        <v>0</v>
      </c>
      <c r="AG40" s="2">
        <f t="shared" si="34"/>
        <v>0</v>
      </c>
      <c r="AH40" s="2">
        <f t="shared" si="56"/>
        <v>0</v>
      </c>
      <c r="AI40" s="2">
        <f t="shared" si="56"/>
        <v>0</v>
      </c>
      <c r="AJ40" s="2">
        <f t="shared" si="35"/>
        <v>0</v>
      </c>
      <c r="AK40" s="2">
        <v>31.32</v>
      </c>
      <c r="AL40" s="2">
        <v>31.32</v>
      </c>
      <c r="AM40" s="2">
        <v>0</v>
      </c>
      <c r="AN40" s="2">
        <v>0</v>
      </c>
      <c r="AO40" s="2">
        <v>0</v>
      </c>
      <c r="AP40" s="2">
        <v>0</v>
      </c>
      <c r="AQ40" s="2">
        <v>0</v>
      </c>
      <c r="AR40" s="2">
        <v>0</v>
      </c>
      <c r="AS40" s="2">
        <v>0</v>
      </c>
      <c r="AT40" s="2">
        <v>0</v>
      </c>
      <c r="AU40" s="2">
        <v>0</v>
      </c>
      <c r="AV40" s="2">
        <v>1</v>
      </c>
      <c r="AW40" s="2">
        <v>1</v>
      </c>
      <c r="AX40" s="2"/>
      <c r="AY40" s="2"/>
      <c r="AZ40" s="2">
        <v>1</v>
      </c>
      <c r="BA40" s="2">
        <v>1</v>
      </c>
      <c r="BB40" s="2">
        <v>1</v>
      </c>
      <c r="BC40" s="2">
        <v>1</v>
      </c>
      <c r="BD40" s="2" t="s">
        <v>3</v>
      </c>
      <c r="BE40" s="2" t="s">
        <v>3</v>
      </c>
      <c r="BF40" s="2" t="s">
        <v>3</v>
      </c>
      <c r="BG40" s="2" t="s">
        <v>3</v>
      </c>
      <c r="BH40" s="2">
        <v>3</v>
      </c>
      <c r="BI40" s="2">
        <v>1</v>
      </c>
      <c r="BJ40" s="2" t="s">
        <v>53</v>
      </c>
      <c r="BK40" s="2"/>
      <c r="BL40" s="2"/>
      <c r="BM40" s="2">
        <v>1617</v>
      </c>
      <c r="BN40" s="2">
        <v>0</v>
      </c>
      <c r="BO40" s="2" t="s">
        <v>3</v>
      </c>
      <c r="BP40" s="2">
        <v>0</v>
      </c>
      <c r="BQ40" s="2">
        <v>200</v>
      </c>
      <c r="BR40" s="2">
        <v>0</v>
      </c>
      <c r="BS40" s="2">
        <v>1</v>
      </c>
      <c r="BT40" s="2">
        <v>1</v>
      </c>
      <c r="BU40" s="2">
        <v>1</v>
      </c>
      <c r="BV40" s="2">
        <v>1</v>
      </c>
      <c r="BW40" s="2">
        <v>1</v>
      </c>
      <c r="BX40" s="2">
        <v>1</v>
      </c>
      <c r="BY40" s="2" t="s">
        <v>3</v>
      </c>
      <c r="BZ40" s="2">
        <v>0</v>
      </c>
      <c r="CA40" s="2">
        <v>0</v>
      </c>
      <c r="CB40" s="2"/>
      <c r="CC40" s="2"/>
      <c r="CD40" s="2"/>
      <c r="CE40" s="2"/>
      <c r="CF40" s="2">
        <v>0</v>
      </c>
      <c r="CG40" s="2">
        <v>0</v>
      </c>
      <c r="CH40" s="2"/>
      <c r="CI40" s="2"/>
      <c r="CJ40" s="2"/>
      <c r="CK40" s="2"/>
      <c r="CL40" s="2"/>
      <c r="CM40" s="2">
        <v>0</v>
      </c>
      <c r="CN40" s="2" t="s">
        <v>3</v>
      </c>
      <c r="CO40" s="2">
        <v>0</v>
      </c>
      <c r="CP40" s="2">
        <f t="shared" si="36"/>
        <v>13780.8</v>
      </c>
      <c r="CQ40" s="2">
        <f t="shared" si="37"/>
        <v>31.32</v>
      </c>
      <c r="CR40" s="2">
        <f t="shared" si="38"/>
        <v>0</v>
      </c>
      <c r="CS40" s="2">
        <f t="shared" si="39"/>
        <v>0</v>
      </c>
      <c r="CT40" s="2">
        <f t="shared" si="40"/>
        <v>0</v>
      </c>
      <c r="CU40" s="2">
        <f t="shared" si="41"/>
        <v>0</v>
      </c>
      <c r="CV40" s="2">
        <f t="shared" si="42"/>
        <v>0</v>
      </c>
      <c r="CW40" s="2">
        <f t="shared" si="43"/>
        <v>0</v>
      </c>
      <c r="CX40" s="2">
        <f t="shared" si="44"/>
        <v>0</v>
      </c>
      <c r="CY40" s="2">
        <f>((S40*BZ40)/100)</f>
        <v>0</v>
      </c>
      <c r="CZ40" s="2">
        <f>((S40*CA40)/100)</f>
        <v>0</v>
      </c>
      <c r="DA40" s="2"/>
      <c r="DB40" s="2"/>
      <c r="DC40" s="2" t="s">
        <v>3</v>
      </c>
      <c r="DD40" s="2" t="s">
        <v>3</v>
      </c>
      <c r="DE40" s="2" t="s">
        <v>3</v>
      </c>
      <c r="DF40" s="2" t="s">
        <v>3</v>
      </c>
      <c r="DG40" s="2" t="s">
        <v>3</v>
      </c>
      <c r="DH40" s="2" t="s">
        <v>3</v>
      </c>
      <c r="DI40" s="2" t="s">
        <v>3</v>
      </c>
      <c r="DJ40" s="2" t="s">
        <v>3</v>
      </c>
      <c r="DK40" s="2" t="s">
        <v>3</v>
      </c>
      <c r="DL40" s="2" t="s">
        <v>3</v>
      </c>
      <c r="DM40" s="2" t="s">
        <v>3</v>
      </c>
      <c r="DN40" s="2">
        <v>0</v>
      </c>
      <c r="DO40" s="2">
        <v>0</v>
      </c>
      <c r="DP40" s="2">
        <v>1</v>
      </c>
      <c r="DQ40" s="2">
        <v>1</v>
      </c>
      <c r="DR40" s="2"/>
      <c r="DS40" s="2"/>
      <c r="DT40" s="2"/>
      <c r="DU40" s="2">
        <v>1003</v>
      </c>
      <c r="DV40" s="2" t="s">
        <v>38</v>
      </c>
      <c r="DW40" s="2" t="s">
        <v>38</v>
      </c>
      <c r="DX40" s="2">
        <v>1</v>
      </c>
      <c r="DY40" s="2"/>
      <c r="DZ40" s="2"/>
      <c r="EA40" s="2"/>
      <c r="EB40" s="2"/>
      <c r="EC40" s="2"/>
      <c r="ED40" s="2"/>
      <c r="EE40" s="2">
        <v>42146624</v>
      </c>
      <c r="EF40" s="2">
        <v>200</v>
      </c>
      <c r="EG40" s="2" t="s">
        <v>32</v>
      </c>
      <c r="EH40" s="2">
        <v>0</v>
      </c>
      <c r="EI40" s="2" t="s">
        <v>3</v>
      </c>
      <c r="EJ40" s="2">
        <v>1</v>
      </c>
      <c r="EK40" s="2">
        <v>1617</v>
      </c>
      <c r="EL40" s="2" t="s">
        <v>33</v>
      </c>
      <c r="EM40" s="2" t="s">
        <v>34</v>
      </c>
      <c r="EN40" s="2"/>
      <c r="EO40" s="2" t="s">
        <v>3</v>
      </c>
      <c r="EP40" s="2"/>
      <c r="EQ40" s="2">
        <v>512</v>
      </c>
      <c r="ER40" s="2">
        <v>31.32</v>
      </c>
      <c r="ES40" s="2">
        <v>31.32</v>
      </c>
      <c r="ET40" s="2">
        <v>0</v>
      </c>
      <c r="EU40" s="2">
        <v>0</v>
      </c>
      <c r="EV40" s="2">
        <v>0</v>
      </c>
      <c r="EW40" s="2">
        <v>0</v>
      </c>
      <c r="EX40" s="2">
        <v>0</v>
      </c>
      <c r="EY40" s="2">
        <v>0</v>
      </c>
      <c r="EZ40" s="2"/>
      <c r="FA40" s="2"/>
      <c r="FB40" s="2"/>
      <c r="FC40" s="2"/>
      <c r="FD40" s="2"/>
      <c r="FE40" s="2"/>
      <c r="FF40" s="2"/>
      <c r="FG40" s="2"/>
      <c r="FH40" s="2"/>
      <c r="FI40" s="2"/>
      <c r="FJ40" s="2"/>
      <c r="FK40" s="2"/>
      <c r="FL40" s="2"/>
      <c r="FM40" s="2"/>
      <c r="FN40" s="2"/>
      <c r="FO40" s="2"/>
      <c r="FP40" s="2"/>
      <c r="FQ40" s="2">
        <v>0</v>
      </c>
      <c r="FR40" s="2">
        <f t="shared" si="45"/>
        <v>0</v>
      </c>
      <c r="FS40" s="2">
        <v>0</v>
      </c>
      <c r="FT40" s="2"/>
      <c r="FU40" s="2"/>
      <c r="FV40" s="2"/>
      <c r="FW40" s="2"/>
      <c r="FX40" s="2">
        <v>0</v>
      </c>
      <c r="FY40" s="2">
        <v>0</v>
      </c>
      <c r="FZ40" s="2"/>
      <c r="GA40" s="2" t="s">
        <v>3</v>
      </c>
      <c r="GB40" s="2"/>
      <c r="GC40" s="2"/>
      <c r="GD40" s="2">
        <v>0</v>
      </c>
      <c r="GE40" s="2"/>
      <c r="GF40" s="2">
        <v>487311605</v>
      </c>
      <c r="GG40" s="2">
        <v>2</v>
      </c>
      <c r="GH40" s="2">
        <v>1</v>
      </c>
      <c r="GI40" s="2">
        <v>-2</v>
      </c>
      <c r="GJ40" s="2">
        <v>0</v>
      </c>
      <c r="GK40" s="2">
        <f>ROUND(R40*(R12)/100,2)</f>
        <v>0</v>
      </c>
      <c r="GL40" s="2">
        <f t="shared" si="46"/>
        <v>0</v>
      </c>
      <c r="GM40" s="2">
        <f t="shared" si="47"/>
        <v>13780.8</v>
      </c>
      <c r="GN40" s="2">
        <f t="shared" si="48"/>
        <v>13780.8</v>
      </c>
      <c r="GO40" s="2">
        <f t="shared" si="49"/>
        <v>0</v>
      </c>
      <c r="GP40" s="2">
        <f t="shared" si="50"/>
        <v>0</v>
      </c>
      <c r="GQ40" s="2"/>
      <c r="GR40" s="2">
        <v>0</v>
      </c>
      <c r="GS40" s="2">
        <v>3</v>
      </c>
      <c r="GT40" s="2">
        <v>0</v>
      </c>
      <c r="GU40" s="2" t="s">
        <v>3</v>
      </c>
      <c r="GV40" s="2">
        <f t="shared" si="51"/>
        <v>0</v>
      </c>
      <c r="GW40" s="2">
        <v>1</v>
      </c>
      <c r="GX40" s="2">
        <f t="shared" si="52"/>
        <v>0</v>
      </c>
      <c r="GY40" s="2"/>
      <c r="GZ40" s="2"/>
      <c r="HA40" s="2">
        <v>0</v>
      </c>
      <c r="HB40" s="2">
        <v>0</v>
      </c>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v>0</v>
      </c>
      <c r="IL40" s="2"/>
      <c r="IM40" s="2"/>
      <c r="IN40" s="2"/>
      <c r="IO40" s="2"/>
      <c r="IP40" s="2"/>
      <c r="IQ40" s="2"/>
      <c r="IR40" s="2"/>
      <c r="IS40" s="2"/>
      <c r="IT40" s="2"/>
      <c r="IU40" s="2"/>
    </row>
    <row r="41" spans="1:255" x14ac:dyDescent="0.2">
      <c r="A41">
        <v>17</v>
      </c>
      <c r="B41">
        <v>1</v>
      </c>
      <c r="E41" t="s">
        <v>50</v>
      </c>
      <c r="F41" t="s">
        <v>51</v>
      </c>
      <c r="G41" t="s">
        <v>52</v>
      </c>
      <c r="H41" t="s">
        <v>38</v>
      </c>
      <c r="I41">
        <v>440</v>
      </c>
      <c r="J41">
        <v>0</v>
      </c>
      <c r="O41">
        <f t="shared" si="21"/>
        <v>77448.100000000006</v>
      </c>
      <c r="P41">
        <f t="shared" si="22"/>
        <v>77448.100000000006</v>
      </c>
      <c r="Q41">
        <f t="shared" si="23"/>
        <v>0</v>
      </c>
      <c r="R41">
        <f t="shared" si="24"/>
        <v>0</v>
      </c>
      <c r="S41">
        <f t="shared" si="25"/>
        <v>0</v>
      </c>
      <c r="T41">
        <f t="shared" si="26"/>
        <v>0</v>
      </c>
      <c r="U41">
        <f t="shared" si="27"/>
        <v>0</v>
      </c>
      <c r="V41">
        <f t="shared" si="28"/>
        <v>0</v>
      </c>
      <c r="W41">
        <f t="shared" si="29"/>
        <v>0</v>
      </c>
      <c r="X41">
        <f t="shared" si="30"/>
        <v>0</v>
      </c>
      <c r="Y41">
        <f t="shared" si="31"/>
        <v>0</v>
      </c>
      <c r="AA41">
        <v>42559019</v>
      </c>
      <c r="AB41">
        <f t="shared" si="32"/>
        <v>31.32</v>
      </c>
      <c r="AC41">
        <f t="shared" si="33"/>
        <v>31.32</v>
      </c>
      <c r="AD41">
        <f t="shared" si="55"/>
        <v>0</v>
      </c>
      <c r="AE41">
        <f t="shared" si="55"/>
        <v>0</v>
      </c>
      <c r="AF41">
        <f t="shared" si="55"/>
        <v>0</v>
      </c>
      <c r="AG41">
        <f t="shared" si="34"/>
        <v>0</v>
      </c>
      <c r="AH41">
        <f t="shared" si="56"/>
        <v>0</v>
      </c>
      <c r="AI41">
        <f t="shared" si="56"/>
        <v>0</v>
      </c>
      <c r="AJ41">
        <f t="shared" si="35"/>
        <v>0</v>
      </c>
      <c r="AK41">
        <v>31.32</v>
      </c>
      <c r="AL41">
        <v>31.32</v>
      </c>
      <c r="AM41">
        <v>0</v>
      </c>
      <c r="AN41">
        <v>0</v>
      </c>
      <c r="AO41">
        <v>0</v>
      </c>
      <c r="AP41">
        <v>0</v>
      </c>
      <c r="AQ41">
        <v>0</v>
      </c>
      <c r="AR41">
        <v>0</v>
      </c>
      <c r="AS41">
        <v>0</v>
      </c>
      <c r="AT41">
        <v>0</v>
      </c>
      <c r="AU41">
        <v>0</v>
      </c>
      <c r="AV41">
        <v>1</v>
      </c>
      <c r="AW41">
        <v>1</v>
      </c>
      <c r="AZ41">
        <v>1</v>
      </c>
      <c r="BA41">
        <v>1</v>
      </c>
      <c r="BB41">
        <v>1</v>
      </c>
      <c r="BC41">
        <v>5.62</v>
      </c>
      <c r="BD41" t="s">
        <v>3</v>
      </c>
      <c r="BE41" t="s">
        <v>3</v>
      </c>
      <c r="BF41" t="s">
        <v>3</v>
      </c>
      <c r="BG41" t="s">
        <v>3</v>
      </c>
      <c r="BH41">
        <v>3</v>
      </c>
      <c r="BI41">
        <v>1</v>
      </c>
      <c r="BJ41" t="s">
        <v>53</v>
      </c>
      <c r="BM41">
        <v>1617</v>
      </c>
      <c r="BN41">
        <v>0</v>
      </c>
      <c r="BO41" t="s">
        <v>51</v>
      </c>
      <c r="BP41">
        <v>1</v>
      </c>
      <c r="BQ41">
        <v>200</v>
      </c>
      <c r="BR41">
        <v>0</v>
      </c>
      <c r="BS41">
        <v>1</v>
      </c>
      <c r="BT41">
        <v>1</v>
      </c>
      <c r="BU41">
        <v>1</v>
      </c>
      <c r="BV41">
        <v>1</v>
      </c>
      <c r="BW41">
        <v>1</v>
      </c>
      <c r="BX41">
        <v>1</v>
      </c>
      <c r="BY41" t="s">
        <v>3</v>
      </c>
      <c r="BZ41">
        <v>0</v>
      </c>
      <c r="CA41">
        <v>0</v>
      </c>
      <c r="CF41">
        <v>0</v>
      </c>
      <c r="CG41">
        <v>0</v>
      </c>
      <c r="CM41">
        <v>0</v>
      </c>
      <c r="CN41" t="s">
        <v>3</v>
      </c>
      <c r="CO41">
        <v>0</v>
      </c>
      <c r="CP41">
        <f t="shared" si="36"/>
        <v>77448.100000000006</v>
      </c>
      <c r="CQ41">
        <f t="shared" si="37"/>
        <v>176.01840000000001</v>
      </c>
      <c r="CR41">
        <f t="shared" si="38"/>
        <v>0</v>
      </c>
      <c r="CS41">
        <f t="shared" si="39"/>
        <v>0</v>
      </c>
      <c r="CT41">
        <f t="shared" si="40"/>
        <v>0</v>
      </c>
      <c r="CU41">
        <f t="shared" si="41"/>
        <v>0</v>
      </c>
      <c r="CV41">
        <f t="shared" si="42"/>
        <v>0</v>
      </c>
      <c r="CW41">
        <f t="shared" si="43"/>
        <v>0</v>
      </c>
      <c r="CX41">
        <f t="shared" si="44"/>
        <v>0</v>
      </c>
      <c r="CY41">
        <f>S41*(BZ41/100)</f>
        <v>0</v>
      </c>
      <c r="CZ41">
        <f>S41*(CA41/100)</f>
        <v>0</v>
      </c>
      <c r="DC41" t="s">
        <v>3</v>
      </c>
      <c r="DD41" t="s">
        <v>3</v>
      </c>
      <c r="DE41" t="s">
        <v>3</v>
      </c>
      <c r="DF41" t="s">
        <v>3</v>
      </c>
      <c r="DG41" t="s">
        <v>3</v>
      </c>
      <c r="DH41" t="s">
        <v>3</v>
      </c>
      <c r="DI41" t="s">
        <v>3</v>
      </c>
      <c r="DJ41" t="s">
        <v>3</v>
      </c>
      <c r="DK41" t="s">
        <v>3</v>
      </c>
      <c r="DL41" t="s">
        <v>3</v>
      </c>
      <c r="DM41" t="s">
        <v>3</v>
      </c>
      <c r="DN41">
        <v>0</v>
      </c>
      <c r="DO41">
        <v>0</v>
      </c>
      <c r="DP41">
        <v>1</v>
      </c>
      <c r="DQ41">
        <v>1</v>
      </c>
      <c r="DU41">
        <v>1003</v>
      </c>
      <c r="DV41" t="s">
        <v>38</v>
      </c>
      <c r="DW41" t="s">
        <v>38</v>
      </c>
      <c r="DX41">
        <v>1</v>
      </c>
      <c r="EE41">
        <v>42146624</v>
      </c>
      <c r="EF41">
        <v>200</v>
      </c>
      <c r="EG41" t="s">
        <v>32</v>
      </c>
      <c r="EH41">
        <v>0</v>
      </c>
      <c r="EI41" t="s">
        <v>3</v>
      </c>
      <c r="EJ41">
        <v>1</v>
      </c>
      <c r="EK41">
        <v>1617</v>
      </c>
      <c r="EL41" t="s">
        <v>33</v>
      </c>
      <c r="EM41" t="s">
        <v>34</v>
      </c>
      <c r="EO41" t="s">
        <v>3</v>
      </c>
      <c r="EQ41">
        <v>512</v>
      </c>
      <c r="ER41">
        <v>31.32</v>
      </c>
      <c r="ES41">
        <v>31.32</v>
      </c>
      <c r="ET41">
        <v>0</v>
      </c>
      <c r="EU41">
        <v>0</v>
      </c>
      <c r="EV41">
        <v>0</v>
      </c>
      <c r="EW41">
        <v>0</v>
      </c>
      <c r="EX41">
        <v>0</v>
      </c>
      <c r="EY41">
        <v>0</v>
      </c>
      <c r="FQ41">
        <v>0</v>
      </c>
      <c r="FR41">
        <f t="shared" si="45"/>
        <v>0</v>
      </c>
      <c r="FS41">
        <v>0</v>
      </c>
      <c r="FX41">
        <v>0</v>
      </c>
      <c r="FY41">
        <v>0</v>
      </c>
      <c r="GA41" t="s">
        <v>3</v>
      </c>
      <c r="GD41">
        <v>0</v>
      </c>
      <c r="GF41">
        <v>487311605</v>
      </c>
      <c r="GG41">
        <v>2</v>
      </c>
      <c r="GH41">
        <v>1</v>
      </c>
      <c r="GI41">
        <v>2</v>
      </c>
      <c r="GJ41">
        <v>0</v>
      </c>
      <c r="GK41">
        <f>ROUND(R41*(S12)/100,2)</f>
        <v>0</v>
      </c>
      <c r="GL41">
        <f t="shared" si="46"/>
        <v>0</v>
      </c>
      <c r="GM41">
        <f t="shared" si="47"/>
        <v>77448.100000000006</v>
      </c>
      <c r="GN41">
        <f t="shared" si="48"/>
        <v>77448.100000000006</v>
      </c>
      <c r="GO41">
        <f t="shared" si="49"/>
        <v>0</v>
      </c>
      <c r="GP41">
        <f t="shared" si="50"/>
        <v>0</v>
      </c>
      <c r="GR41">
        <v>0</v>
      </c>
      <c r="GS41">
        <v>3</v>
      </c>
      <c r="GT41">
        <v>0</v>
      </c>
      <c r="GU41" t="s">
        <v>3</v>
      </c>
      <c r="GV41">
        <f t="shared" si="51"/>
        <v>0</v>
      </c>
      <c r="GW41">
        <v>1</v>
      </c>
      <c r="GX41">
        <f t="shared" si="52"/>
        <v>0</v>
      </c>
      <c r="HA41">
        <v>0</v>
      </c>
      <c r="HB41">
        <v>0</v>
      </c>
      <c r="IK41">
        <v>0</v>
      </c>
    </row>
    <row r="42" spans="1:255" x14ac:dyDescent="0.2">
      <c r="A42" s="2">
        <v>17</v>
      </c>
      <c r="B42" s="2">
        <v>1</v>
      </c>
      <c r="C42" s="2"/>
      <c r="D42" s="2"/>
      <c r="E42" s="2" t="s">
        <v>54</v>
      </c>
      <c r="F42" s="2" t="s">
        <v>55</v>
      </c>
      <c r="G42" s="2" t="s">
        <v>56</v>
      </c>
      <c r="H42" s="2" t="s">
        <v>43</v>
      </c>
      <c r="I42" s="2">
        <v>10</v>
      </c>
      <c r="J42" s="2">
        <v>0</v>
      </c>
      <c r="K42" s="2"/>
      <c r="L42" s="2"/>
      <c r="M42" s="2"/>
      <c r="N42" s="2"/>
      <c r="O42" s="2">
        <f t="shared" si="21"/>
        <v>566.70000000000005</v>
      </c>
      <c r="P42" s="2">
        <f t="shared" si="22"/>
        <v>566.70000000000005</v>
      </c>
      <c r="Q42" s="2">
        <f t="shared" si="23"/>
        <v>0</v>
      </c>
      <c r="R42" s="2">
        <f t="shared" si="24"/>
        <v>0</v>
      </c>
      <c r="S42" s="2">
        <f t="shared" si="25"/>
        <v>0</v>
      </c>
      <c r="T42" s="2">
        <f t="shared" si="26"/>
        <v>0</v>
      </c>
      <c r="U42" s="2">
        <f t="shared" si="27"/>
        <v>0</v>
      </c>
      <c r="V42" s="2">
        <f t="shared" si="28"/>
        <v>0</v>
      </c>
      <c r="W42" s="2">
        <f t="shared" si="29"/>
        <v>0</v>
      </c>
      <c r="X42" s="2">
        <f t="shared" si="30"/>
        <v>0</v>
      </c>
      <c r="Y42" s="2">
        <f t="shared" si="31"/>
        <v>0</v>
      </c>
      <c r="Z42" s="2"/>
      <c r="AA42" s="2">
        <v>42559021</v>
      </c>
      <c r="AB42" s="2">
        <f t="shared" si="32"/>
        <v>56.67</v>
      </c>
      <c r="AC42" s="2">
        <f t="shared" si="33"/>
        <v>56.67</v>
      </c>
      <c r="AD42" s="2">
        <f t="shared" si="55"/>
        <v>0</v>
      </c>
      <c r="AE42" s="2">
        <f t="shared" si="55"/>
        <v>0</v>
      </c>
      <c r="AF42" s="2">
        <f t="shared" si="55"/>
        <v>0</v>
      </c>
      <c r="AG42" s="2">
        <f t="shared" si="34"/>
        <v>0</v>
      </c>
      <c r="AH42" s="2">
        <f t="shared" si="56"/>
        <v>0</v>
      </c>
      <c r="AI42" s="2">
        <f t="shared" si="56"/>
        <v>0</v>
      </c>
      <c r="AJ42" s="2">
        <f t="shared" si="35"/>
        <v>0</v>
      </c>
      <c r="AK42" s="2">
        <v>56.67</v>
      </c>
      <c r="AL42" s="2">
        <v>56.67</v>
      </c>
      <c r="AM42" s="2">
        <v>0</v>
      </c>
      <c r="AN42" s="2">
        <v>0</v>
      </c>
      <c r="AO42" s="2">
        <v>0</v>
      </c>
      <c r="AP42" s="2">
        <v>0</v>
      </c>
      <c r="AQ42" s="2">
        <v>0</v>
      </c>
      <c r="AR42" s="2">
        <v>0</v>
      </c>
      <c r="AS42" s="2">
        <v>0</v>
      </c>
      <c r="AT42" s="2">
        <v>0</v>
      </c>
      <c r="AU42" s="2">
        <v>0</v>
      </c>
      <c r="AV42" s="2">
        <v>1</v>
      </c>
      <c r="AW42" s="2">
        <v>1</v>
      </c>
      <c r="AX42" s="2"/>
      <c r="AY42" s="2"/>
      <c r="AZ42" s="2">
        <v>1</v>
      </c>
      <c r="BA42" s="2">
        <v>1</v>
      </c>
      <c r="BB42" s="2">
        <v>1</v>
      </c>
      <c r="BC42" s="2">
        <v>1</v>
      </c>
      <c r="BD42" s="2" t="s">
        <v>3</v>
      </c>
      <c r="BE42" s="2" t="s">
        <v>3</v>
      </c>
      <c r="BF42" s="2" t="s">
        <v>3</v>
      </c>
      <c r="BG42" s="2" t="s">
        <v>3</v>
      </c>
      <c r="BH42" s="2">
        <v>3</v>
      </c>
      <c r="BI42" s="2">
        <v>1</v>
      </c>
      <c r="BJ42" s="2" t="s">
        <v>57</v>
      </c>
      <c r="BK42" s="2"/>
      <c r="BL42" s="2"/>
      <c r="BM42" s="2">
        <v>1617</v>
      </c>
      <c r="BN42" s="2">
        <v>0</v>
      </c>
      <c r="BO42" s="2" t="s">
        <v>3</v>
      </c>
      <c r="BP42" s="2">
        <v>0</v>
      </c>
      <c r="BQ42" s="2">
        <v>200</v>
      </c>
      <c r="BR42" s="2">
        <v>0</v>
      </c>
      <c r="BS42" s="2">
        <v>1</v>
      </c>
      <c r="BT42" s="2">
        <v>1</v>
      </c>
      <c r="BU42" s="2">
        <v>1</v>
      </c>
      <c r="BV42" s="2">
        <v>1</v>
      </c>
      <c r="BW42" s="2">
        <v>1</v>
      </c>
      <c r="BX42" s="2">
        <v>1</v>
      </c>
      <c r="BY42" s="2" t="s">
        <v>3</v>
      </c>
      <c r="BZ42" s="2">
        <v>0</v>
      </c>
      <c r="CA42" s="2">
        <v>0</v>
      </c>
      <c r="CB42" s="2"/>
      <c r="CC42" s="2"/>
      <c r="CD42" s="2"/>
      <c r="CE42" s="2"/>
      <c r="CF42" s="2">
        <v>0</v>
      </c>
      <c r="CG42" s="2">
        <v>0</v>
      </c>
      <c r="CH42" s="2"/>
      <c r="CI42" s="2"/>
      <c r="CJ42" s="2"/>
      <c r="CK42" s="2"/>
      <c r="CL42" s="2"/>
      <c r="CM42" s="2">
        <v>0</v>
      </c>
      <c r="CN42" s="2" t="s">
        <v>3</v>
      </c>
      <c r="CO42" s="2">
        <v>0</v>
      </c>
      <c r="CP42" s="2">
        <f t="shared" si="36"/>
        <v>566.70000000000005</v>
      </c>
      <c r="CQ42" s="2">
        <f t="shared" si="37"/>
        <v>56.67</v>
      </c>
      <c r="CR42" s="2">
        <f t="shared" si="38"/>
        <v>0</v>
      </c>
      <c r="CS42" s="2">
        <f t="shared" si="39"/>
        <v>0</v>
      </c>
      <c r="CT42" s="2">
        <f t="shared" si="40"/>
        <v>0</v>
      </c>
      <c r="CU42" s="2">
        <f t="shared" si="41"/>
        <v>0</v>
      </c>
      <c r="CV42" s="2">
        <f t="shared" si="42"/>
        <v>0</v>
      </c>
      <c r="CW42" s="2">
        <f t="shared" si="43"/>
        <v>0</v>
      </c>
      <c r="CX42" s="2">
        <f t="shared" si="44"/>
        <v>0</v>
      </c>
      <c r="CY42" s="2">
        <f>((S42*BZ42)/100)</f>
        <v>0</v>
      </c>
      <c r="CZ42" s="2">
        <f>((S42*CA42)/100)</f>
        <v>0</v>
      </c>
      <c r="DA42" s="2"/>
      <c r="DB42" s="2"/>
      <c r="DC42" s="2" t="s">
        <v>3</v>
      </c>
      <c r="DD42" s="2" t="s">
        <v>3</v>
      </c>
      <c r="DE42" s="2" t="s">
        <v>3</v>
      </c>
      <c r="DF42" s="2" t="s">
        <v>3</v>
      </c>
      <c r="DG42" s="2" t="s">
        <v>3</v>
      </c>
      <c r="DH42" s="2" t="s">
        <v>3</v>
      </c>
      <c r="DI42" s="2" t="s">
        <v>3</v>
      </c>
      <c r="DJ42" s="2" t="s">
        <v>3</v>
      </c>
      <c r="DK42" s="2" t="s">
        <v>3</v>
      </c>
      <c r="DL42" s="2" t="s">
        <v>3</v>
      </c>
      <c r="DM42" s="2" t="s">
        <v>3</v>
      </c>
      <c r="DN42" s="2">
        <v>0</v>
      </c>
      <c r="DO42" s="2">
        <v>0</v>
      </c>
      <c r="DP42" s="2">
        <v>1</v>
      </c>
      <c r="DQ42" s="2">
        <v>1</v>
      </c>
      <c r="DR42" s="2"/>
      <c r="DS42" s="2"/>
      <c r="DT42" s="2"/>
      <c r="DU42" s="2">
        <v>1010</v>
      </c>
      <c r="DV42" s="2" t="s">
        <v>43</v>
      </c>
      <c r="DW42" s="2" t="s">
        <v>43</v>
      </c>
      <c r="DX42" s="2">
        <v>1</v>
      </c>
      <c r="DY42" s="2"/>
      <c r="DZ42" s="2"/>
      <c r="EA42" s="2"/>
      <c r="EB42" s="2"/>
      <c r="EC42" s="2"/>
      <c r="ED42" s="2"/>
      <c r="EE42" s="2">
        <v>42146624</v>
      </c>
      <c r="EF42" s="2">
        <v>200</v>
      </c>
      <c r="EG42" s="2" t="s">
        <v>32</v>
      </c>
      <c r="EH42" s="2">
        <v>0</v>
      </c>
      <c r="EI42" s="2" t="s">
        <v>3</v>
      </c>
      <c r="EJ42" s="2">
        <v>1</v>
      </c>
      <c r="EK42" s="2">
        <v>1617</v>
      </c>
      <c r="EL42" s="2" t="s">
        <v>33</v>
      </c>
      <c r="EM42" s="2" t="s">
        <v>34</v>
      </c>
      <c r="EN42" s="2"/>
      <c r="EO42" s="2" t="s">
        <v>3</v>
      </c>
      <c r="EP42" s="2"/>
      <c r="EQ42" s="2">
        <v>512</v>
      </c>
      <c r="ER42" s="2">
        <v>56.67</v>
      </c>
      <c r="ES42" s="2">
        <v>56.67</v>
      </c>
      <c r="ET42" s="2">
        <v>0</v>
      </c>
      <c r="EU42" s="2">
        <v>0</v>
      </c>
      <c r="EV42" s="2">
        <v>0</v>
      </c>
      <c r="EW42" s="2">
        <v>0</v>
      </c>
      <c r="EX42" s="2">
        <v>0</v>
      </c>
      <c r="EY42" s="2">
        <v>0</v>
      </c>
      <c r="EZ42" s="2"/>
      <c r="FA42" s="2"/>
      <c r="FB42" s="2"/>
      <c r="FC42" s="2"/>
      <c r="FD42" s="2"/>
      <c r="FE42" s="2"/>
      <c r="FF42" s="2"/>
      <c r="FG42" s="2"/>
      <c r="FH42" s="2"/>
      <c r="FI42" s="2"/>
      <c r="FJ42" s="2"/>
      <c r="FK42" s="2"/>
      <c r="FL42" s="2"/>
      <c r="FM42" s="2"/>
      <c r="FN42" s="2"/>
      <c r="FO42" s="2"/>
      <c r="FP42" s="2"/>
      <c r="FQ42" s="2">
        <v>0</v>
      </c>
      <c r="FR42" s="2">
        <f t="shared" si="45"/>
        <v>0</v>
      </c>
      <c r="FS42" s="2">
        <v>0</v>
      </c>
      <c r="FT42" s="2"/>
      <c r="FU42" s="2"/>
      <c r="FV42" s="2"/>
      <c r="FW42" s="2"/>
      <c r="FX42" s="2">
        <v>0</v>
      </c>
      <c r="FY42" s="2">
        <v>0</v>
      </c>
      <c r="FZ42" s="2"/>
      <c r="GA42" s="2" t="s">
        <v>3</v>
      </c>
      <c r="GB42" s="2"/>
      <c r="GC42" s="2"/>
      <c r="GD42" s="2">
        <v>0</v>
      </c>
      <c r="GE42" s="2"/>
      <c r="GF42" s="2">
        <v>-177170217</v>
      </c>
      <c r="GG42" s="2">
        <v>2</v>
      </c>
      <c r="GH42" s="2">
        <v>1</v>
      </c>
      <c r="GI42" s="2">
        <v>-2</v>
      </c>
      <c r="GJ42" s="2">
        <v>0</v>
      </c>
      <c r="GK42" s="2">
        <f>ROUND(R42*(R12)/100,2)</f>
        <v>0</v>
      </c>
      <c r="GL42" s="2">
        <f t="shared" si="46"/>
        <v>0</v>
      </c>
      <c r="GM42" s="2">
        <f t="shared" si="47"/>
        <v>566.70000000000005</v>
      </c>
      <c r="GN42" s="2">
        <f t="shared" si="48"/>
        <v>566.70000000000005</v>
      </c>
      <c r="GO42" s="2">
        <f t="shared" si="49"/>
        <v>0</v>
      </c>
      <c r="GP42" s="2">
        <f t="shared" si="50"/>
        <v>0</v>
      </c>
      <c r="GQ42" s="2"/>
      <c r="GR42" s="2">
        <v>0</v>
      </c>
      <c r="GS42" s="2">
        <v>3</v>
      </c>
      <c r="GT42" s="2">
        <v>0</v>
      </c>
      <c r="GU42" s="2" t="s">
        <v>3</v>
      </c>
      <c r="GV42" s="2">
        <f t="shared" si="51"/>
        <v>0</v>
      </c>
      <c r="GW42" s="2">
        <v>1</v>
      </c>
      <c r="GX42" s="2">
        <f t="shared" si="52"/>
        <v>0</v>
      </c>
      <c r="GY42" s="2"/>
      <c r="GZ42" s="2"/>
      <c r="HA42" s="2">
        <v>0</v>
      </c>
      <c r="HB42" s="2">
        <v>0</v>
      </c>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v>0</v>
      </c>
      <c r="IL42" s="2"/>
      <c r="IM42" s="2"/>
      <c r="IN42" s="2"/>
      <c r="IO42" s="2"/>
      <c r="IP42" s="2"/>
      <c r="IQ42" s="2"/>
      <c r="IR42" s="2"/>
      <c r="IS42" s="2"/>
      <c r="IT42" s="2"/>
      <c r="IU42" s="2"/>
    </row>
    <row r="43" spans="1:255" x14ac:dyDescent="0.2">
      <c r="A43">
        <v>17</v>
      </c>
      <c r="B43">
        <v>1</v>
      </c>
      <c r="E43" t="s">
        <v>54</v>
      </c>
      <c r="F43" t="s">
        <v>55</v>
      </c>
      <c r="G43" t="s">
        <v>56</v>
      </c>
      <c r="H43" t="s">
        <v>43</v>
      </c>
      <c r="I43">
        <v>10</v>
      </c>
      <c r="J43">
        <v>0</v>
      </c>
      <c r="O43">
        <f t="shared" si="21"/>
        <v>7990.47</v>
      </c>
      <c r="P43">
        <f t="shared" si="22"/>
        <v>7990.47</v>
      </c>
      <c r="Q43">
        <f t="shared" si="23"/>
        <v>0</v>
      </c>
      <c r="R43">
        <f t="shared" si="24"/>
        <v>0</v>
      </c>
      <c r="S43">
        <f t="shared" si="25"/>
        <v>0</v>
      </c>
      <c r="T43">
        <f t="shared" si="26"/>
        <v>0</v>
      </c>
      <c r="U43">
        <f t="shared" si="27"/>
        <v>0</v>
      </c>
      <c r="V43">
        <f t="shared" si="28"/>
        <v>0</v>
      </c>
      <c r="W43">
        <f t="shared" si="29"/>
        <v>0</v>
      </c>
      <c r="X43">
        <f t="shared" si="30"/>
        <v>0</v>
      </c>
      <c r="Y43">
        <f t="shared" si="31"/>
        <v>0</v>
      </c>
      <c r="AA43">
        <v>42559019</v>
      </c>
      <c r="AB43">
        <f t="shared" si="32"/>
        <v>56.67</v>
      </c>
      <c r="AC43">
        <f t="shared" si="33"/>
        <v>56.67</v>
      </c>
      <c r="AD43">
        <f t="shared" si="55"/>
        <v>0</v>
      </c>
      <c r="AE43">
        <f t="shared" si="55"/>
        <v>0</v>
      </c>
      <c r="AF43">
        <f t="shared" si="55"/>
        <v>0</v>
      </c>
      <c r="AG43">
        <f t="shared" si="34"/>
        <v>0</v>
      </c>
      <c r="AH43">
        <f t="shared" si="56"/>
        <v>0</v>
      </c>
      <c r="AI43">
        <f t="shared" si="56"/>
        <v>0</v>
      </c>
      <c r="AJ43">
        <f t="shared" si="35"/>
        <v>0</v>
      </c>
      <c r="AK43">
        <v>56.67</v>
      </c>
      <c r="AL43">
        <v>56.67</v>
      </c>
      <c r="AM43">
        <v>0</v>
      </c>
      <c r="AN43">
        <v>0</v>
      </c>
      <c r="AO43">
        <v>0</v>
      </c>
      <c r="AP43">
        <v>0</v>
      </c>
      <c r="AQ43">
        <v>0</v>
      </c>
      <c r="AR43">
        <v>0</v>
      </c>
      <c r="AS43">
        <v>0</v>
      </c>
      <c r="AT43">
        <v>0</v>
      </c>
      <c r="AU43">
        <v>0</v>
      </c>
      <c r="AV43">
        <v>1</v>
      </c>
      <c r="AW43">
        <v>1</v>
      </c>
      <c r="AZ43">
        <v>1</v>
      </c>
      <c r="BA43">
        <v>1</v>
      </c>
      <c r="BB43">
        <v>1</v>
      </c>
      <c r="BC43">
        <v>14.1</v>
      </c>
      <c r="BD43" t="s">
        <v>3</v>
      </c>
      <c r="BE43" t="s">
        <v>3</v>
      </c>
      <c r="BF43" t="s">
        <v>3</v>
      </c>
      <c r="BG43" t="s">
        <v>3</v>
      </c>
      <c r="BH43">
        <v>3</v>
      </c>
      <c r="BI43">
        <v>1</v>
      </c>
      <c r="BJ43" t="s">
        <v>57</v>
      </c>
      <c r="BM43">
        <v>1617</v>
      </c>
      <c r="BN43">
        <v>0</v>
      </c>
      <c r="BO43" t="s">
        <v>55</v>
      </c>
      <c r="BP43">
        <v>1</v>
      </c>
      <c r="BQ43">
        <v>200</v>
      </c>
      <c r="BR43">
        <v>0</v>
      </c>
      <c r="BS43">
        <v>1</v>
      </c>
      <c r="BT43">
        <v>1</v>
      </c>
      <c r="BU43">
        <v>1</v>
      </c>
      <c r="BV43">
        <v>1</v>
      </c>
      <c r="BW43">
        <v>1</v>
      </c>
      <c r="BX43">
        <v>1</v>
      </c>
      <c r="BY43" t="s">
        <v>3</v>
      </c>
      <c r="BZ43">
        <v>0</v>
      </c>
      <c r="CA43">
        <v>0</v>
      </c>
      <c r="CF43">
        <v>0</v>
      </c>
      <c r="CG43">
        <v>0</v>
      </c>
      <c r="CM43">
        <v>0</v>
      </c>
      <c r="CN43" t="s">
        <v>3</v>
      </c>
      <c r="CO43">
        <v>0</v>
      </c>
      <c r="CP43">
        <f t="shared" si="36"/>
        <v>7990.47</v>
      </c>
      <c r="CQ43">
        <f t="shared" si="37"/>
        <v>799.04700000000003</v>
      </c>
      <c r="CR43">
        <f t="shared" si="38"/>
        <v>0</v>
      </c>
      <c r="CS43">
        <f t="shared" si="39"/>
        <v>0</v>
      </c>
      <c r="CT43">
        <f t="shared" si="40"/>
        <v>0</v>
      </c>
      <c r="CU43">
        <f t="shared" si="41"/>
        <v>0</v>
      </c>
      <c r="CV43">
        <f t="shared" si="42"/>
        <v>0</v>
      </c>
      <c r="CW43">
        <f t="shared" si="43"/>
        <v>0</v>
      </c>
      <c r="CX43">
        <f t="shared" si="44"/>
        <v>0</v>
      </c>
      <c r="CY43">
        <f>S43*(BZ43/100)</f>
        <v>0</v>
      </c>
      <c r="CZ43">
        <f>S43*(CA43/100)</f>
        <v>0</v>
      </c>
      <c r="DC43" t="s">
        <v>3</v>
      </c>
      <c r="DD43" t="s">
        <v>3</v>
      </c>
      <c r="DE43" t="s">
        <v>3</v>
      </c>
      <c r="DF43" t="s">
        <v>3</v>
      </c>
      <c r="DG43" t="s">
        <v>3</v>
      </c>
      <c r="DH43" t="s">
        <v>3</v>
      </c>
      <c r="DI43" t="s">
        <v>3</v>
      </c>
      <c r="DJ43" t="s">
        <v>3</v>
      </c>
      <c r="DK43" t="s">
        <v>3</v>
      </c>
      <c r="DL43" t="s">
        <v>3</v>
      </c>
      <c r="DM43" t="s">
        <v>3</v>
      </c>
      <c r="DN43">
        <v>0</v>
      </c>
      <c r="DO43">
        <v>0</v>
      </c>
      <c r="DP43">
        <v>1</v>
      </c>
      <c r="DQ43">
        <v>1</v>
      </c>
      <c r="DU43">
        <v>1010</v>
      </c>
      <c r="DV43" t="s">
        <v>43</v>
      </c>
      <c r="DW43" t="s">
        <v>43</v>
      </c>
      <c r="DX43">
        <v>1</v>
      </c>
      <c r="EE43">
        <v>42146624</v>
      </c>
      <c r="EF43">
        <v>200</v>
      </c>
      <c r="EG43" t="s">
        <v>32</v>
      </c>
      <c r="EH43">
        <v>0</v>
      </c>
      <c r="EI43" t="s">
        <v>3</v>
      </c>
      <c r="EJ43">
        <v>1</v>
      </c>
      <c r="EK43">
        <v>1617</v>
      </c>
      <c r="EL43" t="s">
        <v>33</v>
      </c>
      <c r="EM43" t="s">
        <v>34</v>
      </c>
      <c r="EO43" t="s">
        <v>3</v>
      </c>
      <c r="EQ43">
        <v>512</v>
      </c>
      <c r="ER43">
        <v>56.67</v>
      </c>
      <c r="ES43">
        <v>56.67</v>
      </c>
      <c r="ET43">
        <v>0</v>
      </c>
      <c r="EU43">
        <v>0</v>
      </c>
      <c r="EV43">
        <v>0</v>
      </c>
      <c r="EW43">
        <v>0</v>
      </c>
      <c r="EX43">
        <v>0</v>
      </c>
      <c r="EY43">
        <v>0</v>
      </c>
      <c r="FQ43">
        <v>0</v>
      </c>
      <c r="FR43">
        <f t="shared" si="45"/>
        <v>0</v>
      </c>
      <c r="FS43">
        <v>0</v>
      </c>
      <c r="FX43">
        <v>0</v>
      </c>
      <c r="FY43">
        <v>0</v>
      </c>
      <c r="GA43" t="s">
        <v>3</v>
      </c>
      <c r="GD43">
        <v>0</v>
      </c>
      <c r="GF43">
        <v>-177170217</v>
      </c>
      <c r="GG43">
        <v>2</v>
      </c>
      <c r="GH43">
        <v>1</v>
      </c>
      <c r="GI43">
        <v>2</v>
      </c>
      <c r="GJ43">
        <v>0</v>
      </c>
      <c r="GK43">
        <f>ROUND(R43*(S12)/100,2)</f>
        <v>0</v>
      </c>
      <c r="GL43">
        <f t="shared" si="46"/>
        <v>0</v>
      </c>
      <c r="GM43">
        <f t="shared" si="47"/>
        <v>7990.47</v>
      </c>
      <c r="GN43">
        <f t="shared" si="48"/>
        <v>7990.47</v>
      </c>
      <c r="GO43">
        <f t="shared" si="49"/>
        <v>0</v>
      </c>
      <c r="GP43">
        <f t="shared" si="50"/>
        <v>0</v>
      </c>
      <c r="GR43">
        <v>0</v>
      </c>
      <c r="GS43">
        <v>3</v>
      </c>
      <c r="GT43">
        <v>0</v>
      </c>
      <c r="GU43" t="s">
        <v>3</v>
      </c>
      <c r="GV43">
        <f t="shared" si="51"/>
        <v>0</v>
      </c>
      <c r="GW43">
        <v>1</v>
      </c>
      <c r="GX43">
        <f t="shared" si="52"/>
        <v>0</v>
      </c>
      <c r="HA43">
        <v>0</v>
      </c>
      <c r="HB43">
        <v>0</v>
      </c>
      <c r="IK43">
        <v>0</v>
      </c>
    </row>
    <row r="44" spans="1:255" x14ac:dyDescent="0.2">
      <c r="A44" s="2">
        <v>17</v>
      </c>
      <c r="B44" s="2">
        <v>1</v>
      </c>
      <c r="C44" s="2">
        <f>ROW(SmtRes!A15)</f>
        <v>15</v>
      </c>
      <c r="D44" s="2">
        <f>ROW(EtalonRes!A30)</f>
        <v>30</v>
      </c>
      <c r="E44" s="2" t="s">
        <v>58</v>
      </c>
      <c r="F44" s="2" t="s">
        <v>59</v>
      </c>
      <c r="G44" s="2" t="s">
        <v>60</v>
      </c>
      <c r="H44" s="2" t="s">
        <v>18</v>
      </c>
      <c r="I44" s="2">
        <v>3.9</v>
      </c>
      <c r="J44" s="2">
        <v>0</v>
      </c>
      <c r="K44" s="2"/>
      <c r="L44" s="2"/>
      <c r="M44" s="2"/>
      <c r="N44" s="2"/>
      <c r="O44" s="2">
        <f t="shared" si="21"/>
        <v>1944.83</v>
      </c>
      <c r="P44" s="2">
        <f t="shared" si="22"/>
        <v>70.709999999999994</v>
      </c>
      <c r="Q44" s="2">
        <f t="shared" si="23"/>
        <v>210.41</v>
      </c>
      <c r="R44" s="2">
        <f t="shared" si="24"/>
        <v>41.88</v>
      </c>
      <c r="S44" s="2">
        <f t="shared" si="25"/>
        <v>1663.71</v>
      </c>
      <c r="T44" s="2">
        <f t="shared" si="26"/>
        <v>0</v>
      </c>
      <c r="U44" s="2">
        <f t="shared" si="27"/>
        <v>133.20449999999997</v>
      </c>
      <c r="V44" s="2">
        <f t="shared" si="28"/>
        <v>0</v>
      </c>
      <c r="W44" s="2">
        <f t="shared" si="29"/>
        <v>0</v>
      </c>
      <c r="X44" s="2">
        <f t="shared" si="30"/>
        <v>1896.63</v>
      </c>
      <c r="Y44" s="2">
        <f t="shared" si="31"/>
        <v>1114.69</v>
      </c>
      <c r="Z44" s="2"/>
      <c r="AA44" s="2">
        <v>42559021</v>
      </c>
      <c r="AB44" s="2">
        <f t="shared" si="32"/>
        <v>498.67250000000001</v>
      </c>
      <c r="AC44" s="2">
        <f t="shared" si="33"/>
        <v>18.13</v>
      </c>
      <c r="AD44" s="2">
        <f>ROUND(((ET44*1.25)),6)</f>
        <v>53.95</v>
      </c>
      <c r="AE44" s="2">
        <f>ROUND(((EU44*1.25)),6)</f>
        <v>10.737500000000001</v>
      </c>
      <c r="AF44" s="2">
        <f>ROUND(((EV44*1.15)),6)</f>
        <v>426.59249999999997</v>
      </c>
      <c r="AG44" s="2">
        <f t="shared" si="34"/>
        <v>0</v>
      </c>
      <c r="AH44" s="2">
        <f>((EW44*1.15))</f>
        <v>34.154999999999994</v>
      </c>
      <c r="AI44" s="2">
        <f>((EX44*1.25))</f>
        <v>0</v>
      </c>
      <c r="AJ44" s="2">
        <f t="shared" si="35"/>
        <v>0</v>
      </c>
      <c r="AK44" s="2">
        <v>432.24</v>
      </c>
      <c r="AL44" s="2">
        <v>18.13</v>
      </c>
      <c r="AM44" s="2">
        <v>43.16</v>
      </c>
      <c r="AN44" s="2">
        <v>8.59</v>
      </c>
      <c r="AO44" s="2">
        <v>370.95</v>
      </c>
      <c r="AP44" s="2">
        <v>0</v>
      </c>
      <c r="AQ44" s="2">
        <v>29.7</v>
      </c>
      <c r="AR44" s="2">
        <v>0</v>
      </c>
      <c r="AS44" s="2">
        <v>0</v>
      </c>
      <c r="AT44" s="2">
        <v>114</v>
      </c>
      <c r="AU44" s="2">
        <v>67</v>
      </c>
      <c r="AV44" s="2">
        <v>1</v>
      </c>
      <c r="AW44" s="2">
        <v>1</v>
      </c>
      <c r="AX44" s="2"/>
      <c r="AY44" s="2"/>
      <c r="AZ44" s="2">
        <v>1</v>
      </c>
      <c r="BA44" s="2">
        <v>1</v>
      </c>
      <c r="BB44" s="2">
        <v>1</v>
      </c>
      <c r="BC44" s="2">
        <v>1</v>
      </c>
      <c r="BD44" s="2" t="s">
        <v>3</v>
      </c>
      <c r="BE44" s="2" t="s">
        <v>3</v>
      </c>
      <c r="BF44" s="2" t="s">
        <v>3</v>
      </c>
      <c r="BG44" s="2" t="s">
        <v>3</v>
      </c>
      <c r="BH44" s="2">
        <v>0</v>
      </c>
      <c r="BI44" s="2">
        <v>1</v>
      </c>
      <c r="BJ44" s="2" t="s">
        <v>61</v>
      </c>
      <c r="BK44" s="2"/>
      <c r="BL44" s="2"/>
      <c r="BM44" s="2">
        <v>132</v>
      </c>
      <c r="BN44" s="2">
        <v>0</v>
      </c>
      <c r="BO44" s="2" t="s">
        <v>3</v>
      </c>
      <c r="BP44" s="2">
        <v>0</v>
      </c>
      <c r="BQ44" s="2">
        <v>30</v>
      </c>
      <c r="BR44" s="2">
        <v>0</v>
      </c>
      <c r="BS44" s="2">
        <v>1</v>
      </c>
      <c r="BT44" s="2">
        <v>1</v>
      </c>
      <c r="BU44" s="2">
        <v>1</v>
      </c>
      <c r="BV44" s="2">
        <v>1</v>
      </c>
      <c r="BW44" s="2">
        <v>1</v>
      </c>
      <c r="BX44" s="2">
        <v>1</v>
      </c>
      <c r="BY44" s="2" t="s">
        <v>3</v>
      </c>
      <c r="BZ44" s="2">
        <v>114</v>
      </c>
      <c r="CA44" s="2">
        <v>67</v>
      </c>
      <c r="CB44" s="2"/>
      <c r="CC44" s="2"/>
      <c r="CD44" s="2"/>
      <c r="CE44" s="2"/>
      <c r="CF44" s="2">
        <v>0</v>
      </c>
      <c r="CG44" s="2">
        <v>0</v>
      </c>
      <c r="CH44" s="2"/>
      <c r="CI44" s="2"/>
      <c r="CJ44" s="2"/>
      <c r="CK44" s="2"/>
      <c r="CL44" s="2"/>
      <c r="CM44" s="2">
        <v>0</v>
      </c>
      <c r="CN44" s="2" t="s">
        <v>20</v>
      </c>
      <c r="CO44" s="2">
        <v>0</v>
      </c>
      <c r="CP44" s="2">
        <f t="shared" si="36"/>
        <v>1944.83</v>
      </c>
      <c r="CQ44" s="2">
        <f t="shared" si="37"/>
        <v>18.13</v>
      </c>
      <c r="CR44" s="2">
        <f t="shared" si="38"/>
        <v>53.95</v>
      </c>
      <c r="CS44" s="2">
        <f t="shared" si="39"/>
        <v>10.737500000000001</v>
      </c>
      <c r="CT44" s="2">
        <f t="shared" si="40"/>
        <v>426.59249999999997</v>
      </c>
      <c r="CU44" s="2">
        <f t="shared" si="41"/>
        <v>0</v>
      </c>
      <c r="CV44" s="2">
        <f t="shared" si="42"/>
        <v>34.154999999999994</v>
      </c>
      <c r="CW44" s="2">
        <f t="shared" si="43"/>
        <v>0</v>
      </c>
      <c r="CX44" s="2">
        <f t="shared" si="44"/>
        <v>0</v>
      </c>
      <c r="CY44" s="2">
        <f>((S44*BZ44)/100)</f>
        <v>1896.6294</v>
      </c>
      <c r="CZ44" s="2">
        <f>((S44*CA44)/100)</f>
        <v>1114.6857</v>
      </c>
      <c r="DA44" s="2"/>
      <c r="DB44" s="2"/>
      <c r="DC44" s="2" t="s">
        <v>3</v>
      </c>
      <c r="DD44" s="2" t="s">
        <v>3</v>
      </c>
      <c r="DE44" s="2" t="s">
        <v>21</v>
      </c>
      <c r="DF44" s="2" t="s">
        <v>21</v>
      </c>
      <c r="DG44" s="2" t="s">
        <v>22</v>
      </c>
      <c r="DH44" s="2" t="s">
        <v>3</v>
      </c>
      <c r="DI44" s="2" t="s">
        <v>22</v>
      </c>
      <c r="DJ44" s="2" t="s">
        <v>21</v>
      </c>
      <c r="DK44" s="2" t="s">
        <v>3</v>
      </c>
      <c r="DL44" s="2" t="s">
        <v>3</v>
      </c>
      <c r="DM44" s="2" t="s">
        <v>3</v>
      </c>
      <c r="DN44" s="2">
        <v>0</v>
      </c>
      <c r="DO44" s="2">
        <v>0</v>
      </c>
      <c r="DP44" s="2">
        <v>1.0669999999999999</v>
      </c>
      <c r="DQ44" s="2">
        <v>1</v>
      </c>
      <c r="DR44" s="2"/>
      <c r="DS44" s="2"/>
      <c r="DT44" s="2"/>
      <c r="DU44" s="2">
        <v>1013</v>
      </c>
      <c r="DV44" s="2" t="s">
        <v>18</v>
      </c>
      <c r="DW44" s="2" t="s">
        <v>18</v>
      </c>
      <c r="DX44" s="2">
        <v>1</v>
      </c>
      <c r="DY44" s="2"/>
      <c r="DZ44" s="2"/>
      <c r="EA44" s="2"/>
      <c r="EB44" s="2"/>
      <c r="EC44" s="2"/>
      <c r="ED44" s="2"/>
      <c r="EE44" s="2">
        <v>42145139</v>
      </c>
      <c r="EF44" s="2">
        <v>30</v>
      </c>
      <c r="EG44" s="2" t="s">
        <v>23</v>
      </c>
      <c r="EH44" s="2">
        <v>0</v>
      </c>
      <c r="EI44" s="2" t="s">
        <v>3</v>
      </c>
      <c r="EJ44" s="2">
        <v>1</v>
      </c>
      <c r="EK44" s="2">
        <v>132</v>
      </c>
      <c r="EL44" s="2" t="s">
        <v>24</v>
      </c>
      <c r="EM44" s="2" t="s">
        <v>25</v>
      </c>
      <c r="EN44" s="2"/>
      <c r="EO44" s="2" t="s">
        <v>26</v>
      </c>
      <c r="EP44" s="2"/>
      <c r="EQ44" s="2">
        <v>512</v>
      </c>
      <c r="ER44" s="2">
        <v>432.24</v>
      </c>
      <c r="ES44" s="2">
        <v>18.13</v>
      </c>
      <c r="ET44" s="2">
        <v>43.16</v>
      </c>
      <c r="EU44" s="2">
        <v>8.59</v>
      </c>
      <c r="EV44" s="2">
        <v>370.95</v>
      </c>
      <c r="EW44" s="2">
        <v>29.7</v>
      </c>
      <c r="EX44" s="2">
        <v>0</v>
      </c>
      <c r="EY44" s="2">
        <v>0</v>
      </c>
      <c r="EZ44" s="2"/>
      <c r="FA44" s="2"/>
      <c r="FB44" s="2"/>
      <c r="FC44" s="2"/>
      <c r="FD44" s="2"/>
      <c r="FE44" s="2"/>
      <c r="FF44" s="2"/>
      <c r="FG44" s="2"/>
      <c r="FH44" s="2"/>
      <c r="FI44" s="2"/>
      <c r="FJ44" s="2"/>
      <c r="FK44" s="2"/>
      <c r="FL44" s="2"/>
      <c r="FM44" s="2"/>
      <c r="FN44" s="2"/>
      <c r="FO44" s="2"/>
      <c r="FP44" s="2"/>
      <c r="FQ44" s="2">
        <v>0</v>
      </c>
      <c r="FR44" s="2">
        <f t="shared" si="45"/>
        <v>0</v>
      </c>
      <c r="FS44" s="2">
        <v>0</v>
      </c>
      <c r="FT44" s="2"/>
      <c r="FU44" s="2"/>
      <c r="FV44" s="2"/>
      <c r="FW44" s="2"/>
      <c r="FX44" s="2">
        <v>114</v>
      </c>
      <c r="FY44" s="2">
        <v>67</v>
      </c>
      <c r="FZ44" s="2"/>
      <c r="GA44" s="2" t="s">
        <v>3</v>
      </c>
      <c r="GB44" s="2"/>
      <c r="GC44" s="2"/>
      <c r="GD44" s="2">
        <v>0</v>
      </c>
      <c r="GE44" s="2"/>
      <c r="GF44" s="2">
        <v>-886383823</v>
      </c>
      <c r="GG44" s="2">
        <v>2</v>
      </c>
      <c r="GH44" s="2">
        <v>1</v>
      </c>
      <c r="GI44" s="2">
        <v>-2</v>
      </c>
      <c r="GJ44" s="2">
        <v>0</v>
      </c>
      <c r="GK44" s="2">
        <f>ROUND(R44*(R12)/100,2)</f>
        <v>73.290000000000006</v>
      </c>
      <c r="GL44" s="2">
        <f t="shared" si="46"/>
        <v>0</v>
      </c>
      <c r="GM44" s="2">
        <f t="shared" si="47"/>
        <v>5029.4399999999996</v>
      </c>
      <c r="GN44" s="2">
        <f t="shared" si="48"/>
        <v>5029.4399999999996</v>
      </c>
      <c r="GO44" s="2">
        <f t="shared" si="49"/>
        <v>0</v>
      </c>
      <c r="GP44" s="2">
        <f t="shared" si="50"/>
        <v>0</v>
      </c>
      <c r="GQ44" s="2"/>
      <c r="GR44" s="2">
        <v>0</v>
      </c>
      <c r="GS44" s="2">
        <v>3</v>
      </c>
      <c r="GT44" s="2">
        <v>0</v>
      </c>
      <c r="GU44" s="2" t="s">
        <v>3</v>
      </c>
      <c r="GV44" s="2">
        <f t="shared" si="51"/>
        <v>0</v>
      </c>
      <c r="GW44" s="2">
        <v>1</v>
      </c>
      <c r="GX44" s="2">
        <f t="shared" si="52"/>
        <v>0</v>
      </c>
      <c r="GY44" s="2"/>
      <c r="GZ44" s="2"/>
      <c r="HA44" s="2">
        <v>0</v>
      </c>
      <c r="HB44" s="2">
        <v>0</v>
      </c>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v>0</v>
      </c>
      <c r="IL44" s="2"/>
      <c r="IM44" s="2"/>
      <c r="IN44" s="2"/>
      <c r="IO44" s="2"/>
      <c r="IP44" s="2"/>
      <c r="IQ44" s="2"/>
      <c r="IR44" s="2"/>
      <c r="IS44" s="2"/>
      <c r="IT44" s="2"/>
      <c r="IU44" s="2"/>
    </row>
    <row r="45" spans="1:255" x14ac:dyDescent="0.2">
      <c r="A45">
        <v>17</v>
      </c>
      <c r="B45">
        <v>1</v>
      </c>
      <c r="C45">
        <f>ROW(SmtRes!A18)</f>
        <v>18</v>
      </c>
      <c r="D45">
        <f>ROW(EtalonRes!A36)</f>
        <v>36</v>
      </c>
      <c r="E45" t="s">
        <v>58</v>
      </c>
      <c r="F45" t="s">
        <v>59</v>
      </c>
      <c r="G45" t="s">
        <v>60</v>
      </c>
      <c r="H45" t="s">
        <v>18</v>
      </c>
      <c r="I45">
        <v>3.9</v>
      </c>
      <c r="J45">
        <v>0</v>
      </c>
      <c r="O45">
        <f t="shared" si="21"/>
        <v>36074.800000000003</v>
      </c>
      <c r="P45">
        <f t="shared" si="22"/>
        <v>369.8</v>
      </c>
      <c r="Q45">
        <f t="shared" si="23"/>
        <v>1765.3</v>
      </c>
      <c r="R45">
        <f t="shared" si="24"/>
        <v>854.28</v>
      </c>
      <c r="S45">
        <f t="shared" si="25"/>
        <v>33939.699999999997</v>
      </c>
      <c r="T45">
        <f t="shared" si="26"/>
        <v>0</v>
      </c>
      <c r="U45">
        <f t="shared" si="27"/>
        <v>133.20449999999997</v>
      </c>
      <c r="V45">
        <f t="shared" si="28"/>
        <v>0</v>
      </c>
      <c r="W45">
        <f t="shared" si="29"/>
        <v>0</v>
      </c>
      <c r="X45">
        <f t="shared" si="30"/>
        <v>29866.94</v>
      </c>
      <c r="Y45">
        <f t="shared" si="31"/>
        <v>13915.28</v>
      </c>
      <c r="AA45">
        <v>42559019</v>
      </c>
      <c r="AB45">
        <f t="shared" si="32"/>
        <v>498.67250000000001</v>
      </c>
      <c r="AC45">
        <f t="shared" si="33"/>
        <v>18.13</v>
      </c>
      <c r="AD45">
        <f>ROUND(((ET45*1.25)),6)</f>
        <v>53.95</v>
      </c>
      <c r="AE45">
        <f>ROUND(((EU45*1.25)),6)</f>
        <v>10.737500000000001</v>
      </c>
      <c r="AF45">
        <f>ROUND(((EV45*1.15)),6)</f>
        <v>426.59249999999997</v>
      </c>
      <c r="AG45">
        <f t="shared" si="34"/>
        <v>0</v>
      </c>
      <c r="AH45">
        <f>((EW45*1.15))</f>
        <v>34.154999999999994</v>
      </c>
      <c r="AI45">
        <f>((EX45*1.25))</f>
        <v>0</v>
      </c>
      <c r="AJ45">
        <f t="shared" si="35"/>
        <v>0</v>
      </c>
      <c r="AK45">
        <v>432.24</v>
      </c>
      <c r="AL45">
        <v>18.13</v>
      </c>
      <c r="AM45">
        <v>43.16</v>
      </c>
      <c r="AN45">
        <v>8.59</v>
      </c>
      <c r="AO45">
        <v>370.95</v>
      </c>
      <c r="AP45">
        <v>0</v>
      </c>
      <c r="AQ45">
        <v>29.7</v>
      </c>
      <c r="AR45">
        <v>0</v>
      </c>
      <c r="AS45">
        <v>0</v>
      </c>
      <c r="AT45">
        <v>88</v>
      </c>
      <c r="AU45">
        <v>41</v>
      </c>
      <c r="AV45">
        <v>1</v>
      </c>
      <c r="AW45">
        <v>1</v>
      </c>
      <c r="AZ45">
        <v>1</v>
      </c>
      <c r="BA45">
        <v>20.399999999999999</v>
      </c>
      <c r="BB45">
        <v>8.39</v>
      </c>
      <c r="BC45">
        <v>5.23</v>
      </c>
      <c r="BD45" t="s">
        <v>3</v>
      </c>
      <c r="BE45" t="s">
        <v>3</v>
      </c>
      <c r="BF45" t="s">
        <v>3</v>
      </c>
      <c r="BG45" t="s">
        <v>3</v>
      </c>
      <c r="BH45">
        <v>0</v>
      </c>
      <c r="BI45">
        <v>1</v>
      </c>
      <c r="BJ45" t="s">
        <v>61</v>
      </c>
      <c r="BM45">
        <v>132</v>
      </c>
      <c r="BN45">
        <v>0</v>
      </c>
      <c r="BO45" t="s">
        <v>59</v>
      </c>
      <c r="BP45">
        <v>1</v>
      </c>
      <c r="BQ45">
        <v>30</v>
      </c>
      <c r="BR45">
        <v>0</v>
      </c>
      <c r="BS45">
        <v>20.399999999999999</v>
      </c>
      <c r="BT45">
        <v>1</v>
      </c>
      <c r="BU45">
        <v>1</v>
      </c>
      <c r="BV45">
        <v>1</v>
      </c>
      <c r="BW45">
        <v>1</v>
      </c>
      <c r="BX45">
        <v>1</v>
      </c>
      <c r="BY45" t="s">
        <v>3</v>
      </c>
      <c r="BZ45">
        <v>88</v>
      </c>
      <c r="CA45">
        <v>41</v>
      </c>
      <c r="CF45">
        <v>0</v>
      </c>
      <c r="CG45">
        <v>0</v>
      </c>
      <c r="CM45">
        <v>0</v>
      </c>
      <c r="CN45" t="s">
        <v>20</v>
      </c>
      <c r="CO45">
        <v>0</v>
      </c>
      <c r="CP45">
        <f t="shared" si="36"/>
        <v>36074.799999999996</v>
      </c>
      <c r="CQ45">
        <f t="shared" si="37"/>
        <v>94.819900000000004</v>
      </c>
      <c r="CR45">
        <f t="shared" si="38"/>
        <v>452.64050000000003</v>
      </c>
      <c r="CS45">
        <f t="shared" si="39"/>
        <v>219.04499999999999</v>
      </c>
      <c r="CT45">
        <f t="shared" si="40"/>
        <v>8702.4869999999992</v>
      </c>
      <c r="CU45">
        <f t="shared" si="41"/>
        <v>0</v>
      </c>
      <c r="CV45">
        <f t="shared" si="42"/>
        <v>34.154999999999994</v>
      </c>
      <c r="CW45">
        <f t="shared" si="43"/>
        <v>0</v>
      </c>
      <c r="CX45">
        <f t="shared" si="44"/>
        <v>0</v>
      </c>
      <c r="CY45">
        <f>S45*(BZ45/100)</f>
        <v>29866.935999999998</v>
      </c>
      <c r="CZ45">
        <f>S45*(CA45/100)</f>
        <v>13915.276999999998</v>
      </c>
      <c r="DC45" t="s">
        <v>3</v>
      </c>
      <c r="DD45" t="s">
        <v>3</v>
      </c>
      <c r="DE45" t="s">
        <v>21</v>
      </c>
      <c r="DF45" t="s">
        <v>21</v>
      </c>
      <c r="DG45" t="s">
        <v>22</v>
      </c>
      <c r="DH45" t="s">
        <v>3</v>
      </c>
      <c r="DI45" t="s">
        <v>22</v>
      </c>
      <c r="DJ45" t="s">
        <v>21</v>
      </c>
      <c r="DK45" t="s">
        <v>3</v>
      </c>
      <c r="DL45" t="s">
        <v>3</v>
      </c>
      <c r="DM45" t="s">
        <v>3</v>
      </c>
      <c r="DN45">
        <v>114</v>
      </c>
      <c r="DO45">
        <v>67</v>
      </c>
      <c r="DP45">
        <v>1.0669999999999999</v>
      </c>
      <c r="DQ45">
        <v>1</v>
      </c>
      <c r="DU45">
        <v>1013</v>
      </c>
      <c r="DV45" t="s">
        <v>18</v>
      </c>
      <c r="DW45" t="s">
        <v>18</v>
      </c>
      <c r="DX45">
        <v>1</v>
      </c>
      <c r="EE45">
        <v>42145139</v>
      </c>
      <c r="EF45">
        <v>30</v>
      </c>
      <c r="EG45" t="s">
        <v>23</v>
      </c>
      <c r="EH45">
        <v>0</v>
      </c>
      <c r="EI45" t="s">
        <v>3</v>
      </c>
      <c r="EJ45">
        <v>1</v>
      </c>
      <c r="EK45">
        <v>132</v>
      </c>
      <c r="EL45" t="s">
        <v>24</v>
      </c>
      <c r="EM45" t="s">
        <v>25</v>
      </c>
      <c r="EO45" t="s">
        <v>26</v>
      </c>
      <c r="EQ45">
        <v>512</v>
      </c>
      <c r="ER45">
        <v>432.24</v>
      </c>
      <c r="ES45">
        <v>18.13</v>
      </c>
      <c r="ET45">
        <v>43.16</v>
      </c>
      <c r="EU45">
        <v>8.59</v>
      </c>
      <c r="EV45">
        <v>370.95</v>
      </c>
      <c r="EW45">
        <v>29.7</v>
      </c>
      <c r="EX45">
        <v>0</v>
      </c>
      <c r="EY45">
        <v>0</v>
      </c>
      <c r="FQ45">
        <v>0</v>
      </c>
      <c r="FR45">
        <f t="shared" si="45"/>
        <v>0</v>
      </c>
      <c r="FS45">
        <v>0</v>
      </c>
      <c r="FX45">
        <v>114</v>
      </c>
      <c r="FY45">
        <v>67</v>
      </c>
      <c r="GA45" t="s">
        <v>3</v>
      </c>
      <c r="GD45">
        <v>0</v>
      </c>
      <c r="GF45">
        <v>-886383823</v>
      </c>
      <c r="GG45">
        <v>2</v>
      </c>
      <c r="GH45">
        <v>1</v>
      </c>
      <c r="GI45">
        <v>2</v>
      </c>
      <c r="GJ45">
        <v>0</v>
      </c>
      <c r="GK45">
        <f>ROUND(R45*(S12)/100,2)</f>
        <v>1341.22</v>
      </c>
      <c r="GL45">
        <f t="shared" si="46"/>
        <v>0</v>
      </c>
      <c r="GM45">
        <f t="shared" si="47"/>
        <v>81198.240000000005</v>
      </c>
      <c r="GN45">
        <f t="shared" si="48"/>
        <v>81198.240000000005</v>
      </c>
      <c r="GO45">
        <f t="shared" si="49"/>
        <v>0</v>
      </c>
      <c r="GP45">
        <f t="shared" si="50"/>
        <v>0</v>
      </c>
      <c r="GR45">
        <v>0</v>
      </c>
      <c r="GS45">
        <v>3</v>
      </c>
      <c r="GT45">
        <v>0</v>
      </c>
      <c r="GU45" t="s">
        <v>3</v>
      </c>
      <c r="GV45">
        <f t="shared" si="51"/>
        <v>0</v>
      </c>
      <c r="GW45">
        <v>1</v>
      </c>
      <c r="GX45">
        <f t="shared" si="52"/>
        <v>0</v>
      </c>
      <c r="HA45">
        <v>0</v>
      </c>
      <c r="HB45">
        <v>0</v>
      </c>
      <c r="IK45">
        <v>0</v>
      </c>
    </row>
    <row r="46" spans="1:255" x14ac:dyDescent="0.2">
      <c r="A46" s="2">
        <v>17</v>
      </c>
      <c r="B46" s="2">
        <v>1</v>
      </c>
      <c r="C46" s="2"/>
      <c r="D46" s="2"/>
      <c r="E46" s="2" t="s">
        <v>62</v>
      </c>
      <c r="F46" s="2" t="s">
        <v>28</v>
      </c>
      <c r="G46" s="2" t="s">
        <v>29</v>
      </c>
      <c r="H46" s="2" t="s">
        <v>30</v>
      </c>
      <c r="I46" s="2">
        <v>0.19500000000000001</v>
      </c>
      <c r="J46" s="2">
        <v>0</v>
      </c>
      <c r="K46" s="2"/>
      <c r="L46" s="2"/>
      <c r="M46" s="2"/>
      <c r="N46" s="2"/>
      <c r="O46" s="2">
        <f t="shared" si="21"/>
        <v>1507.82</v>
      </c>
      <c r="P46" s="2">
        <f t="shared" si="22"/>
        <v>1507.82</v>
      </c>
      <c r="Q46" s="2">
        <f t="shared" si="23"/>
        <v>0</v>
      </c>
      <c r="R46" s="2">
        <f t="shared" si="24"/>
        <v>0</v>
      </c>
      <c r="S46" s="2">
        <f t="shared" si="25"/>
        <v>0</v>
      </c>
      <c r="T46" s="2">
        <f t="shared" si="26"/>
        <v>0</v>
      </c>
      <c r="U46" s="2">
        <f t="shared" si="27"/>
        <v>0</v>
      </c>
      <c r="V46" s="2">
        <f t="shared" si="28"/>
        <v>0</v>
      </c>
      <c r="W46" s="2">
        <f t="shared" si="29"/>
        <v>0</v>
      </c>
      <c r="X46" s="2">
        <f t="shared" si="30"/>
        <v>0</v>
      </c>
      <c r="Y46" s="2">
        <f t="shared" si="31"/>
        <v>0</v>
      </c>
      <c r="Z46" s="2"/>
      <c r="AA46" s="2">
        <v>42559021</v>
      </c>
      <c r="AB46" s="2">
        <f t="shared" si="32"/>
        <v>7732.42</v>
      </c>
      <c r="AC46" s="2">
        <f t="shared" si="33"/>
        <v>7732.42</v>
      </c>
      <c r="AD46" s="2">
        <f t="shared" ref="AD46:AF51" si="57">ROUND((ET46),6)</f>
        <v>0</v>
      </c>
      <c r="AE46" s="2">
        <f t="shared" si="57"/>
        <v>0</v>
      </c>
      <c r="AF46" s="2">
        <f t="shared" si="57"/>
        <v>0</v>
      </c>
      <c r="AG46" s="2">
        <f t="shared" si="34"/>
        <v>0</v>
      </c>
      <c r="AH46" s="2">
        <f t="shared" ref="AH46:AI51" si="58">(EW46)</f>
        <v>0</v>
      </c>
      <c r="AI46" s="2">
        <f t="shared" si="58"/>
        <v>0</v>
      </c>
      <c r="AJ46" s="2">
        <f t="shared" si="35"/>
        <v>0</v>
      </c>
      <c r="AK46" s="2">
        <v>7732.42</v>
      </c>
      <c r="AL46" s="2">
        <v>7732.42</v>
      </c>
      <c r="AM46" s="2">
        <v>0</v>
      </c>
      <c r="AN46" s="2">
        <v>0</v>
      </c>
      <c r="AO46" s="2">
        <v>0</v>
      </c>
      <c r="AP46" s="2">
        <v>0</v>
      </c>
      <c r="AQ46" s="2">
        <v>0</v>
      </c>
      <c r="AR46" s="2">
        <v>0</v>
      </c>
      <c r="AS46" s="2">
        <v>0</v>
      </c>
      <c r="AT46" s="2">
        <v>0</v>
      </c>
      <c r="AU46" s="2">
        <v>0</v>
      </c>
      <c r="AV46" s="2">
        <v>1</v>
      </c>
      <c r="AW46" s="2">
        <v>1</v>
      </c>
      <c r="AX46" s="2"/>
      <c r="AY46" s="2"/>
      <c r="AZ46" s="2">
        <v>1</v>
      </c>
      <c r="BA46" s="2">
        <v>1</v>
      </c>
      <c r="BB46" s="2">
        <v>1</v>
      </c>
      <c r="BC46" s="2">
        <v>1</v>
      </c>
      <c r="BD46" s="2" t="s">
        <v>3</v>
      </c>
      <c r="BE46" s="2" t="s">
        <v>3</v>
      </c>
      <c r="BF46" s="2" t="s">
        <v>3</v>
      </c>
      <c r="BG46" s="2" t="s">
        <v>3</v>
      </c>
      <c r="BH46" s="2">
        <v>3</v>
      </c>
      <c r="BI46" s="2">
        <v>1</v>
      </c>
      <c r="BJ46" s="2" t="s">
        <v>31</v>
      </c>
      <c r="BK46" s="2"/>
      <c r="BL46" s="2"/>
      <c r="BM46" s="2">
        <v>1617</v>
      </c>
      <c r="BN46" s="2">
        <v>0</v>
      </c>
      <c r="BO46" s="2" t="s">
        <v>3</v>
      </c>
      <c r="BP46" s="2">
        <v>0</v>
      </c>
      <c r="BQ46" s="2">
        <v>200</v>
      </c>
      <c r="BR46" s="2">
        <v>0</v>
      </c>
      <c r="BS46" s="2">
        <v>1</v>
      </c>
      <c r="BT46" s="2">
        <v>1</v>
      </c>
      <c r="BU46" s="2">
        <v>1</v>
      </c>
      <c r="BV46" s="2">
        <v>1</v>
      </c>
      <c r="BW46" s="2">
        <v>1</v>
      </c>
      <c r="BX46" s="2">
        <v>1</v>
      </c>
      <c r="BY46" s="2" t="s">
        <v>3</v>
      </c>
      <c r="BZ46" s="2">
        <v>0</v>
      </c>
      <c r="CA46" s="2">
        <v>0</v>
      </c>
      <c r="CB46" s="2"/>
      <c r="CC46" s="2"/>
      <c r="CD46" s="2"/>
      <c r="CE46" s="2"/>
      <c r="CF46" s="2">
        <v>0</v>
      </c>
      <c r="CG46" s="2">
        <v>0</v>
      </c>
      <c r="CH46" s="2"/>
      <c r="CI46" s="2"/>
      <c r="CJ46" s="2"/>
      <c r="CK46" s="2"/>
      <c r="CL46" s="2"/>
      <c r="CM46" s="2">
        <v>0</v>
      </c>
      <c r="CN46" s="2" t="s">
        <v>3</v>
      </c>
      <c r="CO46" s="2">
        <v>0</v>
      </c>
      <c r="CP46" s="2">
        <f t="shared" si="36"/>
        <v>1507.82</v>
      </c>
      <c r="CQ46" s="2">
        <f t="shared" si="37"/>
        <v>7732.42</v>
      </c>
      <c r="CR46" s="2">
        <f t="shared" si="38"/>
        <v>0</v>
      </c>
      <c r="CS46" s="2">
        <f t="shared" si="39"/>
        <v>0</v>
      </c>
      <c r="CT46" s="2">
        <f t="shared" si="40"/>
        <v>0</v>
      </c>
      <c r="CU46" s="2">
        <f t="shared" si="41"/>
        <v>0</v>
      </c>
      <c r="CV46" s="2">
        <f t="shared" si="42"/>
        <v>0</v>
      </c>
      <c r="CW46" s="2">
        <f t="shared" si="43"/>
        <v>0</v>
      </c>
      <c r="CX46" s="2">
        <f t="shared" si="44"/>
        <v>0</v>
      </c>
      <c r="CY46" s="2">
        <f>((S46*BZ46)/100)</f>
        <v>0</v>
      </c>
      <c r="CZ46" s="2">
        <f>((S46*CA46)/100)</f>
        <v>0</v>
      </c>
      <c r="DA46" s="2"/>
      <c r="DB46" s="2"/>
      <c r="DC46" s="2" t="s">
        <v>3</v>
      </c>
      <c r="DD46" s="2" t="s">
        <v>3</v>
      </c>
      <c r="DE46" s="2" t="s">
        <v>3</v>
      </c>
      <c r="DF46" s="2" t="s">
        <v>3</v>
      </c>
      <c r="DG46" s="2" t="s">
        <v>3</v>
      </c>
      <c r="DH46" s="2" t="s">
        <v>3</v>
      </c>
      <c r="DI46" s="2" t="s">
        <v>3</v>
      </c>
      <c r="DJ46" s="2" t="s">
        <v>3</v>
      </c>
      <c r="DK46" s="2" t="s">
        <v>3</v>
      </c>
      <c r="DL46" s="2" t="s">
        <v>3</v>
      </c>
      <c r="DM46" s="2" t="s">
        <v>3</v>
      </c>
      <c r="DN46" s="2">
        <v>0</v>
      </c>
      <c r="DO46" s="2">
        <v>0</v>
      </c>
      <c r="DP46" s="2">
        <v>1</v>
      </c>
      <c r="DQ46" s="2">
        <v>1</v>
      </c>
      <c r="DR46" s="2"/>
      <c r="DS46" s="2"/>
      <c r="DT46" s="2"/>
      <c r="DU46" s="2">
        <v>1010</v>
      </c>
      <c r="DV46" s="2" t="s">
        <v>30</v>
      </c>
      <c r="DW46" s="2" t="s">
        <v>30</v>
      </c>
      <c r="DX46" s="2">
        <v>1000</v>
      </c>
      <c r="DY46" s="2"/>
      <c r="DZ46" s="2"/>
      <c r="EA46" s="2"/>
      <c r="EB46" s="2"/>
      <c r="EC46" s="2"/>
      <c r="ED46" s="2"/>
      <c r="EE46" s="2">
        <v>42146624</v>
      </c>
      <c r="EF46" s="2">
        <v>200</v>
      </c>
      <c r="EG46" s="2" t="s">
        <v>32</v>
      </c>
      <c r="EH46" s="2">
        <v>0</v>
      </c>
      <c r="EI46" s="2" t="s">
        <v>3</v>
      </c>
      <c r="EJ46" s="2">
        <v>1</v>
      </c>
      <c r="EK46" s="2">
        <v>1617</v>
      </c>
      <c r="EL46" s="2" t="s">
        <v>33</v>
      </c>
      <c r="EM46" s="2" t="s">
        <v>34</v>
      </c>
      <c r="EN46" s="2"/>
      <c r="EO46" s="2" t="s">
        <v>3</v>
      </c>
      <c r="EP46" s="2"/>
      <c r="EQ46" s="2">
        <v>512</v>
      </c>
      <c r="ER46" s="2">
        <v>7732.42</v>
      </c>
      <c r="ES46" s="2">
        <v>7732.42</v>
      </c>
      <c r="ET46" s="2">
        <v>0</v>
      </c>
      <c r="EU46" s="2">
        <v>0</v>
      </c>
      <c r="EV46" s="2">
        <v>0</v>
      </c>
      <c r="EW46" s="2">
        <v>0</v>
      </c>
      <c r="EX46" s="2">
        <v>0</v>
      </c>
      <c r="EY46" s="2">
        <v>0</v>
      </c>
      <c r="EZ46" s="2"/>
      <c r="FA46" s="2"/>
      <c r="FB46" s="2"/>
      <c r="FC46" s="2"/>
      <c r="FD46" s="2"/>
      <c r="FE46" s="2"/>
      <c r="FF46" s="2"/>
      <c r="FG46" s="2"/>
      <c r="FH46" s="2"/>
      <c r="FI46" s="2"/>
      <c r="FJ46" s="2"/>
      <c r="FK46" s="2"/>
      <c r="FL46" s="2"/>
      <c r="FM46" s="2"/>
      <c r="FN46" s="2"/>
      <c r="FO46" s="2"/>
      <c r="FP46" s="2"/>
      <c r="FQ46" s="2">
        <v>0</v>
      </c>
      <c r="FR46" s="2">
        <f t="shared" si="45"/>
        <v>0</v>
      </c>
      <c r="FS46" s="2">
        <v>0</v>
      </c>
      <c r="FT46" s="2"/>
      <c r="FU46" s="2"/>
      <c r="FV46" s="2"/>
      <c r="FW46" s="2"/>
      <c r="FX46" s="2">
        <v>0</v>
      </c>
      <c r="FY46" s="2">
        <v>0</v>
      </c>
      <c r="FZ46" s="2"/>
      <c r="GA46" s="2" t="s">
        <v>3</v>
      </c>
      <c r="GB46" s="2"/>
      <c r="GC46" s="2"/>
      <c r="GD46" s="2">
        <v>0</v>
      </c>
      <c r="GE46" s="2"/>
      <c r="GF46" s="2">
        <v>76125446</v>
      </c>
      <c r="GG46" s="2">
        <v>2</v>
      </c>
      <c r="GH46" s="2">
        <v>1</v>
      </c>
      <c r="GI46" s="2">
        <v>-2</v>
      </c>
      <c r="GJ46" s="2">
        <v>0</v>
      </c>
      <c r="GK46" s="2">
        <f>ROUND(R46*(R12)/100,2)</f>
        <v>0</v>
      </c>
      <c r="GL46" s="2">
        <f t="shared" si="46"/>
        <v>0</v>
      </c>
      <c r="GM46" s="2">
        <f t="shared" si="47"/>
        <v>1507.82</v>
      </c>
      <c r="GN46" s="2">
        <f t="shared" si="48"/>
        <v>1507.82</v>
      </c>
      <c r="GO46" s="2">
        <f t="shared" si="49"/>
        <v>0</v>
      </c>
      <c r="GP46" s="2">
        <f t="shared" si="50"/>
        <v>0</v>
      </c>
      <c r="GQ46" s="2"/>
      <c r="GR46" s="2">
        <v>0</v>
      </c>
      <c r="GS46" s="2">
        <v>3</v>
      </c>
      <c r="GT46" s="2">
        <v>0</v>
      </c>
      <c r="GU46" s="2" t="s">
        <v>3</v>
      </c>
      <c r="GV46" s="2">
        <f t="shared" si="51"/>
        <v>0</v>
      </c>
      <c r="GW46" s="2">
        <v>1</v>
      </c>
      <c r="GX46" s="2">
        <f t="shared" si="52"/>
        <v>0</v>
      </c>
      <c r="GY46" s="2"/>
      <c r="GZ46" s="2"/>
      <c r="HA46" s="2">
        <v>0</v>
      </c>
      <c r="HB46" s="2">
        <v>0</v>
      </c>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v>0</v>
      </c>
      <c r="IL46" s="2"/>
      <c r="IM46" s="2"/>
      <c r="IN46" s="2"/>
      <c r="IO46" s="2"/>
      <c r="IP46" s="2"/>
      <c r="IQ46" s="2"/>
      <c r="IR46" s="2"/>
      <c r="IS46" s="2"/>
      <c r="IT46" s="2"/>
      <c r="IU46" s="2"/>
    </row>
    <row r="47" spans="1:255" x14ac:dyDescent="0.2">
      <c r="A47">
        <v>17</v>
      </c>
      <c r="B47">
        <v>1</v>
      </c>
      <c r="E47" t="s">
        <v>62</v>
      </c>
      <c r="F47" t="s">
        <v>28</v>
      </c>
      <c r="G47" t="s">
        <v>29</v>
      </c>
      <c r="H47" t="s">
        <v>30</v>
      </c>
      <c r="I47">
        <v>0.19500000000000001</v>
      </c>
      <c r="J47">
        <v>0</v>
      </c>
      <c r="O47">
        <f t="shared" si="21"/>
        <v>7086.76</v>
      </c>
      <c r="P47">
        <f t="shared" si="22"/>
        <v>7086.76</v>
      </c>
      <c r="Q47">
        <f t="shared" si="23"/>
        <v>0</v>
      </c>
      <c r="R47">
        <f t="shared" si="24"/>
        <v>0</v>
      </c>
      <c r="S47">
        <f t="shared" si="25"/>
        <v>0</v>
      </c>
      <c r="T47">
        <f t="shared" si="26"/>
        <v>0</v>
      </c>
      <c r="U47">
        <f t="shared" si="27"/>
        <v>0</v>
      </c>
      <c r="V47">
        <f t="shared" si="28"/>
        <v>0</v>
      </c>
      <c r="W47">
        <f t="shared" si="29"/>
        <v>0</v>
      </c>
      <c r="X47">
        <f t="shared" si="30"/>
        <v>0</v>
      </c>
      <c r="Y47">
        <f t="shared" si="31"/>
        <v>0</v>
      </c>
      <c r="AA47">
        <v>42559019</v>
      </c>
      <c r="AB47">
        <f t="shared" si="32"/>
        <v>7732.42</v>
      </c>
      <c r="AC47">
        <f t="shared" si="33"/>
        <v>7732.42</v>
      </c>
      <c r="AD47">
        <f t="shared" si="57"/>
        <v>0</v>
      </c>
      <c r="AE47">
        <f t="shared" si="57"/>
        <v>0</v>
      </c>
      <c r="AF47">
        <f t="shared" si="57"/>
        <v>0</v>
      </c>
      <c r="AG47">
        <f t="shared" si="34"/>
        <v>0</v>
      </c>
      <c r="AH47">
        <f t="shared" si="58"/>
        <v>0</v>
      </c>
      <c r="AI47">
        <f t="shared" si="58"/>
        <v>0</v>
      </c>
      <c r="AJ47">
        <f t="shared" si="35"/>
        <v>0</v>
      </c>
      <c r="AK47">
        <v>7732.42</v>
      </c>
      <c r="AL47">
        <v>7732.42</v>
      </c>
      <c r="AM47">
        <v>0</v>
      </c>
      <c r="AN47">
        <v>0</v>
      </c>
      <c r="AO47">
        <v>0</v>
      </c>
      <c r="AP47">
        <v>0</v>
      </c>
      <c r="AQ47">
        <v>0</v>
      </c>
      <c r="AR47">
        <v>0</v>
      </c>
      <c r="AS47">
        <v>0</v>
      </c>
      <c r="AT47">
        <v>0</v>
      </c>
      <c r="AU47">
        <v>0</v>
      </c>
      <c r="AV47">
        <v>1</v>
      </c>
      <c r="AW47">
        <v>1</v>
      </c>
      <c r="AZ47">
        <v>1</v>
      </c>
      <c r="BA47">
        <v>1</v>
      </c>
      <c r="BB47">
        <v>1</v>
      </c>
      <c r="BC47">
        <v>4.7</v>
      </c>
      <c r="BD47" t="s">
        <v>3</v>
      </c>
      <c r="BE47" t="s">
        <v>3</v>
      </c>
      <c r="BF47" t="s">
        <v>3</v>
      </c>
      <c r="BG47" t="s">
        <v>3</v>
      </c>
      <c r="BH47">
        <v>3</v>
      </c>
      <c r="BI47">
        <v>1</v>
      </c>
      <c r="BJ47" t="s">
        <v>31</v>
      </c>
      <c r="BM47">
        <v>1617</v>
      </c>
      <c r="BN47">
        <v>0</v>
      </c>
      <c r="BO47" t="s">
        <v>28</v>
      </c>
      <c r="BP47">
        <v>1</v>
      </c>
      <c r="BQ47">
        <v>200</v>
      </c>
      <c r="BR47">
        <v>0</v>
      </c>
      <c r="BS47">
        <v>1</v>
      </c>
      <c r="BT47">
        <v>1</v>
      </c>
      <c r="BU47">
        <v>1</v>
      </c>
      <c r="BV47">
        <v>1</v>
      </c>
      <c r="BW47">
        <v>1</v>
      </c>
      <c r="BX47">
        <v>1</v>
      </c>
      <c r="BY47" t="s">
        <v>3</v>
      </c>
      <c r="BZ47">
        <v>0</v>
      </c>
      <c r="CA47">
        <v>0</v>
      </c>
      <c r="CF47">
        <v>0</v>
      </c>
      <c r="CG47">
        <v>0</v>
      </c>
      <c r="CM47">
        <v>0</v>
      </c>
      <c r="CN47" t="s">
        <v>3</v>
      </c>
      <c r="CO47">
        <v>0</v>
      </c>
      <c r="CP47">
        <f t="shared" si="36"/>
        <v>7086.76</v>
      </c>
      <c r="CQ47">
        <f t="shared" si="37"/>
        <v>36342.374000000003</v>
      </c>
      <c r="CR47">
        <f t="shared" si="38"/>
        <v>0</v>
      </c>
      <c r="CS47">
        <f t="shared" si="39"/>
        <v>0</v>
      </c>
      <c r="CT47">
        <f t="shared" si="40"/>
        <v>0</v>
      </c>
      <c r="CU47">
        <f t="shared" si="41"/>
        <v>0</v>
      </c>
      <c r="CV47">
        <f t="shared" si="42"/>
        <v>0</v>
      </c>
      <c r="CW47">
        <f t="shared" si="43"/>
        <v>0</v>
      </c>
      <c r="CX47">
        <f t="shared" si="44"/>
        <v>0</v>
      </c>
      <c r="CY47">
        <f>S47*(BZ47/100)</f>
        <v>0</v>
      </c>
      <c r="CZ47">
        <f>S47*(CA47/100)</f>
        <v>0</v>
      </c>
      <c r="DC47" t="s">
        <v>3</v>
      </c>
      <c r="DD47" t="s">
        <v>3</v>
      </c>
      <c r="DE47" t="s">
        <v>3</v>
      </c>
      <c r="DF47" t="s">
        <v>3</v>
      </c>
      <c r="DG47" t="s">
        <v>3</v>
      </c>
      <c r="DH47" t="s">
        <v>3</v>
      </c>
      <c r="DI47" t="s">
        <v>3</v>
      </c>
      <c r="DJ47" t="s">
        <v>3</v>
      </c>
      <c r="DK47" t="s">
        <v>3</v>
      </c>
      <c r="DL47" t="s">
        <v>3</v>
      </c>
      <c r="DM47" t="s">
        <v>3</v>
      </c>
      <c r="DN47">
        <v>0</v>
      </c>
      <c r="DO47">
        <v>0</v>
      </c>
      <c r="DP47">
        <v>1</v>
      </c>
      <c r="DQ47">
        <v>1</v>
      </c>
      <c r="DU47">
        <v>1010</v>
      </c>
      <c r="DV47" t="s">
        <v>30</v>
      </c>
      <c r="DW47" t="s">
        <v>30</v>
      </c>
      <c r="DX47">
        <v>1000</v>
      </c>
      <c r="EE47">
        <v>42146624</v>
      </c>
      <c r="EF47">
        <v>200</v>
      </c>
      <c r="EG47" t="s">
        <v>32</v>
      </c>
      <c r="EH47">
        <v>0</v>
      </c>
      <c r="EI47" t="s">
        <v>3</v>
      </c>
      <c r="EJ47">
        <v>1</v>
      </c>
      <c r="EK47">
        <v>1617</v>
      </c>
      <c r="EL47" t="s">
        <v>33</v>
      </c>
      <c r="EM47" t="s">
        <v>34</v>
      </c>
      <c r="EO47" t="s">
        <v>3</v>
      </c>
      <c r="EQ47">
        <v>512</v>
      </c>
      <c r="ER47">
        <v>7732.42</v>
      </c>
      <c r="ES47">
        <v>7732.42</v>
      </c>
      <c r="ET47">
        <v>0</v>
      </c>
      <c r="EU47">
        <v>0</v>
      </c>
      <c r="EV47">
        <v>0</v>
      </c>
      <c r="EW47">
        <v>0</v>
      </c>
      <c r="EX47">
        <v>0</v>
      </c>
      <c r="EY47">
        <v>0</v>
      </c>
      <c r="FQ47">
        <v>0</v>
      </c>
      <c r="FR47">
        <f t="shared" si="45"/>
        <v>0</v>
      </c>
      <c r="FS47">
        <v>0</v>
      </c>
      <c r="FX47">
        <v>0</v>
      </c>
      <c r="FY47">
        <v>0</v>
      </c>
      <c r="GA47" t="s">
        <v>3</v>
      </c>
      <c r="GD47">
        <v>0</v>
      </c>
      <c r="GF47">
        <v>76125446</v>
      </c>
      <c r="GG47">
        <v>2</v>
      </c>
      <c r="GH47">
        <v>1</v>
      </c>
      <c r="GI47">
        <v>2</v>
      </c>
      <c r="GJ47">
        <v>0</v>
      </c>
      <c r="GK47">
        <f>ROUND(R47*(S12)/100,2)</f>
        <v>0</v>
      </c>
      <c r="GL47">
        <f t="shared" si="46"/>
        <v>0</v>
      </c>
      <c r="GM47">
        <f t="shared" si="47"/>
        <v>7086.76</v>
      </c>
      <c r="GN47">
        <f t="shared" si="48"/>
        <v>7086.76</v>
      </c>
      <c r="GO47">
        <f t="shared" si="49"/>
        <v>0</v>
      </c>
      <c r="GP47">
        <f t="shared" si="50"/>
        <v>0</v>
      </c>
      <c r="GR47">
        <v>0</v>
      </c>
      <c r="GS47">
        <v>3</v>
      </c>
      <c r="GT47">
        <v>0</v>
      </c>
      <c r="GU47" t="s">
        <v>3</v>
      </c>
      <c r="GV47">
        <f t="shared" si="51"/>
        <v>0</v>
      </c>
      <c r="GW47">
        <v>1</v>
      </c>
      <c r="GX47">
        <f t="shared" si="52"/>
        <v>0</v>
      </c>
      <c r="HA47">
        <v>0</v>
      </c>
      <c r="HB47">
        <v>0</v>
      </c>
      <c r="IK47">
        <v>0</v>
      </c>
    </row>
    <row r="48" spans="1:255" x14ac:dyDescent="0.2">
      <c r="A48" s="2">
        <v>17</v>
      </c>
      <c r="B48" s="2">
        <v>1</v>
      </c>
      <c r="C48" s="2"/>
      <c r="D48" s="2"/>
      <c r="E48" s="2" t="s">
        <v>63</v>
      </c>
      <c r="F48" s="2" t="s">
        <v>64</v>
      </c>
      <c r="G48" s="2" t="s">
        <v>65</v>
      </c>
      <c r="H48" s="2" t="s">
        <v>38</v>
      </c>
      <c r="I48" s="2">
        <v>390</v>
      </c>
      <c r="J48" s="2">
        <v>0</v>
      </c>
      <c r="K48" s="2"/>
      <c r="L48" s="2"/>
      <c r="M48" s="2"/>
      <c r="N48" s="2"/>
      <c r="O48" s="2">
        <f t="shared" si="21"/>
        <v>12382.5</v>
      </c>
      <c r="P48" s="2">
        <f t="shared" si="22"/>
        <v>12382.5</v>
      </c>
      <c r="Q48" s="2">
        <f t="shared" si="23"/>
        <v>0</v>
      </c>
      <c r="R48" s="2">
        <f t="shared" si="24"/>
        <v>0</v>
      </c>
      <c r="S48" s="2">
        <f t="shared" si="25"/>
        <v>0</v>
      </c>
      <c r="T48" s="2">
        <f t="shared" si="26"/>
        <v>0</v>
      </c>
      <c r="U48" s="2">
        <f t="shared" si="27"/>
        <v>0</v>
      </c>
      <c r="V48" s="2">
        <f t="shared" si="28"/>
        <v>0</v>
      </c>
      <c r="W48" s="2">
        <f t="shared" si="29"/>
        <v>0</v>
      </c>
      <c r="X48" s="2">
        <f t="shared" si="30"/>
        <v>0</v>
      </c>
      <c r="Y48" s="2">
        <f t="shared" si="31"/>
        <v>0</v>
      </c>
      <c r="Z48" s="2"/>
      <c r="AA48" s="2">
        <v>42559021</v>
      </c>
      <c r="AB48" s="2">
        <f t="shared" si="32"/>
        <v>31.75</v>
      </c>
      <c r="AC48" s="2">
        <f t="shared" si="33"/>
        <v>31.75</v>
      </c>
      <c r="AD48" s="2">
        <f t="shared" si="57"/>
        <v>0</v>
      </c>
      <c r="AE48" s="2">
        <f t="shared" si="57"/>
        <v>0</v>
      </c>
      <c r="AF48" s="2">
        <f t="shared" si="57"/>
        <v>0</v>
      </c>
      <c r="AG48" s="2">
        <f t="shared" si="34"/>
        <v>0</v>
      </c>
      <c r="AH48" s="2">
        <f t="shared" si="58"/>
        <v>0</v>
      </c>
      <c r="AI48" s="2">
        <f t="shared" si="58"/>
        <v>0</v>
      </c>
      <c r="AJ48" s="2">
        <f t="shared" si="35"/>
        <v>0</v>
      </c>
      <c r="AK48" s="2">
        <v>31.75</v>
      </c>
      <c r="AL48" s="2">
        <v>31.75</v>
      </c>
      <c r="AM48" s="2">
        <v>0</v>
      </c>
      <c r="AN48" s="2">
        <v>0</v>
      </c>
      <c r="AO48" s="2">
        <v>0</v>
      </c>
      <c r="AP48" s="2">
        <v>0</v>
      </c>
      <c r="AQ48" s="2">
        <v>0</v>
      </c>
      <c r="AR48" s="2">
        <v>0</v>
      </c>
      <c r="AS48" s="2">
        <v>0</v>
      </c>
      <c r="AT48" s="2">
        <v>0</v>
      </c>
      <c r="AU48" s="2">
        <v>0</v>
      </c>
      <c r="AV48" s="2">
        <v>1</v>
      </c>
      <c r="AW48" s="2">
        <v>1</v>
      </c>
      <c r="AX48" s="2"/>
      <c r="AY48" s="2"/>
      <c r="AZ48" s="2">
        <v>1</v>
      </c>
      <c r="BA48" s="2">
        <v>1</v>
      </c>
      <c r="BB48" s="2">
        <v>1</v>
      </c>
      <c r="BC48" s="2">
        <v>1</v>
      </c>
      <c r="BD48" s="2" t="s">
        <v>3</v>
      </c>
      <c r="BE48" s="2" t="s">
        <v>3</v>
      </c>
      <c r="BF48" s="2" t="s">
        <v>3</v>
      </c>
      <c r="BG48" s="2" t="s">
        <v>3</v>
      </c>
      <c r="BH48" s="2">
        <v>3</v>
      </c>
      <c r="BI48" s="2">
        <v>1</v>
      </c>
      <c r="BJ48" s="2" t="s">
        <v>66</v>
      </c>
      <c r="BK48" s="2"/>
      <c r="BL48" s="2"/>
      <c r="BM48" s="2">
        <v>1617</v>
      </c>
      <c r="BN48" s="2">
        <v>0</v>
      </c>
      <c r="BO48" s="2" t="s">
        <v>3</v>
      </c>
      <c r="BP48" s="2">
        <v>0</v>
      </c>
      <c r="BQ48" s="2">
        <v>200</v>
      </c>
      <c r="BR48" s="2">
        <v>0</v>
      </c>
      <c r="BS48" s="2">
        <v>1</v>
      </c>
      <c r="BT48" s="2">
        <v>1</v>
      </c>
      <c r="BU48" s="2">
        <v>1</v>
      </c>
      <c r="BV48" s="2">
        <v>1</v>
      </c>
      <c r="BW48" s="2">
        <v>1</v>
      </c>
      <c r="BX48" s="2">
        <v>1</v>
      </c>
      <c r="BY48" s="2" t="s">
        <v>3</v>
      </c>
      <c r="BZ48" s="2">
        <v>0</v>
      </c>
      <c r="CA48" s="2">
        <v>0</v>
      </c>
      <c r="CB48" s="2"/>
      <c r="CC48" s="2"/>
      <c r="CD48" s="2"/>
      <c r="CE48" s="2"/>
      <c r="CF48" s="2">
        <v>0</v>
      </c>
      <c r="CG48" s="2">
        <v>0</v>
      </c>
      <c r="CH48" s="2"/>
      <c r="CI48" s="2"/>
      <c r="CJ48" s="2"/>
      <c r="CK48" s="2"/>
      <c r="CL48" s="2"/>
      <c r="CM48" s="2">
        <v>0</v>
      </c>
      <c r="CN48" s="2" t="s">
        <v>3</v>
      </c>
      <c r="CO48" s="2">
        <v>0</v>
      </c>
      <c r="CP48" s="2">
        <f t="shared" si="36"/>
        <v>12382.5</v>
      </c>
      <c r="CQ48" s="2">
        <f t="shared" si="37"/>
        <v>31.75</v>
      </c>
      <c r="CR48" s="2">
        <f t="shared" si="38"/>
        <v>0</v>
      </c>
      <c r="CS48" s="2">
        <f t="shared" si="39"/>
        <v>0</v>
      </c>
      <c r="CT48" s="2">
        <f t="shared" si="40"/>
        <v>0</v>
      </c>
      <c r="CU48" s="2">
        <f t="shared" si="41"/>
        <v>0</v>
      </c>
      <c r="CV48" s="2">
        <f t="shared" si="42"/>
        <v>0</v>
      </c>
      <c r="CW48" s="2">
        <f t="shared" si="43"/>
        <v>0</v>
      </c>
      <c r="CX48" s="2">
        <f t="shared" si="44"/>
        <v>0</v>
      </c>
      <c r="CY48" s="2">
        <f>((S48*BZ48)/100)</f>
        <v>0</v>
      </c>
      <c r="CZ48" s="2">
        <f>((S48*CA48)/100)</f>
        <v>0</v>
      </c>
      <c r="DA48" s="2"/>
      <c r="DB48" s="2"/>
      <c r="DC48" s="2" t="s">
        <v>3</v>
      </c>
      <c r="DD48" s="2" t="s">
        <v>3</v>
      </c>
      <c r="DE48" s="2" t="s">
        <v>3</v>
      </c>
      <c r="DF48" s="2" t="s">
        <v>3</v>
      </c>
      <c r="DG48" s="2" t="s">
        <v>3</v>
      </c>
      <c r="DH48" s="2" t="s">
        <v>3</v>
      </c>
      <c r="DI48" s="2" t="s">
        <v>3</v>
      </c>
      <c r="DJ48" s="2" t="s">
        <v>3</v>
      </c>
      <c r="DK48" s="2" t="s">
        <v>3</v>
      </c>
      <c r="DL48" s="2" t="s">
        <v>3</v>
      </c>
      <c r="DM48" s="2" t="s">
        <v>3</v>
      </c>
      <c r="DN48" s="2">
        <v>0</v>
      </c>
      <c r="DO48" s="2">
        <v>0</v>
      </c>
      <c r="DP48" s="2">
        <v>1</v>
      </c>
      <c r="DQ48" s="2">
        <v>1</v>
      </c>
      <c r="DR48" s="2"/>
      <c r="DS48" s="2"/>
      <c r="DT48" s="2"/>
      <c r="DU48" s="2">
        <v>1003</v>
      </c>
      <c r="DV48" s="2" t="s">
        <v>38</v>
      </c>
      <c r="DW48" s="2" t="s">
        <v>38</v>
      </c>
      <c r="DX48" s="2">
        <v>1</v>
      </c>
      <c r="DY48" s="2"/>
      <c r="DZ48" s="2"/>
      <c r="EA48" s="2"/>
      <c r="EB48" s="2"/>
      <c r="EC48" s="2"/>
      <c r="ED48" s="2"/>
      <c r="EE48" s="2">
        <v>42146624</v>
      </c>
      <c r="EF48" s="2">
        <v>200</v>
      </c>
      <c r="EG48" s="2" t="s">
        <v>32</v>
      </c>
      <c r="EH48" s="2">
        <v>0</v>
      </c>
      <c r="EI48" s="2" t="s">
        <v>3</v>
      </c>
      <c r="EJ48" s="2">
        <v>1</v>
      </c>
      <c r="EK48" s="2">
        <v>1617</v>
      </c>
      <c r="EL48" s="2" t="s">
        <v>33</v>
      </c>
      <c r="EM48" s="2" t="s">
        <v>34</v>
      </c>
      <c r="EN48" s="2"/>
      <c r="EO48" s="2" t="s">
        <v>3</v>
      </c>
      <c r="EP48" s="2"/>
      <c r="EQ48" s="2">
        <v>512</v>
      </c>
      <c r="ER48" s="2">
        <v>31.75</v>
      </c>
      <c r="ES48" s="2">
        <v>31.75</v>
      </c>
      <c r="ET48" s="2">
        <v>0</v>
      </c>
      <c r="EU48" s="2">
        <v>0</v>
      </c>
      <c r="EV48" s="2">
        <v>0</v>
      </c>
      <c r="EW48" s="2">
        <v>0</v>
      </c>
      <c r="EX48" s="2">
        <v>0</v>
      </c>
      <c r="EY48" s="2">
        <v>0</v>
      </c>
      <c r="EZ48" s="2"/>
      <c r="FA48" s="2"/>
      <c r="FB48" s="2"/>
      <c r="FC48" s="2"/>
      <c r="FD48" s="2"/>
      <c r="FE48" s="2"/>
      <c r="FF48" s="2"/>
      <c r="FG48" s="2"/>
      <c r="FH48" s="2"/>
      <c r="FI48" s="2"/>
      <c r="FJ48" s="2"/>
      <c r="FK48" s="2"/>
      <c r="FL48" s="2"/>
      <c r="FM48" s="2"/>
      <c r="FN48" s="2"/>
      <c r="FO48" s="2"/>
      <c r="FP48" s="2"/>
      <c r="FQ48" s="2">
        <v>0</v>
      </c>
      <c r="FR48" s="2">
        <f t="shared" si="45"/>
        <v>0</v>
      </c>
      <c r="FS48" s="2">
        <v>0</v>
      </c>
      <c r="FT48" s="2"/>
      <c r="FU48" s="2"/>
      <c r="FV48" s="2"/>
      <c r="FW48" s="2"/>
      <c r="FX48" s="2">
        <v>0</v>
      </c>
      <c r="FY48" s="2">
        <v>0</v>
      </c>
      <c r="FZ48" s="2"/>
      <c r="GA48" s="2" t="s">
        <v>3</v>
      </c>
      <c r="GB48" s="2"/>
      <c r="GC48" s="2"/>
      <c r="GD48" s="2">
        <v>0</v>
      </c>
      <c r="GE48" s="2"/>
      <c r="GF48" s="2">
        <v>-1840500772</v>
      </c>
      <c r="GG48" s="2">
        <v>2</v>
      </c>
      <c r="GH48" s="2">
        <v>1</v>
      </c>
      <c r="GI48" s="2">
        <v>-2</v>
      </c>
      <c r="GJ48" s="2">
        <v>0</v>
      </c>
      <c r="GK48" s="2">
        <f>ROUND(R48*(R12)/100,2)</f>
        <v>0</v>
      </c>
      <c r="GL48" s="2">
        <f t="shared" si="46"/>
        <v>0</v>
      </c>
      <c r="GM48" s="2">
        <f t="shared" si="47"/>
        <v>12382.5</v>
      </c>
      <c r="GN48" s="2">
        <f t="shared" si="48"/>
        <v>12382.5</v>
      </c>
      <c r="GO48" s="2">
        <f t="shared" si="49"/>
        <v>0</v>
      </c>
      <c r="GP48" s="2">
        <f t="shared" si="50"/>
        <v>0</v>
      </c>
      <c r="GQ48" s="2"/>
      <c r="GR48" s="2">
        <v>0</v>
      </c>
      <c r="GS48" s="2">
        <v>3</v>
      </c>
      <c r="GT48" s="2">
        <v>0</v>
      </c>
      <c r="GU48" s="2" t="s">
        <v>3</v>
      </c>
      <c r="GV48" s="2">
        <f t="shared" si="51"/>
        <v>0</v>
      </c>
      <c r="GW48" s="2">
        <v>1</v>
      </c>
      <c r="GX48" s="2">
        <f t="shared" si="52"/>
        <v>0</v>
      </c>
      <c r="GY48" s="2"/>
      <c r="GZ48" s="2"/>
      <c r="HA48" s="2">
        <v>0</v>
      </c>
      <c r="HB48" s="2">
        <v>0</v>
      </c>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v>0</v>
      </c>
      <c r="IL48" s="2"/>
      <c r="IM48" s="2"/>
      <c r="IN48" s="2"/>
      <c r="IO48" s="2"/>
      <c r="IP48" s="2"/>
      <c r="IQ48" s="2"/>
      <c r="IR48" s="2"/>
      <c r="IS48" s="2"/>
      <c r="IT48" s="2"/>
      <c r="IU48" s="2"/>
    </row>
    <row r="49" spans="1:255" x14ac:dyDescent="0.2">
      <c r="A49">
        <v>17</v>
      </c>
      <c r="B49">
        <v>1</v>
      </c>
      <c r="E49" t="s">
        <v>63</v>
      </c>
      <c r="F49" t="s">
        <v>64</v>
      </c>
      <c r="G49" t="s">
        <v>65</v>
      </c>
      <c r="H49" t="s">
        <v>38</v>
      </c>
      <c r="I49">
        <v>390</v>
      </c>
      <c r="J49">
        <v>0</v>
      </c>
      <c r="O49">
        <f t="shared" si="21"/>
        <v>91382.85</v>
      </c>
      <c r="P49">
        <f t="shared" si="22"/>
        <v>91382.85</v>
      </c>
      <c r="Q49">
        <f t="shared" si="23"/>
        <v>0</v>
      </c>
      <c r="R49">
        <f t="shared" si="24"/>
        <v>0</v>
      </c>
      <c r="S49">
        <f t="shared" si="25"/>
        <v>0</v>
      </c>
      <c r="T49">
        <f t="shared" si="26"/>
        <v>0</v>
      </c>
      <c r="U49">
        <f t="shared" si="27"/>
        <v>0</v>
      </c>
      <c r="V49">
        <f t="shared" si="28"/>
        <v>0</v>
      </c>
      <c r="W49">
        <f t="shared" si="29"/>
        <v>0</v>
      </c>
      <c r="X49">
        <f t="shared" si="30"/>
        <v>0</v>
      </c>
      <c r="Y49">
        <f t="shared" si="31"/>
        <v>0</v>
      </c>
      <c r="AA49">
        <v>42559019</v>
      </c>
      <c r="AB49">
        <f t="shared" si="32"/>
        <v>31.75</v>
      </c>
      <c r="AC49">
        <f t="shared" si="33"/>
        <v>31.75</v>
      </c>
      <c r="AD49">
        <f t="shared" si="57"/>
        <v>0</v>
      </c>
      <c r="AE49">
        <f t="shared" si="57"/>
        <v>0</v>
      </c>
      <c r="AF49">
        <f t="shared" si="57"/>
        <v>0</v>
      </c>
      <c r="AG49">
        <f t="shared" si="34"/>
        <v>0</v>
      </c>
      <c r="AH49">
        <f t="shared" si="58"/>
        <v>0</v>
      </c>
      <c r="AI49">
        <f t="shared" si="58"/>
        <v>0</v>
      </c>
      <c r="AJ49">
        <f t="shared" si="35"/>
        <v>0</v>
      </c>
      <c r="AK49">
        <v>31.75</v>
      </c>
      <c r="AL49">
        <v>31.75</v>
      </c>
      <c r="AM49">
        <v>0</v>
      </c>
      <c r="AN49">
        <v>0</v>
      </c>
      <c r="AO49">
        <v>0</v>
      </c>
      <c r="AP49">
        <v>0</v>
      </c>
      <c r="AQ49">
        <v>0</v>
      </c>
      <c r="AR49">
        <v>0</v>
      </c>
      <c r="AS49">
        <v>0</v>
      </c>
      <c r="AT49">
        <v>0</v>
      </c>
      <c r="AU49">
        <v>0</v>
      </c>
      <c r="AV49">
        <v>1</v>
      </c>
      <c r="AW49">
        <v>1</v>
      </c>
      <c r="AZ49">
        <v>1</v>
      </c>
      <c r="BA49">
        <v>1</v>
      </c>
      <c r="BB49">
        <v>1</v>
      </c>
      <c r="BC49">
        <v>7.38</v>
      </c>
      <c r="BD49" t="s">
        <v>3</v>
      </c>
      <c r="BE49" t="s">
        <v>3</v>
      </c>
      <c r="BF49" t="s">
        <v>3</v>
      </c>
      <c r="BG49" t="s">
        <v>3</v>
      </c>
      <c r="BH49">
        <v>3</v>
      </c>
      <c r="BI49">
        <v>1</v>
      </c>
      <c r="BJ49" t="s">
        <v>66</v>
      </c>
      <c r="BM49">
        <v>1617</v>
      </c>
      <c r="BN49">
        <v>0</v>
      </c>
      <c r="BO49" t="s">
        <v>64</v>
      </c>
      <c r="BP49">
        <v>1</v>
      </c>
      <c r="BQ49">
        <v>200</v>
      </c>
      <c r="BR49">
        <v>0</v>
      </c>
      <c r="BS49">
        <v>1</v>
      </c>
      <c r="BT49">
        <v>1</v>
      </c>
      <c r="BU49">
        <v>1</v>
      </c>
      <c r="BV49">
        <v>1</v>
      </c>
      <c r="BW49">
        <v>1</v>
      </c>
      <c r="BX49">
        <v>1</v>
      </c>
      <c r="BY49" t="s">
        <v>3</v>
      </c>
      <c r="BZ49">
        <v>0</v>
      </c>
      <c r="CA49">
        <v>0</v>
      </c>
      <c r="CF49">
        <v>0</v>
      </c>
      <c r="CG49">
        <v>0</v>
      </c>
      <c r="CM49">
        <v>0</v>
      </c>
      <c r="CN49" t="s">
        <v>3</v>
      </c>
      <c r="CO49">
        <v>0</v>
      </c>
      <c r="CP49">
        <f t="shared" si="36"/>
        <v>91382.85</v>
      </c>
      <c r="CQ49">
        <f t="shared" si="37"/>
        <v>234.315</v>
      </c>
      <c r="CR49">
        <f t="shared" si="38"/>
        <v>0</v>
      </c>
      <c r="CS49">
        <f t="shared" si="39"/>
        <v>0</v>
      </c>
      <c r="CT49">
        <f t="shared" si="40"/>
        <v>0</v>
      </c>
      <c r="CU49">
        <f t="shared" si="41"/>
        <v>0</v>
      </c>
      <c r="CV49">
        <f t="shared" si="42"/>
        <v>0</v>
      </c>
      <c r="CW49">
        <f t="shared" si="43"/>
        <v>0</v>
      </c>
      <c r="CX49">
        <f t="shared" si="44"/>
        <v>0</v>
      </c>
      <c r="CY49">
        <f>S49*(BZ49/100)</f>
        <v>0</v>
      </c>
      <c r="CZ49">
        <f>S49*(CA49/100)</f>
        <v>0</v>
      </c>
      <c r="DC49" t="s">
        <v>3</v>
      </c>
      <c r="DD49" t="s">
        <v>3</v>
      </c>
      <c r="DE49" t="s">
        <v>3</v>
      </c>
      <c r="DF49" t="s">
        <v>3</v>
      </c>
      <c r="DG49" t="s">
        <v>3</v>
      </c>
      <c r="DH49" t="s">
        <v>3</v>
      </c>
      <c r="DI49" t="s">
        <v>3</v>
      </c>
      <c r="DJ49" t="s">
        <v>3</v>
      </c>
      <c r="DK49" t="s">
        <v>3</v>
      </c>
      <c r="DL49" t="s">
        <v>3</v>
      </c>
      <c r="DM49" t="s">
        <v>3</v>
      </c>
      <c r="DN49">
        <v>0</v>
      </c>
      <c r="DO49">
        <v>0</v>
      </c>
      <c r="DP49">
        <v>1</v>
      </c>
      <c r="DQ49">
        <v>1</v>
      </c>
      <c r="DU49">
        <v>1003</v>
      </c>
      <c r="DV49" t="s">
        <v>38</v>
      </c>
      <c r="DW49" t="s">
        <v>38</v>
      </c>
      <c r="DX49">
        <v>1</v>
      </c>
      <c r="EE49">
        <v>42146624</v>
      </c>
      <c r="EF49">
        <v>200</v>
      </c>
      <c r="EG49" t="s">
        <v>32</v>
      </c>
      <c r="EH49">
        <v>0</v>
      </c>
      <c r="EI49" t="s">
        <v>3</v>
      </c>
      <c r="EJ49">
        <v>1</v>
      </c>
      <c r="EK49">
        <v>1617</v>
      </c>
      <c r="EL49" t="s">
        <v>33</v>
      </c>
      <c r="EM49" t="s">
        <v>34</v>
      </c>
      <c r="EO49" t="s">
        <v>3</v>
      </c>
      <c r="EQ49">
        <v>512</v>
      </c>
      <c r="ER49">
        <v>31.75</v>
      </c>
      <c r="ES49">
        <v>31.75</v>
      </c>
      <c r="ET49">
        <v>0</v>
      </c>
      <c r="EU49">
        <v>0</v>
      </c>
      <c r="EV49">
        <v>0</v>
      </c>
      <c r="EW49">
        <v>0</v>
      </c>
      <c r="EX49">
        <v>0</v>
      </c>
      <c r="EY49">
        <v>0</v>
      </c>
      <c r="FQ49">
        <v>0</v>
      </c>
      <c r="FR49">
        <f t="shared" si="45"/>
        <v>0</v>
      </c>
      <c r="FS49">
        <v>0</v>
      </c>
      <c r="FX49">
        <v>0</v>
      </c>
      <c r="FY49">
        <v>0</v>
      </c>
      <c r="GA49" t="s">
        <v>3</v>
      </c>
      <c r="GD49">
        <v>0</v>
      </c>
      <c r="GF49">
        <v>-1840500772</v>
      </c>
      <c r="GG49">
        <v>2</v>
      </c>
      <c r="GH49">
        <v>1</v>
      </c>
      <c r="GI49">
        <v>2</v>
      </c>
      <c r="GJ49">
        <v>0</v>
      </c>
      <c r="GK49">
        <f>ROUND(R49*(S12)/100,2)</f>
        <v>0</v>
      </c>
      <c r="GL49">
        <f t="shared" si="46"/>
        <v>0</v>
      </c>
      <c r="GM49">
        <f t="shared" si="47"/>
        <v>91382.85</v>
      </c>
      <c r="GN49">
        <f t="shared" si="48"/>
        <v>91382.85</v>
      </c>
      <c r="GO49">
        <f t="shared" si="49"/>
        <v>0</v>
      </c>
      <c r="GP49">
        <f t="shared" si="50"/>
        <v>0</v>
      </c>
      <c r="GR49">
        <v>0</v>
      </c>
      <c r="GS49">
        <v>3</v>
      </c>
      <c r="GT49">
        <v>0</v>
      </c>
      <c r="GU49" t="s">
        <v>3</v>
      </c>
      <c r="GV49">
        <f t="shared" si="51"/>
        <v>0</v>
      </c>
      <c r="GW49">
        <v>1</v>
      </c>
      <c r="GX49">
        <f t="shared" si="52"/>
        <v>0</v>
      </c>
      <c r="HA49">
        <v>0</v>
      </c>
      <c r="HB49">
        <v>0</v>
      </c>
      <c r="IK49">
        <v>0</v>
      </c>
    </row>
    <row r="50" spans="1:255" x14ac:dyDescent="0.2">
      <c r="A50" s="2">
        <v>17</v>
      </c>
      <c r="B50" s="2">
        <v>1</v>
      </c>
      <c r="C50" s="2"/>
      <c r="D50" s="2"/>
      <c r="E50" s="2" t="s">
        <v>67</v>
      </c>
      <c r="F50" s="2" t="s">
        <v>68</v>
      </c>
      <c r="G50" s="2" t="s">
        <v>69</v>
      </c>
      <c r="H50" s="2" t="s">
        <v>43</v>
      </c>
      <c r="I50" s="2">
        <v>12</v>
      </c>
      <c r="J50" s="2">
        <v>0</v>
      </c>
      <c r="K50" s="2"/>
      <c r="L50" s="2"/>
      <c r="M50" s="2"/>
      <c r="N50" s="2"/>
      <c r="O50" s="2">
        <f t="shared" si="21"/>
        <v>1062.48</v>
      </c>
      <c r="P50" s="2">
        <f t="shared" si="22"/>
        <v>1062.48</v>
      </c>
      <c r="Q50" s="2">
        <f t="shared" si="23"/>
        <v>0</v>
      </c>
      <c r="R50" s="2">
        <f t="shared" si="24"/>
        <v>0</v>
      </c>
      <c r="S50" s="2">
        <f t="shared" si="25"/>
        <v>0</v>
      </c>
      <c r="T50" s="2">
        <f t="shared" si="26"/>
        <v>0</v>
      </c>
      <c r="U50" s="2">
        <f t="shared" si="27"/>
        <v>0</v>
      </c>
      <c r="V50" s="2">
        <f t="shared" si="28"/>
        <v>0</v>
      </c>
      <c r="W50" s="2">
        <f t="shared" si="29"/>
        <v>0</v>
      </c>
      <c r="X50" s="2">
        <f t="shared" si="30"/>
        <v>0</v>
      </c>
      <c r="Y50" s="2">
        <f t="shared" si="31"/>
        <v>0</v>
      </c>
      <c r="Z50" s="2"/>
      <c r="AA50" s="2">
        <v>42559021</v>
      </c>
      <c r="AB50" s="2">
        <f t="shared" si="32"/>
        <v>88.54</v>
      </c>
      <c r="AC50" s="2">
        <f t="shared" si="33"/>
        <v>88.54</v>
      </c>
      <c r="AD50" s="2">
        <f t="shared" si="57"/>
        <v>0</v>
      </c>
      <c r="AE50" s="2">
        <f t="shared" si="57"/>
        <v>0</v>
      </c>
      <c r="AF50" s="2">
        <f t="shared" si="57"/>
        <v>0</v>
      </c>
      <c r="AG50" s="2">
        <f t="shared" si="34"/>
        <v>0</v>
      </c>
      <c r="AH50" s="2">
        <f t="shared" si="58"/>
        <v>0</v>
      </c>
      <c r="AI50" s="2">
        <f t="shared" si="58"/>
        <v>0</v>
      </c>
      <c r="AJ50" s="2">
        <f t="shared" si="35"/>
        <v>0</v>
      </c>
      <c r="AK50" s="2">
        <v>88.54</v>
      </c>
      <c r="AL50" s="2">
        <v>88.54</v>
      </c>
      <c r="AM50" s="2">
        <v>0</v>
      </c>
      <c r="AN50" s="2">
        <v>0</v>
      </c>
      <c r="AO50" s="2">
        <v>0</v>
      </c>
      <c r="AP50" s="2">
        <v>0</v>
      </c>
      <c r="AQ50" s="2">
        <v>0</v>
      </c>
      <c r="AR50" s="2">
        <v>0</v>
      </c>
      <c r="AS50" s="2">
        <v>0</v>
      </c>
      <c r="AT50" s="2">
        <v>0</v>
      </c>
      <c r="AU50" s="2">
        <v>0</v>
      </c>
      <c r="AV50" s="2">
        <v>1</v>
      </c>
      <c r="AW50" s="2">
        <v>1</v>
      </c>
      <c r="AX50" s="2"/>
      <c r="AY50" s="2"/>
      <c r="AZ50" s="2">
        <v>1</v>
      </c>
      <c r="BA50" s="2">
        <v>1</v>
      </c>
      <c r="BB50" s="2">
        <v>1</v>
      </c>
      <c r="BC50" s="2">
        <v>1</v>
      </c>
      <c r="BD50" s="2" t="s">
        <v>3</v>
      </c>
      <c r="BE50" s="2" t="s">
        <v>3</v>
      </c>
      <c r="BF50" s="2" t="s">
        <v>3</v>
      </c>
      <c r="BG50" s="2" t="s">
        <v>3</v>
      </c>
      <c r="BH50" s="2">
        <v>3</v>
      </c>
      <c r="BI50" s="2">
        <v>1</v>
      </c>
      <c r="BJ50" s="2" t="s">
        <v>70</v>
      </c>
      <c r="BK50" s="2"/>
      <c r="BL50" s="2"/>
      <c r="BM50" s="2">
        <v>1617</v>
      </c>
      <c r="BN50" s="2">
        <v>0</v>
      </c>
      <c r="BO50" s="2" t="s">
        <v>3</v>
      </c>
      <c r="BP50" s="2">
        <v>0</v>
      </c>
      <c r="BQ50" s="2">
        <v>200</v>
      </c>
      <c r="BR50" s="2">
        <v>0</v>
      </c>
      <c r="BS50" s="2">
        <v>1</v>
      </c>
      <c r="BT50" s="2">
        <v>1</v>
      </c>
      <c r="BU50" s="2">
        <v>1</v>
      </c>
      <c r="BV50" s="2">
        <v>1</v>
      </c>
      <c r="BW50" s="2">
        <v>1</v>
      </c>
      <c r="BX50" s="2">
        <v>1</v>
      </c>
      <c r="BY50" s="2" t="s">
        <v>3</v>
      </c>
      <c r="BZ50" s="2">
        <v>0</v>
      </c>
      <c r="CA50" s="2">
        <v>0</v>
      </c>
      <c r="CB50" s="2"/>
      <c r="CC50" s="2"/>
      <c r="CD50" s="2"/>
      <c r="CE50" s="2"/>
      <c r="CF50" s="2">
        <v>0</v>
      </c>
      <c r="CG50" s="2">
        <v>0</v>
      </c>
      <c r="CH50" s="2"/>
      <c r="CI50" s="2"/>
      <c r="CJ50" s="2"/>
      <c r="CK50" s="2"/>
      <c r="CL50" s="2"/>
      <c r="CM50" s="2">
        <v>0</v>
      </c>
      <c r="CN50" s="2" t="s">
        <v>3</v>
      </c>
      <c r="CO50" s="2">
        <v>0</v>
      </c>
      <c r="CP50" s="2">
        <f t="shared" si="36"/>
        <v>1062.48</v>
      </c>
      <c r="CQ50" s="2">
        <f t="shared" si="37"/>
        <v>88.54</v>
      </c>
      <c r="CR50" s="2">
        <f t="shared" si="38"/>
        <v>0</v>
      </c>
      <c r="CS50" s="2">
        <f t="shared" si="39"/>
        <v>0</v>
      </c>
      <c r="CT50" s="2">
        <f t="shared" si="40"/>
        <v>0</v>
      </c>
      <c r="CU50" s="2">
        <f t="shared" si="41"/>
        <v>0</v>
      </c>
      <c r="CV50" s="2">
        <f t="shared" si="42"/>
        <v>0</v>
      </c>
      <c r="CW50" s="2">
        <f t="shared" si="43"/>
        <v>0</v>
      </c>
      <c r="CX50" s="2">
        <f t="shared" si="44"/>
        <v>0</v>
      </c>
      <c r="CY50" s="2">
        <f>((S50*BZ50)/100)</f>
        <v>0</v>
      </c>
      <c r="CZ50" s="2">
        <f>((S50*CA50)/100)</f>
        <v>0</v>
      </c>
      <c r="DA50" s="2"/>
      <c r="DB50" s="2"/>
      <c r="DC50" s="2" t="s">
        <v>3</v>
      </c>
      <c r="DD50" s="2" t="s">
        <v>3</v>
      </c>
      <c r="DE50" s="2" t="s">
        <v>3</v>
      </c>
      <c r="DF50" s="2" t="s">
        <v>3</v>
      </c>
      <c r="DG50" s="2" t="s">
        <v>3</v>
      </c>
      <c r="DH50" s="2" t="s">
        <v>3</v>
      </c>
      <c r="DI50" s="2" t="s">
        <v>3</v>
      </c>
      <c r="DJ50" s="2" t="s">
        <v>3</v>
      </c>
      <c r="DK50" s="2" t="s">
        <v>3</v>
      </c>
      <c r="DL50" s="2" t="s">
        <v>3</v>
      </c>
      <c r="DM50" s="2" t="s">
        <v>3</v>
      </c>
      <c r="DN50" s="2">
        <v>0</v>
      </c>
      <c r="DO50" s="2">
        <v>0</v>
      </c>
      <c r="DP50" s="2">
        <v>1</v>
      </c>
      <c r="DQ50" s="2">
        <v>1</v>
      </c>
      <c r="DR50" s="2"/>
      <c r="DS50" s="2"/>
      <c r="DT50" s="2"/>
      <c r="DU50" s="2">
        <v>1010</v>
      </c>
      <c r="DV50" s="2" t="s">
        <v>43</v>
      </c>
      <c r="DW50" s="2" t="s">
        <v>43</v>
      </c>
      <c r="DX50" s="2">
        <v>1</v>
      </c>
      <c r="DY50" s="2"/>
      <c r="DZ50" s="2"/>
      <c r="EA50" s="2"/>
      <c r="EB50" s="2"/>
      <c r="EC50" s="2"/>
      <c r="ED50" s="2"/>
      <c r="EE50" s="2">
        <v>42146624</v>
      </c>
      <c r="EF50" s="2">
        <v>200</v>
      </c>
      <c r="EG50" s="2" t="s">
        <v>32</v>
      </c>
      <c r="EH50" s="2">
        <v>0</v>
      </c>
      <c r="EI50" s="2" t="s">
        <v>3</v>
      </c>
      <c r="EJ50" s="2">
        <v>1</v>
      </c>
      <c r="EK50" s="2">
        <v>1617</v>
      </c>
      <c r="EL50" s="2" t="s">
        <v>33</v>
      </c>
      <c r="EM50" s="2" t="s">
        <v>34</v>
      </c>
      <c r="EN50" s="2"/>
      <c r="EO50" s="2" t="s">
        <v>3</v>
      </c>
      <c r="EP50" s="2"/>
      <c r="EQ50" s="2">
        <v>512</v>
      </c>
      <c r="ER50" s="2">
        <v>88.54</v>
      </c>
      <c r="ES50" s="2">
        <v>88.54</v>
      </c>
      <c r="ET50" s="2">
        <v>0</v>
      </c>
      <c r="EU50" s="2">
        <v>0</v>
      </c>
      <c r="EV50" s="2">
        <v>0</v>
      </c>
      <c r="EW50" s="2">
        <v>0</v>
      </c>
      <c r="EX50" s="2">
        <v>0</v>
      </c>
      <c r="EY50" s="2">
        <v>0</v>
      </c>
      <c r="EZ50" s="2"/>
      <c r="FA50" s="2"/>
      <c r="FB50" s="2"/>
      <c r="FC50" s="2"/>
      <c r="FD50" s="2"/>
      <c r="FE50" s="2"/>
      <c r="FF50" s="2"/>
      <c r="FG50" s="2"/>
      <c r="FH50" s="2"/>
      <c r="FI50" s="2"/>
      <c r="FJ50" s="2"/>
      <c r="FK50" s="2"/>
      <c r="FL50" s="2"/>
      <c r="FM50" s="2"/>
      <c r="FN50" s="2"/>
      <c r="FO50" s="2"/>
      <c r="FP50" s="2"/>
      <c r="FQ50" s="2">
        <v>0</v>
      </c>
      <c r="FR50" s="2">
        <f t="shared" si="45"/>
        <v>0</v>
      </c>
      <c r="FS50" s="2">
        <v>0</v>
      </c>
      <c r="FT50" s="2"/>
      <c r="FU50" s="2"/>
      <c r="FV50" s="2"/>
      <c r="FW50" s="2"/>
      <c r="FX50" s="2">
        <v>0</v>
      </c>
      <c r="FY50" s="2">
        <v>0</v>
      </c>
      <c r="FZ50" s="2"/>
      <c r="GA50" s="2" t="s">
        <v>3</v>
      </c>
      <c r="GB50" s="2"/>
      <c r="GC50" s="2"/>
      <c r="GD50" s="2">
        <v>0</v>
      </c>
      <c r="GE50" s="2"/>
      <c r="GF50" s="2">
        <v>1750190457</v>
      </c>
      <c r="GG50" s="2">
        <v>2</v>
      </c>
      <c r="GH50" s="2">
        <v>1</v>
      </c>
      <c r="GI50" s="2">
        <v>-2</v>
      </c>
      <c r="GJ50" s="2">
        <v>0</v>
      </c>
      <c r="GK50" s="2">
        <f>ROUND(R50*(R12)/100,2)</f>
        <v>0</v>
      </c>
      <c r="GL50" s="2">
        <f t="shared" si="46"/>
        <v>0</v>
      </c>
      <c r="GM50" s="2">
        <f t="shared" si="47"/>
        <v>1062.48</v>
      </c>
      <c r="GN50" s="2">
        <f t="shared" si="48"/>
        <v>1062.48</v>
      </c>
      <c r="GO50" s="2">
        <f t="shared" si="49"/>
        <v>0</v>
      </c>
      <c r="GP50" s="2">
        <f t="shared" si="50"/>
        <v>0</v>
      </c>
      <c r="GQ50" s="2"/>
      <c r="GR50" s="2">
        <v>0</v>
      </c>
      <c r="GS50" s="2">
        <v>3</v>
      </c>
      <c r="GT50" s="2">
        <v>0</v>
      </c>
      <c r="GU50" s="2" t="s">
        <v>3</v>
      </c>
      <c r="GV50" s="2">
        <f t="shared" si="51"/>
        <v>0</v>
      </c>
      <c r="GW50" s="2">
        <v>1</v>
      </c>
      <c r="GX50" s="2">
        <f t="shared" si="52"/>
        <v>0</v>
      </c>
      <c r="GY50" s="2"/>
      <c r="GZ50" s="2"/>
      <c r="HA50" s="2">
        <v>0</v>
      </c>
      <c r="HB50" s="2">
        <v>0</v>
      </c>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v>0</v>
      </c>
      <c r="IL50" s="2"/>
      <c r="IM50" s="2"/>
      <c r="IN50" s="2"/>
      <c r="IO50" s="2"/>
      <c r="IP50" s="2"/>
      <c r="IQ50" s="2"/>
      <c r="IR50" s="2"/>
      <c r="IS50" s="2"/>
      <c r="IT50" s="2"/>
      <c r="IU50" s="2"/>
    </row>
    <row r="51" spans="1:255" x14ac:dyDescent="0.2">
      <c r="A51">
        <v>17</v>
      </c>
      <c r="B51">
        <v>1</v>
      </c>
      <c r="E51" t="s">
        <v>67</v>
      </c>
      <c r="F51" t="s">
        <v>68</v>
      </c>
      <c r="G51" t="s">
        <v>69</v>
      </c>
      <c r="H51" t="s">
        <v>43</v>
      </c>
      <c r="I51">
        <v>12</v>
      </c>
      <c r="J51">
        <v>0</v>
      </c>
      <c r="O51">
        <f t="shared" si="21"/>
        <v>12282.27</v>
      </c>
      <c r="P51">
        <f t="shared" si="22"/>
        <v>12282.27</v>
      </c>
      <c r="Q51">
        <f t="shared" si="23"/>
        <v>0</v>
      </c>
      <c r="R51">
        <f t="shared" si="24"/>
        <v>0</v>
      </c>
      <c r="S51">
        <f t="shared" si="25"/>
        <v>0</v>
      </c>
      <c r="T51">
        <f t="shared" si="26"/>
        <v>0</v>
      </c>
      <c r="U51">
        <f t="shared" si="27"/>
        <v>0</v>
      </c>
      <c r="V51">
        <f t="shared" si="28"/>
        <v>0</v>
      </c>
      <c r="W51">
        <f t="shared" si="29"/>
        <v>0</v>
      </c>
      <c r="X51">
        <f t="shared" si="30"/>
        <v>0</v>
      </c>
      <c r="Y51">
        <f t="shared" si="31"/>
        <v>0</v>
      </c>
      <c r="AA51">
        <v>42559019</v>
      </c>
      <c r="AB51">
        <f t="shared" si="32"/>
        <v>88.54</v>
      </c>
      <c r="AC51">
        <f t="shared" si="33"/>
        <v>88.54</v>
      </c>
      <c r="AD51">
        <f t="shared" si="57"/>
        <v>0</v>
      </c>
      <c r="AE51">
        <f t="shared" si="57"/>
        <v>0</v>
      </c>
      <c r="AF51">
        <f t="shared" si="57"/>
        <v>0</v>
      </c>
      <c r="AG51">
        <f t="shared" si="34"/>
        <v>0</v>
      </c>
      <c r="AH51">
        <f t="shared" si="58"/>
        <v>0</v>
      </c>
      <c r="AI51">
        <f t="shared" si="58"/>
        <v>0</v>
      </c>
      <c r="AJ51">
        <f t="shared" si="35"/>
        <v>0</v>
      </c>
      <c r="AK51">
        <v>88.54</v>
      </c>
      <c r="AL51">
        <v>88.54</v>
      </c>
      <c r="AM51">
        <v>0</v>
      </c>
      <c r="AN51">
        <v>0</v>
      </c>
      <c r="AO51">
        <v>0</v>
      </c>
      <c r="AP51">
        <v>0</v>
      </c>
      <c r="AQ51">
        <v>0</v>
      </c>
      <c r="AR51">
        <v>0</v>
      </c>
      <c r="AS51">
        <v>0</v>
      </c>
      <c r="AT51">
        <v>0</v>
      </c>
      <c r="AU51">
        <v>0</v>
      </c>
      <c r="AV51">
        <v>1</v>
      </c>
      <c r="AW51">
        <v>1</v>
      </c>
      <c r="AZ51">
        <v>1</v>
      </c>
      <c r="BA51">
        <v>1</v>
      </c>
      <c r="BB51">
        <v>1</v>
      </c>
      <c r="BC51">
        <v>11.56</v>
      </c>
      <c r="BD51" t="s">
        <v>3</v>
      </c>
      <c r="BE51" t="s">
        <v>3</v>
      </c>
      <c r="BF51" t="s">
        <v>3</v>
      </c>
      <c r="BG51" t="s">
        <v>3</v>
      </c>
      <c r="BH51">
        <v>3</v>
      </c>
      <c r="BI51">
        <v>1</v>
      </c>
      <c r="BJ51" t="s">
        <v>70</v>
      </c>
      <c r="BM51">
        <v>1617</v>
      </c>
      <c r="BN51">
        <v>0</v>
      </c>
      <c r="BO51" t="s">
        <v>68</v>
      </c>
      <c r="BP51">
        <v>1</v>
      </c>
      <c r="BQ51">
        <v>200</v>
      </c>
      <c r="BR51">
        <v>0</v>
      </c>
      <c r="BS51">
        <v>1</v>
      </c>
      <c r="BT51">
        <v>1</v>
      </c>
      <c r="BU51">
        <v>1</v>
      </c>
      <c r="BV51">
        <v>1</v>
      </c>
      <c r="BW51">
        <v>1</v>
      </c>
      <c r="BX51">
        <v>1</v>
      </c>
      <c r="BY51" t="s">
        <v>3</v>
      </c>
      <c r="BZ51">
        <v>0</v>
      </c>
      <c r="CA51">
        <v>0</v>
      </c>
      <c r="CF51">
        <v>0</v>
      </c>
      <c r="CG51">
        <v>0</v>
      </c>
      <c r="CM51">
        <v>0</v>
      </c>
      <c r="CN51" t="s">
        <v>3</v>
      </c>
      <c r="CO51">
        <v>0</v>
      </c>
      <c r="CP51">
        <f t="shared" si="36"/>
        <v>12282.27</v>
      </c>
      <c r="CQ51">
        <f t="shared" si="37"/>
        <v>1023.5224000000001</v>
      </c>
      <c r="CR51">
        <f t="shared" si="38"/>
        <v>0</v>
      </c>
      <c r="CS51">
        <f t="shared" si="39"/>
        <v>0</v>
      </c>
      <c r="CT51">
        <f t="shared" si="40"/>
        <v>0</v>
      </c>
      <c r="CU51">
        <f t="shared" si="41"/>
        <v>0</v>
      </c>
      <c r="CV51">
        <f t="shared" si="42"/>
        <v>0</v>
      </c>
      <c r="CW51">
        <f t="shared" si="43"/>
        <v>0</v>
      </c>
      <c r="CX51">
        <f t="shared" si="44"/>
        <v>0</v>
      </c>
      <c r="CY51">
        <f>S51*(BZ51/100)</f>
        <v>0</v>
      </c>
      <c r="CZ51">
        <f>S51*(CA51/100)</f>
        <v>0</v>
      </c>
      <c r="DC51" t="s">
        <v>3</v>
      </c>
      <c r="DD51" t="s">
        <v>3</v>
      </c>
      <c r="DE51" t="s">
        <v>3</v>
      </c>
      <c r="DF51" t="s">
        <v>3</v>
      </c>
      <c r="DG51" t="s">
        <v>3</v>
      </c>
      <c r="DH51" t="s">
        <v>3</v>
      </c>
      <c r="DI51" t="s">
        <v>3</v>
      </c>
      <c r="DJ51" t="s">
        <v>3</v>
      </c>
      <c r="DK51" t="s">
        <v>3</v>
      </c>
      <c r="DL51" t="s">
        <v>3</v>
      </c>
      <c r="DM51" t="s">
        <v>3</v>
      </c>
      <c r="DN51">
        <v>0</v>
      </c>
      <c r="DO51">
        <v>0</v>
      </c>
      <c r="DP51">
        <v>1</v>
      </c>
      <c r="DQ51">
        <v>1</v>
      </c>
      <c r="DU51">
        <v>1010</v>
      </c>
      <c r="DV51" t="s">
        <v>43</v>
      </c>
      <c r="DW51" t="s">
        <v>43</v>
      </c>
      <c r="DX51">
        <v>1</v>
      </c>
      <c r="EE51">
        <v>42146624</v>
      </c>
      <c r="EF51">
        <v>200</v>
      </c>
      <c r="EG51" t="s">
        <v>32</v>
      </c>
      <c r="EH51">
        <v>0</v>
      </c>
      <c r="EI51" t="s">
        <v>3</v>
      </c>
      <c r="EJ51">
        <v>1</v>
      </c>
      <c r="EK51">
        <v>1617</v>
      </c>
      <c r="EL51" t="s">
        <v>33</v>
      </c>
      <c r="EM51" t="s">
        <v>34</v>
      </c>
      <c r="EO51" t="s">
        <v>3</v>
      </c>
      <c r="EQ51">
        <v>512</v>
      </c>
      <c r="ER51">
        <v>88.54</v>
      </c>
      <c r="ES51">
        <v>88.54</v>
      </c>
      <c r="ET51">
        <v>0</v>
      </c>
      <c r="EU51">
        <v>0</v>
      </c>
      <c r="EV51">
        <v>0</v>
      </c>
      <c r="EW51">
        <v>0</v>
      </c>
      <c r="EX51">
        <v>0</v>
      </c>
      <c r="EY51">
        <v>0</v>
      </c>
      <c r="FQ51">
        <v>0</v>
      </c>
      <c r="FR51">
        <f t="shared" si="45"/>
        <v>0</v>
      </c>
      <c r="FS51">
        <v>0</v>
      </c>
      <c r="FX51">
        <v>0</v>
      </c>
      <c r="FY51">
        <v>0</v>
      </c>
      <c r="GA51" t="s">
        <v>3</v>
      </c>
      <c r="GD51">
        <v>0</v>
      </c>
      <c r="GF51">
        <v>1750190457</v>
      </c>
      <c r="GG51">
        <v>2</v>
      </c>
      <c r="GH51">
        <v>1</v>
      </c>
      <c r="GI51">
        <v>2</v>
      </c>
      <c r="GJ51">
        <v>0</v>
      </c>
      <c r="GK51">
        <f>ROUND(R51*(S12)/100,2)</f>
        <v>0</v>
      </c>
      <c r="GL51">
        <f t="shared" si="46"/>
        <v>0</v>
      </c>
      <c r="GM51">
        <f t="shared" si="47"/>
        <v>12282.27</v>
      </c>
      <c r="GN51">
        <f t="shared" si="48"/>
        <v>12282.27</v>
      </c>
      <c r="GO51">
        <f t="shared" si="49"/>
        <v>0</v>
      </c>
      <c r="GP51">
        <f t="shared" si="50"/>
        <v>0</v>
      </c>
      <c r="GR51">
        <v>0</v>
      </c>
      <c r="GS51">
        <v>3</v>
      </c>
      <c r="GT51">
        <v>0</v>
      </c>
      <c r="GU51" t="s">
        <v>3</v>
      </c>
      <c r="GV51">
        <f t="shared" si="51"/>
        <v>0</v>
      </c>
      <c r="GW51">
        <v>1</v>
      </c>
      <c r="GX51">
        <f t="shared" si="52"/>
        <v>0</v>
      </c>
      <c r="HA51">
        <v>0</v>
      </c>
      <c r="HB51">
        <v>0</v>
      </c>
      <c r="IK51">
        <v>0</v>
      </c>
    </row>
    <row r="52" spans="1:255" x14ac:dyDescent="0.2">
      <c r="A52" s="2">
        <v>17</v>
      </c>
      <c r="B52" s="2">
        <v>1</v>
      </c>
      <c r="C52" s="2">
        <f>ROW(SmtRes!A21)</f>
        <v>21</v>
      </c>
      <c r="D52" s="2">
        <f>ROW(EtalonRes!A42)</f>
        <v>42</v>
      </c>
      <c r="E52" s="2" t="s">
        <v>71</v>
      </c>
      <c r="F52" s="2" t="s">
        <v>72</v>
      </c>
      <c r="G52" s="2" t="s">
        <v>73</v>
      </c>
      <c r="H52" s="2" t="s">
        <v>18</v>
      </c>
      <c r="I52" s="2">
        <v>3.3</v>
      </c>
      <c r="J52" s="2">
        <v>0</v>
      </c>
      <c r="K52" s="2"/>
      <c r="L52" s="2"/>
      <c r="M52" s="2"/>
      <c r="N52" s="2"/>
      <c r="O52" s="2">
        <f t="shared" si="21"/>
        <v>1645.63</v>
      </c>
      <c r="P52" s="2">
        <f t="shared" si="22"/>
        <v>59.83</v>
      </c>
      <c r="Q52" s="2">
        <f t="shared" si="23"/>
        <v>178.04</v>
      </c>
      <c r="R52" s="2">
        <f t="shared" si="24"/>
        <v>35.43</v>
      </c>
      <c r="S52" s="2">
        <f t="shared" si="25"/>
        <v>1407.76</v>
      </c>
      <c r="T52" s="2">
        <f t="shared" si="26"/>
        <v>0</v>
      </c>
      <c r="U52" s="2">
        <f t="shared" si="27"/>
        <v>112.71149999999997</v>
      </c>
      <c r="V52" s="2">
        <f t="shared" si="28"/>
        <v>0</v>
      </c>
      <c r="W52" s="2">
        <f t="shared" si="29"/>
        <v>0</v>
      </c>
      <c r="X52" s="2">
        <f t="shared" si="30"/>
        <v>1604.85</v>
      </c>
      <c r="Y52" s="2">
        <f t="shared" si="31"/>
        <v>943.2</v>
      </c>
      <c r="Z52" s="2"/>
      <c r="AA52" s="2">
        <v>42559021</v>
      </c>
      <c r="AB52" s="2">
        <f t="shared" si="32"/>
        <v>498.67250000000001</v>
      </c>
      <c r="AC52" s="2">
        <f t="shared" si="33"/>
        <v>18.13</v>
      </c>
      <c r="AD52" s="2">
        <f>ROUND(((ET52*1.25)),6)</f>
        <v>53.95</v>
      </c>
      <c r="AE52" s="2">
        <f>ROUND(((EU52*1.25)),6)</f>
        <v>10.737500000000001</v>
      </c>
      <c r="AF52" s="2">
        <f>ROUND(((EV52*1.15)),6)</f>
        <v>426.59249999999997</v>
      </c>
      <c r="AG52" s="2">
        <f t="shared" si="34"/>
        <v>0</v>
      </c>
      <c r="AH52" s="2">
        <f>((EW52*1.15))</f>
        <v>34.154999999999994</v>
      </c>
      <c r="AI52" s="2">
        <f>((EX52*1.25))</f>
        <v>0</v>
      </c>
      <c r="AJ52" s="2">
        <f t="shared" si="35"/>
        <v>0</v>
      </c>
      <c r="AK52" s="2">
        <v>432.24</v>
      </c>
      <c r="AL52" s="2">
        <v>18.13</v>
      </c>
      <c r="AM52" s="2">
        <v>43.16</v>
      </c>
      <c r="AN52" s="2">
        <v>8.59</v>
      </c>
      <c r="AO52" s="2">
        <v>370.95</v>
      </c>
      <c r="AP52" s="2">
        <v>0</v>
      </c>
      <c r="AQ52" s="2">
        <v>29.7</v>
      </c>
      <c r="AR52" s="2">
        <v>0</v>
      </c>
      <c r="AS52" s="2">
        <v>0</v>
      </c>
      <c r="AT52" s="2">
        <v>114</v>
      </c>
      <c r="AU52" s="2">
        <v>67</v>
      </c>
      <c r="AV52" s="2">
        <v>1</v>
      </c>
      <c r="AW52" s="2">
        <v>1</v>
      </c>
      <c r="AX52" s="2"/>
      <c r="AY52" s="2"/>
      <c r="AZ52" s="2">
        <v>1</v>
      </c>
      <c r="BA52" s="2">
        <v>1</v>
      </c>
      <c r="BB52" s="2">
        <v>1</v>
      </c>
      <c r="BC52" s="2">
        <v>1</v>
      </c>
      <c r="BD52" s="2" t="s">
        <v>3</v>
      </c>
      <c r="BE52" s="2" t="s">
        <v>3</v>
      </c>
      <c r="BF52" s="2" t="s">
        <v>3</v>
      </c>
      <c r="BG52" s="2" t="s">
        <v>3</v>
      </c>
      <c r="BH52" s="2">
        <v>0</v>
      </c>
      <c r="BI52" s="2">
        <v>1</v>
      </c>
      <c r="BJ52" s="2" t="s">
        <v>74</v>
      </c>
      <c r="BK52" s="2"/>
      <c r="BL52" s="2"/>
      <c r="BM52" s="2">
        <v>132</v>
      </c>
      <c r="BN52" s="2">
        <v>0</v>
      </c>
      <c r="BO52" s="2" t="s">
        <v>3</v>
      </c>
      <c r="BP52" s="2">
        <v>0</v>
      </c>
      <c r="BQ52" s="2">
        <v>30</v>
      </c>
      <c r="BR52" s="2">
        <v>0</v>
      </c>
      <c r="BS52" s="2">
        <v>1</v>
      </c>
      <c r="BT52" s="2">
        <v>1</v>
      </c>
      <c r="BU52" s="2">
        <v>1</v>
      </c>
      <c r="BV52" s="2">
        <v>1</v>
      </c>
      <c r="BW52" s="2">
        <v>1</v>
      </c>
      <c r="BX52" s="2">
        <v>1</v>
      </c>
      <c r="BY52" s="2" t="s">
        <v>3</v>
      </c>
      <c r="BZ52" s="2">
        <v>114</v>
      </c>
      <c r="CA52" s="2">
        <v>67</v>
      </c>
      <c r="CB52" s="2"/>
      <c r="CC52" s="2"/>
      <c r="CD52" s="2"/>
      <c r="CE52" s="2"/>
      <c r="CF52" s="2">
        <v>0</v>
      </c>
      <c r="CG52" s="2">
        <v>0</v>
      </c>
      <c r="CH52" s="2"/>
      <c r="CI52" s="2"/>
      <c r="CJ52" s="2"/>
      <c r="CK52" s="2"/>
      <c r="CL52" s="2"/>
      <c r="CM52" s="2">
        <v>0</v>
      </c>
      <c r="CN52" s="2" t="s">
        <v>20</v>
      </c>
      <c r="CO52" s="2">
        <v>0</v>
      </c>
      <c r="CP52" s="2">
        <f t="shared" si="36"/>
        <v>1645.63</v>
      </c>
      <c r="CQ52" s="2">
        <f t="shared" si="37"/>
        <v>18.13</v>
      </c>
      <c r="CR52" s="2">
        <f t="shared" si="38"/>
        <v>53.95</v>
      </c>
      <c r="CS52" s="2">
        <f t="shared" si="39"/>
        <v>10.737500000000001</v>
      </c>
      <c r="CT52" s="2">
        <f t="shared" si="40"/>
        <v>426.59249999999997</v>
      </c>
      <c r="CU52" s="2">
        <f t="shared" si="41"/>
        <v>0</v>
      </c>
      <c r="CV52" s="2">
        <f t="shared" si="42"/>
        <v>34.154999999999994</v>
      </c>
      <c r="CW52" s="2">
        <f t="shared" si="43"/>
        <v>0</v>
      </c>
      <c r="CX52" s="2">
        <f t="shared" si="44"/>
        <v>0</v>
      </c>
      <c r="CY52" s="2">
        <f>((S52*BZ52)/100)</f>
        <v>1604.8463999999999</v>
      </c>
      <c r="CZ52" s="2">
        <f>((S52*CA52)/100)</f>
        <v>943.19920000000002</v>
      </c>
      <c r="DA52" s="2"/>
      <c r="DB52" s="2"/>
      <c r="DC52" s="2" t="s">
        <v>3</v>
      </c>
      <c r="DD52" s="2" t="s">
        <v>3</v>
      </c>
      <c r="DE52" s="2" t="s">
        <v>21</v>
      </c>
      <c r="DF52" s="2" t="s">
        <v>21</v>
      </c>
      <c r="DG52" s="2" t="s">
        <v>22</v>
      </c>
      <c r="DH52" s="2" t="s">
        <v>3</v>
      </c>
      <c r="DI52" s="2" t="s">
        <v>22</v>
      </c>
      <c r="DJ52" s="2" t="s">
        <v>21</v>
      </c>
      <c r="DK52" s="2" t="s">
        <v>3</v>
      </c>
      <c r="DL52" s="2" t="s">
        <v>3</v>
      </c>
      <c r="DM52" s="2" t="s">
        <v>3</v>
      </c>
      <c r="DN52" s="2">
        <v>0</v>
      </c>
      <c r="DO52" s="2">
        <v>0</v>
      </c>
      <c r="DP52" s="2">
        <v>1.0669999999999999</v>
      </c>
      <c r="DQ52" s="2">
        <v>1</v>
      </c>
      <c r="DR52" s="2"/>
      <c r="DS52" s="2"/>
      <c r="DT52" s="2"/>
      <c r="DU52" s="2">
        <v>1013</v>
      </c>
      <c r="DV52" s="2" t="s">
        <v>18</v>
      </c>
      <c r="DW52" s="2" t="s">
        <v>18</v>
      </c>
      <c r="DX52" s="2">
        <v>1</v>
      </c>
      <c r="DY52" s="2"/>
      <c r="DZ52" s="2"/>
      <c r="EA52" s="2"/>
      <c r="EB52" s="2"/>
      <c r="EC52" s="2"/>
      <c r="ED52" s="2"/>
      <c r="EE52" s="2">
        <v>42145139</v>
      </c>
      <c r="EF52" s="2">
        <v>30</v>
      </c>
      <c r="EG52" s="2" t="s">
        <v>23</v>
      </c>
      <c r="EH52" s="2">
        <v>0</v>
      </c>
      <c r="EI52" s="2" t="s">
        <v>3</v>
      </c>
      <c r="EJ52" s="2">
        <v>1</v>
      </c>
      <c r="EK52" s="2">
        <v>132</v>
      </c>
      <c r="EL52" s="2" t="s">
        <v>24</v>
      </c>
      <c r="EM52" s="2" t="s">
        <v>25</v>
      </c>
      <c r="EN52" s="2"/>
      <c r="EO52" s="2" t="s">
        <v>26</v>
      </c>
      <c r="EP52" s="2"/>
      <c r="EQ52" s="2">
        <v>512</v>
      </c>
      <c r="ER52" s="2">
        <v>432.24</v>
      </c>
      <c r="ES52" s="2">
        <v>18.13</v>
      </c>
      <c r="ET52" s="2">
        <v>43.16</v>
      </c>
      <c r="EU52" s="2">
        <v>8.59</v>
      </c>
      <c r="EV52" s="2">
        <v>370.95</v>
      </c>
      <c r="EW52" s="2">
        <v>29.7</v>
      </c>
      <c r="EX52" s="2">
        <v>0</v>
      </c>
      <c r="EY52" s="2">
        <v>0</v>
      </c>
      <c r="EZ52" s="2"/>
      <c r="FA52" s="2"/>
      <c r="FB52" s="2"/>
      <c r="FC52" s="2"/>
      <c r="FD52" s="2"/>
      <c r="FE52" s="2"/>
      <c r="FF52" s="2"/>
      <c r="FG52" s="2"/>
      <c r="FH52" s="2"/>
      <c r="FI52" s="2"/>
      <c r="FJ52" s="2"/>
      <c r="FK52" s="2"/>
      <c r="FL52" s="2"/>
      <c r="FM52" s="2"/>
      <c r="FN52" s="2"/>
      <c r="FO52" s="2"/>
      <c r="FP52" s="2"/>
      <c r="FQ52" s="2">
        <v>0</v>
      </c>
      <c r="FR52" s="2">
        <f t="shared" si="45"/>
        <v>0</v>
      </c>
      <c r="FS52" s="2">
        <v>0</v>
      </c>
      <c r="FT52" s="2"/>
      <c r="FU52" s="2"/>
      <c r="FV52" s="2"/>
      <c r="FW52" s="2"/>
      <c r="FX52" s="2">
        <v>114</v>
      </c>
      <c r="FY52" s="2">
        <v>67</v>
      </c>
      <c r="FZ52" s="2"/>
      <c r="GA52" s="2" t="s">
        <v>3</v>
      </c>
      <c r="GB52" s="2"/>
      <c r="GC52" s="2"/>
      <c r="GD52" s="2">
        <v>0</v>
      </c>
      <c r="GE52" s="2"/>
      <c r="GF52" s="2">
        <v>-1152523100</v>
      </c>
      <c r="GG52" s="2">
        <v>2</v>
      </c>
      <c r="GH52" s="2">
        <v>1</v>
      </c>
      <c r="GI52" s="2">
        <v>-2</v>
      </c>
      <c r="GJ52" s="2">
        <v>0</v>
      </c>
      <c r="GK52" s="2">
        <f>ROUND(R52*(R12)/100,2)</f>
        <v>62</v>
      </c>
      <c r="GL52" s="2">
        <f t="shared" si="46"/>
        <v>0</v>
      </c>
      <c r="GM52" s="2">
        <f t="shared" si="47"/>
        <v>4255.68</v>
      </c>
      <c r="GN52" s="2">
        <f t="shared" si="48"/>
        <v>4255.68</v>
      </c>
      <c r="GO52" s="2">
        <f t="shared" si="49"/>
        <v>0</v>
      </c>
      <c r="GP52" s="2">
        <f t="shared" si="50"/>
        <v>0</v>
      </c>
      <c r="GQ52" s="2"/>
      <c r="GR52" s="2">
        <v>0</v>
      </c>
      <c r="GS52" s="2">
        <v>3</v>
      </c>
      <c r="GT52" s="2">
        <v>0</v>
      </c>
      <c r="GU52" s="2" t="s">
        <v>3</v>
      </c>
      <c r="GV52" s="2">
        <f t="shared" si="51"/>
        <v>0</v>
      </c>
      <c r="GW52" s="2">
        <v>1</v>
      </c>
      <c r="GX52" s="2">
        <f t="shared" si="52"/>
        <v>0</v>
      </c>
      <c r="GY52" s="2"/>
      <c r="GZ52" s="2"/>
      <c r="HA52" s="2">
        <v>0</v>
      </c>
      <c r="HB52" s="2">
        <v>0</v>
      </c>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v>0</v>
      </c>
      <c r="IL52" s="2"/>
      <c r="IM52" s="2"/>
      <c r="IN52" s="2"/>
      <c r="IO52" s="2"/>
      <c r="IP52" s="2"/>
      <c r="IQ52" s="2"/>
      <c r="IR52" s="2"/>
      <c r="IS52" s="2"/>
      <c r="IT52" s="2"/>
      <c r="IU52" s="2"/>
    </row>
    <row r="53" spans="1:255" x14ac:dyDescent="0.2">
      <c r="A53">
        <v>17</v>
      </c>
      <c r="B53">
        <v>1</v>
      </c>
      <c r="C53">
        <f>ROW(SmtRes!A24)</f>
        <v>24</v>
      </c>
      <c r="D53">
        <f>ROW(EtalonRes!A48)</f>
        <v>48</v>
      </c>
      <c r="E53" t="s">
        <v>71</v>
      </c>
      <c r="F53" t="s">
        <v>72</v>
      </c>
      <c r="G53" t="s">
        <v>73</v>
      </c>
      <c r="H53" t="s">
        <v>18</v>
      </c>
      <c r="I53">
        <v>3.3</v>
      </c>
      <c r="J53">
        <v>0</v>
      </c>
      <c r="O53">
        <f t="shared" si="21"/>
        <v>30524.83</v>
      </c>
      <c r="P53">
        <f t="shared" si="22"/>
        <v>312.91000000000003</v>
      </c>
      <c r="Q53">
        <f t="shared" si="23"/>
        <v>1493.71</v>
      </c>
      <c r="R53">
        <f t="shared" si="24"/>
        <v>722.85</v>
      </c>
      <c r="S53">
        <f t="shared" si="25"/>
        <v>28718.21</v>
      </c>
      <c r="T53">
        <f t="shared" si="26"/>
        <v>0</v>
      </c>
      <c r="U53">
        <f t="shared" si="27"/>
        <v>112.71149999999997</v>
      </c>
      <c r="V53">
        <f t="shared" si="28"/>
        <v>0</v>
      </c>
      <c r="W53">
        <f t="shared" si="29"/>
        <v>0</v>
      </c>
      <c r="X53">
        <f t="shared" si="30"/>
        <v>25272.02</v>
      </c>
      <c r="Y53">
        <f t="shared" si="31"/>
        <v>11774.47</v>
      </c>
      <c r="AA53">
        <v>42559019</v>
      </c>
      <c r="AB53">
        <f t="shared" si="32"/>
        <v>498.67250000000001</v>
      </c>
      <c r="AC53">
        <f t="shared" si="33"/>
        <v>18.13</v>
      </c>
      <c r="AD53">
        <f>ROUND(((ET53*1.25)),6)</f>
        <v>53.95</v>
      </c>
      <c r="AE53">
        <f>ROUND(((EU53*1.25)),6)</f>
        <v>10.737500000000001</v>
      </c>
      <c r="AF53">
        <f>ROUND(((EV53*1.15)),6)</f>
        <v>426.59249999999997</v>
      </c>
      <c r="AG53">
        <f t="shared" si="34"/>
        <v>0</v>
      </c>
      <c r="AH53">
        <f>((EW53*1.15))</f>
        <v>34.154999999999994</v>
      </c>
      <c r="AI53">
        <f>((EX53*1.25))</f>
        <v>0</v>
      </c>
      <c r="AJ53">
        <f t="shared" si="35"/>
        <v>0</v>
      </c>
      <c r="AK53">
        <v>432.24</v>
      </c>
      <c r="AL53">
        <v>18.13</v>
      </c>
      <c r="AM53">
        <v>43.16</v>
      </c>
      <c r="AN53">
        <v>8.59</v>
      </c>
      <c r="AO53">
        <v>370.95</v>
      </c>
      <c r="AP53">
        <v>0</v>
      </c>
      <c r="AQ53">
        <v>29.7</v>
      </c>
      <c r="AR53">
        <v>0</v>
      </c>
      <c r="AS53">
        <v>0</v>
      </c>
      <c r="AT53">
        <v>88</v>
      </c>
      <c r="AU53">
        <v>41</v>
      </c>
      <c r="AV53">
        <v>1</v>
      </c>
      <c r="AW53">
        <v>1</v>
      </c>
      <c r="AZ53">
        <v>1</v>
      </c>
      <c r="BA53">
        <v>20.399999999999999</v>
      </c>
      <c r="BB53">
        <v>8.39</v>
      </c>
      <c r="BC53">
        <v>5.23</v>
      </c>
      <c r="BD53" t="s">
        <v>3</v>
      </c>
      <c r="BE53" t="s">
        <v>3</v>
      </c>
      <c r="BF53" t="s">
        <v>3</v>
      </c>
      <c r="BG53" t="s">
        <v>3</v>
      </c>
      <c r="BH53">
        <v>0</v>
      </c>
      <c r="BI53">
        <v>1</v>
      </c>
      <c r="BJ53" t="s">
        <v>74</v>
      </c>
      <c r="BM53">
        <v>132</v>
      </c>
      <c r="BN53">
        <v>0</v>
      </c>
      <c r="BO53" t="s">
        <v>72</v>
      </c>
      <c r="BP53">
        <v>1</v>
      </c>
      <c r="BQ53">
        <v>30</v>
      </c>
      <c r="BR53">
        <v>0</v>
      </c>
      <c r="BS53">
        <v>20.399999999999999</v>
      </c>
      <c r="BT53">
        <v>1</v>
      </c>
      <c r="BU53">
        <v>1</v>
      </c>
      <c r="BV53">
        <v>1</v>
      </c>
      <c r="BW53">
        <v>1</v>
      </c>
      <c r="BX53">
        <v>1</v>
      </c>
      <c r="BY53" t="s">
        <v>3</v>
      </c>
      <c r="BZ53">
        <v>88</v>
      </c>
      <c r="CA53">
        <v>41</v>
      </c>
      <c r="CF53">
        <v>0</v>
      </c>
      <c r="CG53">
        <v>0</v>
      </c>
      <c r="CM53">
        <v>0</v>
      </c>
      <c r="CN53" t="s">
        <v>20</v>
      </c>
      <c r="CO53">
        <v>0</v>
      </c>
      <c r="CP53">
        <f t="shared" si="36"/>
        <v>30524.829999999998</v>
      </c>
      <c r="CQ53">
        <f t="shared" si="37"/>
        <v>94.819900000000004</v>
      </c>
      <c r="CR53">
        <f t="shared" si="38"/>
        <v>452.64050000000003</v>
      </c>
      <c r="CS53">
        <f t="shared" si="39"/>
        <v>219.04499999999999</v>
      </c>
      <c r="CT53">
        <f t="shared" si="40"/>
        <v>8702.4869999999992</v>
      </c>
      <c r="CU53">
        <f t="shared" si="41"/>
        <v>0</v>
      </c>
      <c r="CV53">
        <f t="shared" si="42"/>
        <v>34.154999999999994</v>
      </c>
      <c r="CW53">
        <f t="shared" si="43"/>
        <v>0</v>
      </c>
      <c r="CX53">
        <f t="shared" si="44"/>
        <v>0</v>
      </c>
      <c r="CY53">
        <f>S53*(BZ53/100)</f>
        <v>25272.024799999999</v>
      </c>
      <c r="CZ53">
        <f>S53*(CA53/100)</f>
        <v>11774.4661</v>
      </c>
      <c r="DC53" t="s">
        <v>3</v>
      </c>
      <c r="DD53" t="s">
        <v>3</v>
      </c>
      <c r="DE53" t="s">
        <v>21</v>
      </c>
      <c r="DF53" t="s">
        <v>21</v>
      </c>
      <c r="DG53" t="s">
        <v>22</v>
      </c>
      <c r="DH53" t="s">
        <v>3</v>
      </c>
      <c r="DI53" t="s">
        <v>22</v>
      </c>
      <c r="DJ53" t="s">
        <v>21</v>
      </c>
      <c r="DK53" t="s">
        <v>3</v>
      </c>
      <c r="DL53" t="s">
        <v>3</v>
      </c>
      <c r="DM53" t="s">
        <v>3</v>
      </c>
      <c r="DN53">
        <v>114</v>
      </c>
      <c r="DO53">
        <v>67</v>
      </c>
      <c r="DP53">
        <v>1.0669999999999999</v>
      </c>
      <c r="DQ53">
        <v>1</v>
      </c>
      <c r="DU53">
        <v>1013</v>
      </c>
      <c r="DV53" t="s">
        <v>18</v>
      </c>
      <c r="DW53" t="s">
        <v>18</v>
      </c>
      <c r="DX53">
        <v>1</v>
      </c>
      <c r="EE53">
        <v>42145139</v>
      </c>
      <c r="EF53">
        <v>30</v>
      </c>
      <c r="EG53" t="s">
        <v>23</v>
      </c>
      <c r="EH53">
        <v>0</v>
      </c>
      <c r="EI53" t="s">
        <v>3</v>
      </c>
      <c r="EJ53">
        <v>1</v>
      </c>
      <c r="EK53">
        <v>132</v>
      </c>
      <c r="EL53" t="s">
        <v>24</v>
      </c>
      <c r="EM53" t="s">
        <v>25</v>
      </c>
      <c r="EO53" t="s">
        <v>26</v>
      </c>
      <c r="EQ53">
        <v>512</v>
      </c>
      <c r="ER53">
        <v>432.24</v>
      </c>
      <c r="ES53">
        <v>18.13</v>
      </c>
      <c r="ET53">
        <v>43.16</v>
      </c>
      <c r="EU53">
        <v>8.59</v>
      </c>
      <c r="EV53">
        <v>370.95</v>
      </c>
      <c r="EW53">
        <v>29.7</v>
      </c>
      <c r="EX53">
        <v>0</v>
      </c>
      <c r="EY53">
        <v>0</v>
      </c>
      <c r="FQ53">
        <v>0</v>
      </c>
      <c r="FR53">
        <f t="shared" si="45"/>
        <v>0</v>
      </c>
      <c r="FS53">
        <v>0</v>
      </c>
      <c r="FX53">
        <v>114</v>
      </c>
      <c r="FY53">
        <v>67</v>
      </c>
      <c r="GA53" t="s">
        <v>3</v>
      </c>
      <c r="GD53">
        <v>0</v>
      </c>
      <c r="GF53">
        <v>-1152523100</v>
      </c>
      <c r="GG53">
        <v>2</v>
      </c>
      <c r="GH53">
        <v>1</v>
      </c>
      <c r="GI53">
        <v>2</v>
      </c>
      <c r="GJ53">
        <v>0</v>
      </c>
      <c r="GK53">
        <f>ROUND(R53*(S12)/100,2)</f>
        <v>1134.8699999999999</v>
      </c>
      <c r="GL53">
        <f t="shared" si="46"/>
        <v>0</v>
      </c>
      <c r="GM53">
        <f t="shared" si="47"/>
        <v>68706.19</v>
      </c>
      <c r="GN53">
        <f t="shared" si="48"/>
        <v>68706.19</v>
      </c>
      <c r="GO53">
        <f t="shared" si="49"/>
        <v>0</v>
      </c>
      <c r="GP53">
        <f t="shared" si="50"/>
        <v>0</v>
      </c>
      <c r="GR53">
        <v>0</v>
      </c>
      <c r="GS53">
        <v>3</v>
      </c>
      <c r="GT53">
        <v>0</v>
      </c>
      <c r="GU53" t="s">
        <v>3</v>
      </c>
      <c r="GV53">
        <f t="shared" si="51"/>
        <v>0</v>
      </c>
      <c r="GW53">
        <v>1</v>
      </c>
      <c r="GX53">
        <f t="shared" si="52"/>
        <v>0</v>
      </c>
      <c r="HA53">
        <v>0</v>
      </c>
      <c r="HB53">
        <v>0</v>
      </c>
      <c r="IK53">
        <v>0</v>
      </c>
    </row>
    <row r="54" spans="1:255" x14ac:dyDescent="0.2">
      <c r="A54" s="2">
        <v>17</v>
      </c>
      <c r="B54" s="2">
        <v>1</v>
      </c>
      <c r="C54" s="2"/>
      <c r="D54" s="2"/>
      <c r="E54" s="2" t="s">
        <v>75</v>
      </c>
      <c r="F54" s="2" t="s">
        <v>28</v>
      </c>
      <c r="G54" s="2" t="s">
        <v>29</v>
      </c>
      <c r="H54" s="2" t="s">
        <v>30</v>
      </c>
      <c r="I54" s="2">
        <v>0.16500000000000001</v>
      </c>
      <c r="J54" s="2">
        <v>0</v>
      </c>
      <c r="K54" s="2"/>
      <c r="L54" s="2"/>
      <c r="M54" s="2"/>
      <c r="N54" s="2"/>
      <c r="O54" s="2">
        <f t="shared" si="21"/>
        <v>1275.8499999999999</v>
      </c>
      <c r="P54" s="2">
        <f t="shared" si="22"/>
        <v>1275.8499999999999</v>
      </c>
      <c r="Q54" s="2">
        <f t="shared" si="23"/>
        <v>0</v>
      </c>
      <c r="R54" s="2">
        <f t="shared" si="24"/>
        <v>0</v>
      </c>
      <c r="S54" s="2">
        <f t="shared" si="25"/>
        <v>0</v>
      </c>
      <c r="T54" s="2">
        <f t="shared" si="26"/>
        <v>0</v>
      </c>
      <c r="U54" s="2">
        <f t="shared" si="27"/>
        <v>0</v>
      </c>
      <c r="V54" s="2">
        <f t="shared" si="28"/>
        <v>0</v>
      </c>
      <c r="W54" s="2">
        <f t="shared" si="29"/>
        <v>0</v>
      </c>
      <c r="X54" s="2">
        <f t="shared" si="30"/>
        <v>0</v>
      </c>
      <c r="Y54" s="2">
        <f t="shared" si="31"/>
        <v>0</v>
      </c>
      <c r="Z54" s="2"/>
      <c r="AA54" s="2">
        <v>42559021</v>
      </c>
      <c r="AB54" s="2">
        <f t="shared" si="32"/>
        <v>7732.42</v>
      </c>
      <c r="AC54" s="2">
        <f t="shared" si="33"/>
        <v>7732.42</v>
      </c>
      <c r="AD54" s="2">
        <f t="shared" ref="AD54:AF59" si="59">ROUND((ET54),6)</f>
        <v>0</v>
      </c>
      <c r="AE54" s="2">
        <f t="shared" si="59"/>
        <v>0</v>
      </c>
      <c r="AF54" s="2">
        <f t="shared" si="59"/>
        <v>0</v>
      </c>
      <c r="AG54" s="2">
        <f t="shared" si="34"/>
        <v>0</v>
      </c>
      <c r="AH54" s="2">
        <f t="shared" ref="AH54:AI59" si="60">(EW54)</f>
        <v>0</v>
      </c>
      <c r="AI54" s="2">
        <f t="shared" si="60"/>
        <v>0</v>
      </c>
      <c r="AJ54" s="2">
        <f t="shared" si="35"/>
        <v>0</v>
      </c>
      <c r="AK54" s="2">
        <v>7732.42</v>
      </c>
      <c r="AL54" s="2">
        <v>7732.42</v>
      </c>
      <c r="AM54" s="2">
        <v>0</v>
      </c>
      <c r="AN54" s="2">
        <v>0</v>
      </c>
      <c r="AO54" s="2">
        <v>0</v>
      </c>
      <c r="AP54" s="2">
        <v>0</v>
      </c>
      <c r="AQ54" s="2">
        <v>0</v>
      </c>
      <c r="AR54" s="2">
        <v>0</v>
      </c>
      <c r="AS54" s="2">
        <v>0</v>
      </c>
      <c r="AT54" s="2">
        <v>0</v>
      </c>
      <c r="AU54" s="2">
        <v>0</v>
      </c>
      <c r="AV54" s="2">
        <v>1</v>
      </c>
      <c r="AW54" s="2">
        <v>1</v>
      </c>
      <c r="AX54" s="2"/>
      <c r="AY54" s="2"/>
      <c r="AZ54" s="2">
        <v>1</v>
      </c>
      <c r="BA54" s="2">
        <v>1</v>
      </c>
      <c r="BB54" s="2">
        <v>1</v>
      </c>
      <c r="BC54" s="2">
        <v>1</v>
      </c>
      <c r="BD54" s="2" t="s">
        <v>3</v>
      </c>
      <c r="BE54" s="2" t="s">
        <v>3</v>
      </c>
      <c r="BF54" s="2" t="s">
        <v>3</v>
      </c>
      <c r="BG54" s="2" t="s">
        <v>3</v>
      </c>
      <c r="BH54" s="2">
        <v>3</v>
      </c>
      <c r="BI54" s="2">
        <v>1</v>
      </c>
      <c r="BJ54" s="2" t="s">
        <v>31</v>
      </c>
      <c r="BK54" s="2"/>
      <c r="BL54" s="2"/>
      <c r="BM54" s="2">
        <v>1617</v>
      </c>
      <c r="BN54" s="2">
        <v>0</v>
      </c>
      <c r="BO54" s="2" t="s">
        <v>3</v>
      </c>
      <c r="BP54" s="2">
        <v>0</v>
      </c>
      <c r="BQ54" s="2">
        <v>200</v>
      </c>
      <c r="BR54" s="2">
        <v>0</v>
      </c>
      <c r="BS54" s="2">
        <v>1</v>
      </c>
      <c r="BT54" s="2">
        <v>1</v>
      </c>
      <c r="BU54" s="2">
        <v>1</v>
      </c>
      <c r="BV54" s="2">
        <v>1</v>
      </c>
      <c r="BW54" s="2">
        <v>1</v>
      </c>
      <c r="BX54" s="2">
        <v>1</v>
      </c>
      <c r="BY54" s="2" t="s">
        <v>3</v>
      </c>
      <c r="BZ54" s="2">
        <v>0</v>
      </c>
      <c r="CA54" s="2">
        <v>0</v>
      </c>
      <c r="CB54" s="2"/>
      <c r="CC54" s="2"/>
      <c r="CD54" s="2"/>
      <c r="CE54" s="2"/>
      <c r="CF54" s="2">
        <v>0</v>
      </c>
      <c r="CG54" s="2">
        <v>0</v>
      </c>
      <c r="CH54" s="2"/>
      <c r="CI54" s="2"/>
      <c r="CJ54" s="2"/>
      <c r="CK54" s="2"/>
      <c r="CL54" s="2"/>
      <c r="CM54" s="2">
        <v>0</v>
      </c>
      <c r="CN54" s="2" t="s">
        <v>3</v>
      </c>
      <c r="CO54" s="2">
        <v>0</v>
      </c>
      <c r="CP54" s="2">
        <f t="shared" si="36"/>
        <v>1275.8499999999999</v>
      </c>
      <c r="CQ54" s="2">
        <f t="shared" si="37"/>
        <v>7732.42</v>
      </c>
      <c r="CR54" s="2">
        <f t="shared" si="38"/>
        <v>0</v>
      </c>
      <c r="CS54" s="2">
        <f t="shared" si="39"/>
        <v>0</v>
      </c>
      <c r="CT54" s="2">
        <f t="shared" si="40"/>
        <v>0</v>
      </c>
      <c r="CU54" s="2">
        <f t="shared" si="41"/>
        <v>0</v>
      </c>
      <c r="CV54" s="2">
        <f t="shared" si="42"/>
        <v>0</v>
      </c>
      <c r="CW54" s="2">
        <f t="shared" si="43"/>
        <v>0</v>
      </c>
      <c r="CX54" s="2">
        <f t="shared" si="44"/>
        <v>0</v>
      </c>
      <c r="CY54" s="2">
        <f>((S54*BZ54)/100)</f>
        <v>0</v>
      </c>
      <c r="CZ54" s="2">
        <f>((S54*CA54)/100)</f>
        <v>0</v>
      </c>
      <c r="DA54" s="2"/>
      <c r="DB54" s="2"/>
      <c r="DC54" s="2" t="s">
        <v>3</v>
      </c>
      <c r="DD54" s="2" t="s">
        <v>3</v>
      </c>
      <c r="DE54" s="2" t="s">
        <v>3</v>
      </c>
      <c r="DF54" s="2" t="s">
        <v>3</v>
      </c>
      <c r="DG54" s="2" t="s">
        <v>3</v>
      </c>
      <c r="DH54" s="2" t="s">
        <v>3</v>
      </c>
      <c r="DI54" s="2" t="s">
        <v>3</v>
      </c>
      <c r="DJ54" s="2" t="s">
        <v>3</v>
      </c>
      <c r="DK54" s="2" t="s">
        <v>3</v>
      </c>
      <c r="DL54" s="2" t="s">
        <v>3</v>
      </c>
      <c r="DM54" s="2" t="s">
        <v>3</v>
      </c>
      <c r="DN54" s="2">
        <v>0</v>
      </c>
      <c r="DO54" s="2">
        <v>0</v>
      </c>
      <c r="DP54" s="2">
        <v>1</v>
      </c>
      <c r="DQ54" s="2">
        <v>1</v>
      </c>
      <c r="DR54" s="2"/>
      <c r="DS54" s="2"/>
      <c r="DT54" s="2"/>
      <c r="DU54" s="2">
        <v>1010</v>
      </c>
      <c r="DV54" s="2" t="s">
        <v>30</v>
      </c>
      <c r="DW54" s="2" t="s">
        <v>30</v>
      </c>
      <c r="DX54" s="2">
        <v>1000</v>
      </c>
      <c r="DY54" s="2"/>
      <c r="DZ54" s="2"/>
      <c r="EA54" s="2"/>
      <c r="EB54" s="2"/>
      <c r="EC54" s="2"/>
      <c r="ED54" s="2"/>
      <c r="EE54" s="2">
        <v>42146624</v>
      </c>
      <c r="EF54" s="2">
        <v>200</v>
      </c>
      <c r="EG54" s="2" t="s">
        <v>32</v>
      </c>
      <c r="EH54" s="2">
        <v>0</v>
      </c>
      <c r="EI54" s="2" t="s">
        <v>3</v>
      </c>
      <c r="EJ54" s="2">
        <v>1</v>
      </c>
      <c r="EK54" s="2">
        <v>1617</v>
      </c>
      <c r="EL54" s="2" t="s">
        <v>33</v>
      </c>
      <c r="EM54" s="2" t="s">
        <v>34</v>
      </c>
      <c r="EN54" s="2"/>
      <c r="EO54" s="2" t="s">
        <v>3</v>
      </c>
      <c r="EP54" s="2"/>
      <c r="EQ54" s="2">
        <v>512</v>
      </c>
      <c r="ER54" s="2">
        <v>7732.42</v>
      </c>
      <c r="ES54" s="2">
        <v>7732.42</v>
      </c>
      <c r="ET54" s="2">
        <v>0</v>
      </c>
      <c r="EU54" s="2">
        <v>0</v>
      </c>
      <c r="EV54" s="2">
        <v>0</v>
      </c>
      <c r="EW54" s="2">
        <v>0</v>
      </c>
      <c r="EX54" s="2">
        <v>0</v>
      </c>
      <c r="EY54" s="2">
        <v>0</v>
      </c>
      <c r="EZ54" s="2"/>
      <c r="FA54" s="2"/>
      <c r="FB54" s="2"/>
      <c r="FC54" s="2"/>
      <c r="FD54" s="2"/>
      <c r="FE54" s="2"/>
      <c r="FF54" s="2"/>
      <c r="FG54" s="2"/>
      <c r="FH54" s="2"/>
      <c r="FI54" s="2"/>
      <c r="FJ54" s="2"/>
      <c r="FK54" s="2"/>
      <c r="FL54" s="2"/>
      <c r="FM54" s="2"/>
      <c r="FN54" s="2"/>
      <c r="FO54" s="2"/>
      <c r="FP54" s="2"/>
      <c r="FQ54" s="2">
        <v>0</v>
      </c>
      <c r="FR54" s="2">
        <f t="shared" si="45"/>
        <v>0</v>
      </c>
      <c r="FS54" s="2">
        <v>0</v>
      </c>
      <c r="FT54" s="2"/>
      <c r="FU54" s="2"/>
      <c r="FV54" s="2"/>
      <c r="FW54" s="2"/>
      <c r="FX54" s="2">
        <v>0</v>
      </c>
      <c r="FY54" s="2">
        <v>0</v>
      </c>
      <c r="FZ54" s="2"/>
      <c r="GA54" s="2" t="s">
        <v>3</v>
      </c>
      <c r="GB54" s="2"/>
      <c r="GC54" s="2"/>
      <c r="GD54" s="2">
        <v>0</v>
      </c>
      <c r="GE54" s="2"/>
      <c r="GF54" s="2">
        <v>76125446</v>
      </c>
      <c r="GG54" s="2">
        <v>2</v>
      </c>
      <c r="GH54" s="2">
        <v>1</v>
      </c>
      <c r="GI54" s="2">
        <v>-2</v>
      </c>
      <c r="GJ54" s="2">
        <v>0</v>
      </c>
      <c r="GK54" s="2">
        <f>ROUND(R54*(R12)/100,2)</f>
        <v>0</v>
      </c>
      <c r="GL54" s="2">
        <f t="shared" si="46"/>
        <v>0</v>
      </c>
      <c r="GM54" s="2">
        <f t="shared" si="47"/>
        <v>1275.8499999999999</v>
      </c>
      <c r="GN54" s="2">
        <f t="shared" si="48"/>
        <v>1275.8499999999999</v>
      </c>
      <c r="GO54" s="2">
        <f t="shared" si="49"/>
        <v>0</v>
      </c>
      <c r="GP54" s="2">
        <f t="shared" si="50"/>
        <v>0</v>
      </c>
      <c r="GQ54" s="2"/>
      <c r="GR54" s="2">
        <v>0</v>
      </c>
      <c r="GS54" s="2">
        <v>3</v>
      </c>
      <c r="GT54" s="2">
        <v>0</v>
      </c>
      <c r="GU54" s="2" t="s">
        <v>3</v>
      </c>
      <c r="GV54" s="2">
        <f t="shared" si="51"/>
        <v>0</v>
      </c>
      <c r="GW54" s="2">
        <v>1</v>
      </c>
      <c r="GX54" s="2">
        <f t="shared" si="52"/>
        <v>0</v>
      </c>
      <c r="GY54" s="2"/>
      <c r="GZ54" s="2"/>
      <c r="HA54" s="2">
        <v>0</v>
      </c>
      <c r="HB54" s="2">
        <v>0</v>
      </c>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v>0</v>
      </c>
      <c r="IL54" s="2"/>
      <c r="IM54" s="2"/>
      <c r="IN54" s="2"/>
      <c r="IO54" s="2"/>
      <c r="IP54" s="2"/>
      <c r="IQ54" s="2"/>
      <c r="IR54" s="2"/>
      <c r="IS54" s="2"/>
      <c r="IT54" s="2"/>
      <c r="IU54" s="2"/>
    </row>
    <row r="55" spans="1:255" x14ac:dyDescent="0.2">
      <c r="A55">
        <v>17</v>
      </c>
      <c r="B55">
        <v>1</v>
      </c>
      <c r="E55" t="s">
        <v>75</v>
      </c>
      <c r="F55" t="s">
        <v>28</v>
      </c>
      <c r="G55" t="s">
        <v>29</v>
      </c>
      <c r="H55" t="s">
        <v>30</v>
      </c>
      <c r="I55">
        <v>0.16500000000000001</v>
      </c>
      <c r="J55">
        <v>0</v>
      </c>
      <c r="O55">
        <f t="shared" si="21"/>
        <v>5996.49</v>
      </c>
      <c r="P55">
        <f t="shared" si="22"/>
        <v>5996.49</v>
      </c>
      <c r="Q55">
        <f t="shared" si="23"/>
        <v>0</v>
      </c>
      <c r="R55">
        <f t="shared" si="24"/>
        <v>0</v>
      </c>
      <c r="S55">
        <f t="shared" si="25"/>
        <v>0</v>
      </c>
      <c r="T55">
        <f t="shared" si="26"/>
        <v>0</v>
      </c>
      <c r="U55">
        <f t="shared" si="27"/>
        <v>0</v>
      </c>
      <c r="V55">
        <f t="shared" si="28"/>
        <v>0</v>
      </c>
      <c r="W55">
        <f t="shared" si="29"/>
        <v>0</v>
      </c>
      <c r="X55">
        <f t="shared" si="30"/>
        <v>0</v>
      </c>
      <c r="Y55">
        <f t="shared" si="31"/>
        <v>0</v>
      </c>
      <c r="AA55">
        <v>42559019</v>
      </c>
      <c r="AB55">
        <f t="shared" si="32"/>
        <v>7732.42</v>
      </c>
      <c r="AC55">
        <f t="shared" si="33"/>
        <v>7732.42</v>
      </c>
      <c r="AD55">
        <f t="shared" si="59"/>
        <v>0</v>
      </c>
      <c r="AE55">
        <f t="shared" si="59"/>
        <v>0</v>
      </c>
      <c r="AF55">
        <f t="shared" si="59"/>
        <v>0</v>
      </c>
      <c r="AG55">
        <f t="shared" si="34"/>
        <v>0</v>
      </c>
      <c r="AH55">
        <f t="shared" si="60"/>
        <v>0</v>
      </c>
      <c r="AI55">
        <f t="shared" si="60"/>
        <v>0</v>
      </c>
      <c r="AJ55">
        <f t="shared" si="35"/>
        <v>0</v>
      </c>
      <c r="AK55">
        <v>7732.42</v>
      </c>
      <c r="AL55">
        <v>7732.42</v>
      </c>
      <c r="AM55">
        <v>0</v>
      </c>
      <c r="AN55">
        <v>0</v>
      </c>
      <c r="AO55">
        <v>0</v>
      </c>
      <c r="AP55">
        <v>0</v>
      </c>
      <c r="AQ55">
        <v>0</v>
      </c>
      <c r="AR55">
        <v>0</v>
      </c>
      <c r="AS55">
        <v>0</v>
      </c>
      <c r="AT55">
        <v>0</v>
      </c>
      <c r="AU55">
        <v>0</v>
      </c>
      <c r="AV55">
        <v>1</v>
      </c>
      <c r="AW55">
        <v>1</v>
      </c>
      <c r="AZ55">
        <v>1</v>
      </c>
      <c r="BA55">
        <v>1</v>
      </c>
      <c r="BB55">
        <v>1</v>
      </c>
      <c r="BC55">
        <v>4.7</v>
      </c>
      <c r="BD55" t="s">
        <v>3</v>
      </c>
      <c r="BE55" t="s">
        <v>3</v>
      </c>
      <c r="BF55" t="s">
        <v>3</v>
      </c>
      <c r="BG55" t="s">
        <v>3</v>
      </c>
      <c r="BH55">
        <v>3</v>
      </c>
      <c r="BI55">
        <v>1</v>
      </c>
      <c r="BJ55" t="s">
        <v>31</v>
      </c>
      <c r="BM55">
        <v>1617</v>
      </c>
      <c r="BN55">
        <v>0</v>
      </c>
      <c r="BO55" t="s">
        <v>28</v>
      </c>
      <c r="BP55">
        <v>1</v>
      </c>
      <c r="BQ55">
        <v>200</v>
      </c>
      <c r="BR55">
        <v>0</v>
      </c>
      <c r="BS55">
        <v>1</v>
      </c>
      <c r="BT55">
        <v>1</v>
      </c>
      <c r="BU55">
        <v>1</v>
      </c>
      <c r="BV55">
        <v>1</v>
      </c>
      <c r="BW55">
        <v>1</v>
      </c>
      <c r="BX55">
        <v>1</v>
      </c>
      <c r="BY55" t="s">
        <v>3</v>
      </c>
      <c r="BZ55">
        <v>0</v>
      </c>
      <c r="CA55">
        <v>0</v>
      </c>
      <c r="CF55">
        <v>0</v>
      </c>
      <c r="CG55">
        <v>0</v>
      </c>
      <c r="CM55">
        <v>0</v>
      </c>
      <c r="CN55" t="s">
        <v>3</v>
      </c>
      <c r="CO55">
        <v>0</v>
      </c>
      <c r="CP55">
        <f t="shared" si="36"/>
        <v>5996.49</v>
      </c>
      <c r="CQ55">
        <f t="shared" si="37"/>
        <v>36342.374000000003</v>
      </c>
      <c r="CR55">
        <f t="shared" si="38"/>
        <v>0</v>
      </c>
      <c r="CS55">
        <f t="shared" si="39"/>
        <v>0</v>
      </c>
      <c r="CT55">
        <f t="shared" si="40"/>
        <v>0</v>
      </c>
      <c r="CU55">
        <f t="shared" si="41"/>
        <v>0</v>
      </c>
      <c r="CV55">
        <f t="shared" si="42"/>
        <v>0</v>
      </c>
      <c r="CW55">
        <f t="shared" si="43"/>
        <v>0</v>
      </c>
      <c r="CX55">
        <f t="shared" si="44"/>
        <v>0</v>
      </c>
      <c r="CY55">
        <f>S55*(BZ55/100)</f>
        <v>0</v>
      </c>
      <c r="CZ55">
        <f>S55*(CA55/100)</f>
        <v>0</v>
      </c>
      <c r="DC55" t="s">
        <v>3</v>
      </c>
      <c r="DD55" t="s">
        <v>3</v>
      </c>
      <c r="DE55" t="s">
        <v>3</v>
      </c>
      <c r="DF55" t="s">
        <v>3</v>
      </c>
      <c r="DG55" t="s">
        <v>3</v>
      </c>
      <c r="DH55" t="s">
        <v>3</v>
      </c>
      <c r="DI55" t="s">
        <v>3</v>
      </c>
      <c r="DJ55" t="s">
        <v>3</v>
      </c>
      <c r="DK55" t="s">
        <v>3</v>
      </c>
      <c r="DL55" t="s">
        <v>3</v>
      </c>
      <c r="DM55" t="s">
        <v>3</v>
      </c>
      <c r="DN55">
        <v>0</v>
      </c>
      <c r="DO55">
        <v>0</v>
      </c>
      <c r="DP55">
        <v>1</v>
      </c>
      <c r="DQ55">
        <v>1</v>
      </c>
      <c r="DU55">
        <v>1010</v>
      </c>
      <c r="DV55" t="s">
        <v>30</v>
      </c>
      <c r="DW55" t="s">
        <v>30</v>
      </c>
      <c r="DX55">
        <v>1000</v>
      </c>
      <c r="EE55">
        <v>42146624</v>
      </c>
      <c r="EF55">
        <v>200</v>
      </c>
      <c r="EG55" t="s">
        <v>32</v>
      </c>
      <c r="EH55">
        <v>0</v>
      </c>
      <c r="EI55" t="s">
        <v>3</v>
      </c>
      <c r="EJ55">
        <v>1</v>
      </c>
      <c r="EK55">
        <v>1617</v>
      </c>
      <c r="EL55" t="s">
        <v>33</v>
      </c>
      <c r="EM55" t="s">
        <v>34</v>
      </c>
      <c r="EO55" t="s">
        <v>3</v>
      </c>
      <c r="EQ55">
        <v>512</v>
      </c>
      <c r="ER55">
        <v>7732.42</v>
      </c>
      <c r="ES55">
        <v>7732.42</v>
      </c>
      <c r="ET55">
        <v>0</v>
      </c>
      <c r="EU55">
        <v>0</v>
      </c>
      <c r="EV55">
        <v>0</v>
      </c>
      <c r="EW55">
        <v>0</v>
      </c>
      <c r="EX55">
        <v>0</v>
      </c>
      <c r="EY55">
        <v>0</v>
      </c>
      <c r="FQ55">
        <v>0</v>
      </c>
      <c r="FR55">
        <f t="shared" si="45"/>
        <v>0</v>
      </c>
      <c r="FS55">
        <v>0</v>
      </c>
      <c r="FX55">
        <v>0</v>
      </c>
      <c r="FY55">
        <v>0</v>
      </c>
      <c r="GA55" t="s">
        <v>3</v>
      </c>
      <c r="GD55">
        <v>0</v>
      </c>
      <c r="GF55">
        <v>76125446</v>
      </c>
      <c r="GG55">
        <v>2</v>
      </c>
      <c r="GH55">
        <v>1</v>
      </c>
      <c r="GI55">
        <v>2</v>
      </c>
      <c r="GJ55">
        <v>0</v>
      </c>
      <c r="GK55">
        <f>ROUND(R55*(S12)/100,2)</f>
        <v>0</v>
      </c>
      <c r="GL55">
        <f t="shared" si="46"/>
        <v>0</v>
      </c>
      <c r="GM55">
        <f t="shared" si="47"/>
        <v>5996.49</v>
      </c>
      <c r="GN55">
        <f t="shared" si="48"/>
        <v>5996.49</v>
      </c>
      <c r="GO55">
        <f t="shared" si="49"/>
        <v>0</v>
      </c>
      <c r="GP55">
        <f t="shared" si="50"/>
        <v>0</v>
      </c>
      <c r="GR55">
        <v>0</v>
      </c>
      <c r="GS55">
        <v>3</v>
      </c>
      <c r="GT55">
        <v>0</v>
      </c>
      <c r="GU55" t="s">
        <v>3</v>
      </c>
      <c r="GV55">
        <f t="shared" si="51"/>
        <v>0</v>
      </c>
      <c r="GW55">
        <v>1</v>
      </c>
      <c r="GX55">
        <f t="shared" si="52"/>
        <v>0</v>
      </c>
      <c r="HA55">
        <v>0</v>
      </c>
      <c r="HB55">
        <v>0</v>
      </c>
      <c r="IK55">
        <v>0</v>
      </c>
    </row>
    <row r="56" spans="1:255" x14ac:dyDescent="0.2">
      <c r="A56" s="2">
        <v>17</v>
      </c>
      <c r="B56" s="2">
        <v>1</v>
      </c>
      <c r="C56" s="2"/>
      <c r="D56" s="2"/>
      <c r="E56" s="2" t="s">
        <v>76</v>
      </c>
      <c r="F56" s="2" t="s">
        <v>77</v>
      </c>
      <c r="G56" s="2" t="s">
        <v>78</v>
      </c>
      <c r="H56" s="2" t="s">
        <v>38</v>
      </c>
      <c r="I56" s="2">
        <v>330</v>
      </c>
      <c r="J56" s="2">
        <v>0</v>
      </c>
      <c r="K56" s="2"/>
      <c r="L56" s="2"/>
      <c r="M56" s="2"/>
      <c r="N56" s="2"/>
      <c r="O56" s="2">
        <f t="shared" si="21"/>
        <v>10992.3</v>
      </c>
      <c r="P56" s="2">
        <f t="shared" si="22"/>
        <v>10992.3</v>
      </c>
      <c r="Q56" s="2">
        <f t="shared" si="23"/>
        <v>0</v>
      </c>
      <c r="R56" s="2">
        <f t="shared" si="24"/>
        <v>0</v>
      </c>
      <c r="S56" s="2">
        <f t="shared" si="25"/>
        <v>0</v>
      </c>
      <c r="T56" s="2">
        <f t="shared" si="26"/>
        <v>0</v>
      </c>
      <c r="U56" s="2">
        <f t="shared" si="27"/>
        <v>0</v>
      </c>
      <c r="V56" s="2">
        <f t="shared" si="28"/>
        <v>0</v>
      </c>
      <c r="W56" s="2">
        <f t="shared" si="29"/>
        <v>0</v>
      </c>
      <c r="X56" s="2">
        <f t="shared" si="30"/>
        <v>0</v>
      </c>
      <c r="Y56" s="2">
        <f t="shared" si="31"/>
        <v>0</v>
      </c>
      <c r="Z56" s="2"/>
      <c r="AA56" s="2">
        <v>42559021</v>
      </c>
      <c r="AB56" s="2">
        <f t="shared" si="32"/>
        <v>33.31</v>
      </c>
      <c r="AC56" s="2">
        <f t="shared" si="33"/>
        <v>33.31</v>
      </c>
      <c r="AD56" s="2">
        <f t="shared" si="59"/>
        <v>0</v>
      </c>
      <c r="AE56" s="2">
        <f t="shared" si="59"/>
        <v>0</v>
      </c>
      <c r="AF56" s="2">
        <f t="shared" si="59"/>
        <v>0</v>
      </c>
      <c r="AG56" s="2">
        <f t="shared" si="34"/>
        <v>0</v>
      </c>
      <c r="AH56" s="2">
        <f t="shared" si="60"/>
        <v>0</v>
      </c>
      <c r="AI56" s="2">
        <f t="shared" si="60"/>
        <v>0</v>
      </c>
      <c r="AJ56" s="2">
        <f t="shared" si="35"/>
        <v>0</v>
      </c>
      <c r="AK56" s="2">
        <v>33.31</v>
      </c>
      <c r="AL56" s="2">
        <v>33.31</v>
      </c>
      <c r="AM56" s="2">
        <v>0</v>
      </c>
      <c r="AN56" s="2">
        <v>0</v>
      </c>
      <c r="AO56" s="2">
        <v>0</v>
      </c>
      <c r="AP56" s="2">
        <v>0</v>
      </c>
      <c r="AQ56" s="2">
        <v>0</v>
      </c>
      <c r="AR56" s="2">
        <v>0</v>
      </c>
      <c r="AS56" s="2">
        <v>0</v>
      </c>
      <c r="AT56" s="2">
        <v>0</v>
      </c>
      <c r="AU56" s="2">
        <v>0</v>
      </c>
      <c r="AV56" s="2">
        <v>1</v>
      </c>
      <c r="AW56" s="2">
        <v>1</v>
      </c>
      <c r="AX56" s="2"/>
      <c r="AY56" s="2"/>
      <c r="AZ56" s="2">
        <v>1</v>
      </c>
      <c r="BA56" s="2">
        <v>1</v>
      </c>
      <c r="BB56" s="2">
        <v>1</v>
      </c>
      <c r="BC56" s="2">
        <v>1</v>
      </c>
      <c r="BD56" s="2" t="s">
        <v>3</v>
      </c>
      <c r="BE56" s="2" t="s">
        <v>3</v>
      </c>
      <c r="BF56" s="2" t="s">
        <v>3</v>
      </c>
      <c r="BG56" s="2" t="s">
        <v>3</v>
      </c>
      <c r="BH56" s="2">
        <v>3</v>
      </c>
      <c r="BI56" s="2">
        <v>1</v>
      </c>
      <c r="BJ56" s="2" t="s">
        <v>79</v>
      </c>
      <c r="BK56" s="2"/>
      <c r="BL56" s="2"/>
      <c r="BM56" s="2">
        <v>1617</v>
      </c>
      <c r="BN56" s="2">
        <v>0</v>
      </c>
      <c r="BO56" s="2" t="s">
        <v>3</v>
      </c>
      <c r="BP56" s="2">
        <v>0</v>
      </c>
      <c r="BQ56" s="2">
        <v>200</v>
      </c>
      <c r="BR56" s="2">
        <v>0</v>
      </c>
      <c r="BS56" s="2">
        <v>1</v>
      </c>
      <c r="BT56" s="2">
        <v>1</v>
      </c>
      <c r="BU56" s="2">
        <v>1</v>
      </c>
      <c r="BV56" s="2">
        <v>1</v>
      </c>
      <c r="BW56" s="2">
        <v>1</v>
      </c>
      <c r="BX56" s="2">
        <v>1</v>
      </c>
      <c r="BY56" s="2" t="s">
        <v>3</v>
      </c>
      <c r="BZ56" s="2">
        <v>0</v>
      </c>
      <c r="CA56" s="2">
        <v>0</v>
      </c>
      <c r="CB56" s="2"/>
      <c r="CC56" s="2"/>
      <c r="CD56" s="2"/>
      <c r="CE56" s="2"/>
      <c r="CF56" s="2">
        <v>0</v>
      </c>
      <c r="CG56" s="2">
        <v>0</v>
      </c>
      <c r="CH56" s="2"/>
      <c r="CI56" s="2"/>
      <c r="CJ56" s="2"/>
      <c r="CK56" s="2"/>
      <c r="CL56" s="2"/>
      <c r="CM56" s="2">
        <v>0</v>
      </c>
      <c r="CN56" s="2" t="s">
        <v>3</v>
      </c>
      <c r="CO56" s="2">
        <v>0</v>
      </c>
      <c r="CP56" s="2">
        <f t="shared" si="36"/>
        <v>10992.3</v>
      </c>
      <c r="CQ56" s="2">
        <f t="shared" si="37"/>
        <v>33.31</v>
      </c>
      <c r="CR56" s="2">
        <f t="shared" si="38"/>
        <v>0</v>
      </c>
      <c r="CS56" s="2">
        <f t="shared" si="39"/>
        <v>0</v>
      </c>
      <c r="CT56" s="2">
        <f t="shared" si="40"/>
        <v>0</v>
      </c>
      <c r="CU56" s="2">
        <f t="shared" si="41"/>
        <v>0</v>
      </c>
      <c r="CV56" s="2">
        <f t="shared" si="42"/>
        <v>0</v>
      </c>
      <c r="CW56" s="2">
        <f t="shared" si="43"/>
        <v>0</v>
      </c>
      <c r="CX56" s="2">
        <f t="shared" si="44"/>
        <v>0</v>
      </c>
      <c r="CY56" s="2">
        <f>((S56*BZ56)/100)</f>
        <v>0</v>
      </c>
      <c r="CZ56" s="2">
        <f>((S56*CA56)/100)</f>
        <v>0</v>
      </c>
      <c r="DA56" s="2"/>
      <c r="DB56" s="2"/>
      <c r="DC56" s="2" t="s">
        <v>3</v>
      </c>
      <c r="DD56" s="2" t="s">
        <v>3</v>
      </c>
      <c r="DE56" s="2" t="s">
        <v>3</v>
      </c>
      <c r="DF56" s="2" t="s">
        <v>3</v>
      </c>
      <c r="DG56" s="2" t="s">
        <v>3</v>
      </c>
      <c r="DH56" s="2" t="s">
        <v>3</v>
      </c>
      <c r="DI56" s="2" t="s">
        <v>3</v>
      </c>
      <c r="DJ56" s="2" t="s">
        <v>3</v>
      </c>
      <c r="DK56" s="2" t="s">
        <v>3</v>
      </c>
      <c r="DL56" s="2" t="s">
        <v>3</v>
      </c>
      <c r="DM56" s="2" t="s">
        <v>3</v>
      </c>
      <c r="DN56" s="2">
        <v>0</v>
      </c>
      <c r="DO56" s="2">
        <v>0</v>
      </c>
      <c r="DP56" s="2">
        <v>1</v>
      </c>
      <c r="DQ56" s="2">
        <v>1</v>
      </c>
      <c r="DR56" s="2"/>
      <c r="DS56" s="2"/>
      <c r="DT56" s="2"/>
      <c r="DU56" s="2">
        <v>1003</v>
      </c>
      <c r="DV56" s="2" t="s">
        <v>38</v>
      </c>
      <c r="DW56" s="2" t="s">
        <v>38</v>
      </c>
      <c r="DX56" s="2">
        <v>1</v>
      </c>
      <c r="DY56" s="2"/>
      <c r="DZ56" s="2"/>
      <c r="EA56" s="2"/>
      <c r="EB56" s="2"/>
      <c r="EC56" s="2"/>
      <c r="ED56" s="2"/>
      <c r="EE56" s="2">
        <v>42146624</v>
      </c>
      <c r="EF56" s="2">
        <v>200</v>
      </c>
      <c r="EG56" s="2" t="s">
        <v>32</v>
      </c>
      <c r="EH56" s="2">
        <v>0</v>
      </c>
      <c r="EI56" s="2" t="s">
        <v>3</v>
      </c>
      <c r="EJ56" s="2">
        <v>1</v>
      </c>
      <c r="EK56" s="2">
        <v>1617</v>
      </c>
      <c r="EL56" s="2" t="s">
        <v>33</v>
      </c>
      <c r="EM56" s="2" t="s">
        <v>34</v>
      </c>
      <c r="EN56" s="2"/>
      <c r="EO56" s="2" t="s">
        <v>3</v>
      </c>
      <c r="EP56" s="2"/>
      <c r="EQ56" s="2">
        <v>512</v>
      </c>
      <c r="ER56" s="2">
        <v>33.31</v>
      </c>
      <c r="ES56" s="2">
        <v>33.31</v>
      </c>
      <c r="ET56" s="2">
        <v>0</v>
      </c>
      <c r="EU56" s="2">
        <v>0</v>
      </c>
      <c r="EV56" s="2">
        <v>0</v>
      </c>
      <c r="EW56" s="2">
        <v>0</v>
      </c>
      <c r="EX56" s="2">
        <v>0</v>
      </c>
      <c r="EY56" s="2">
        <v>0</v>
      </c>
      <c r="EZ56" s="2"/>
      <c r="FA56" s="2"/>
      <c r="FB56" s="2"/>
      <c r="FC56" s="2"/>
      <c r="FD56" s="2"/>
      <c r="FE56" s="2"/>
      <c r="FF56" s="2"/>
      <c r="FG56" s="2"/>
      <c r="FH56" s="2"/>
      <c r="FI56" s="2"/>
      <c r="FJ56" s="2"/>
      <c r="FK56" s="2"/>
      <c r="FL56" s="2"/>
      <c r="FM56" s="2"/>
      <c r="FN56" s="2"/>
      <c r="FO56" s="2"/>
      <c r="FP56" s="2"/>
      <c r="FQ56" s="2">
        <v>0</v>
      </c>
      <c r="FR56" s="2">
        <f t="shared" si="45"/>
        <v>0</v>
      </c>
      <c r="FS56" s="2">
        <v>0</v>
      </c>
      <c r="FT56" s="2"/>
      <c r="FU56" s="2"/>
      <c r="FV56" s="2"/>
      <c r="FW56" s="2"/>
      <c r="FX56" s="2">
        <v>0</v>
      </c>
      <c r="FY56" s="2">
        <v>0</v>
      </c>
      <c r="FZ56" s="2"/>
      <c r="GA56" s="2" t="s">
        <v>3</v>
      </c>
      <c r="GB56" s="2"/>
      <c r="GC56" s="2"/>
      <c r="GD56" s="2">
        <v>0</v>
      </c>
      <c r="GE56" s="2"/>
      <c r="GF56" s="2">
        <v>-1045640726</v>
      </c>
      <c r="GG56" s="2">
        <v>2</v>
      </c>
      <c r="GH56" s="2">
        <v>1</v>
      </c>
      <c r="GI56" s="2">
        <v>-2</v>
      </c>
      <c r="GJ56" s="2">
        <v>0</v>
      </c>
      <c r="GK56" s="2">
        <f>ROUND(R56*(R12)/100,2)</f>
        <v>0</v>
      </c>
      <c r="GL56" s="2">
        <f t="shared" si="46"/>
        <v>0</v>
      </c>
      <c r="GM56" s="2">
        <f t="shared" si="47"/>
        <v>10992.3</v>
      </c>
      <c r="GN56" s="2">
        <f t="shared" si="48"/>
        <v>10992.3</v>
      </c>
      <c r="GO56" s="2">
        <f t="shared" si="49"/>
        <v>0</v>
      </c>
      <c r="GP56" s="2">
        <f t="shared" si="50"/>
        <v>0</v>
      </c>
      <c r="GQ56" s="2"/>
      <c r="GR56" s="2">
        <v>0</v>
      </c>
      <c r="GS56" s="2">
        <v>3</v>
      </c>
      <c r="GT56" s="2">
        <v>0</v>
      </c>
      <c r="GU56" s="2" t="s">
        <v>3</v>
      </c>
      <c r="GV56" s="2">
        <f t="shared" si="51"/>
        <v>0</v>
      </c>
      <c r="GW56" s="2">
        <v>1</v>
      </c>
      <c r="GX56" s="2">
        <f t="shared" si="52"/>
        <v>0</v>
      </c>
      <c r="GY56" s="2"/>
      <c r="GZ56" s="2"/>
      <c r="HA56" s="2">
        <v>0</v>
      </c>
      <c r="HB56" s="2">
        <v>0</v>
      </c>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v>0</v>
      </c>
      <c r="IL56" s="2"/>
      <c r="IM56" s="2"/>
      <c r="IN56" s="2"/>
      <c r="IO56" s="2"/>
      <c r="IP56" s="2"/>
      <c r="IQ56" s="2"/>
      <c r="IR56" s="2"/>
      <c r="IS56" s="2"/>
      <c r="IT56" s="2"/>
      <c r="IU56" s="2"/>
    </row>
    <row r="57" spans="1:255" x14ac:dyDescent="0.2">
      <c r="A57">
        <v>17</v>
      </c>
      <c r="B57">
        <v>1</v>
      </c>
      <c r="E57" t="s">
        <v>76</v>
      </c>
      <c r="F57" t="s">
        <v>77</v>
      </c>
      <c r="G57" t="s">
        <v>78</v>
      </c>
      <c r="H57" t="s">
        <v>38</v>
      </c>
      <c r="I57">
        <v>330</v>
      </c>
      <c r="J57">
        <v>0</v>
      </c>
      <c r="O57">
        <f t="shared" si="21"/>
        <v>98161.24</v>
      </c>
      <c r="P57">
        <f t="shared" si="22"/>
        <v>98161.24</v>
      </c>
      <c r="Q57">
        <f t="shared" si="23"/>
        <v>0</v>
      </c>
      <c r="R57">
        <f t="shared" si="24"/>
        <v>0</v>
      </c>
      <c r="S57">
        <f t="shared" si="25"/>
        <v>0</v>
      </c>
      <c r="T57">
        <f t="shared" si="26"/>
        <v>0</v>
      </c>
      <c r="U57">
        <f t="shared" si="27"/>
        <v>0</v>
      </c>
      <c r="V57">
        <f t="shared" si="28"/>
        <v>0</v>
      </c>
      <c r="W57">
        <f t="shared" si="29"/>
        <v>0</v>
      </c>
      <c r="X57">
        <f t="shared" si="30"/>
        <v>0</v>
      </c>
      <c r="Y57">
        <f t="shared" si="31"/>
        <v>0</v>
      </c>
      <c r="AA57">
        <v>42559019</v>
      </c>
      <c r="AB57">
        <f t="shared" si="32"/>
        <v>33.31</v>
      </c>
      <c r="AC57">
        <f t="shared" si="33"/>
        <v>33.31</v>
      </c>
      <c r="AD57">
        <f t="shared" si="59"/>
        <v>0</v>
      </c>
      <c r="AE57">
        <f t="shared" si="59"/>
        <v>0</v>
      </c>
      <c r="AF57">
        <f t="shared" si="59"/>
        <v>0</v>
      </c>
      <c r="AG57">
        <f t="shared" si="34"/>
        <v>0</v>
      </c>
      <c r="AH57">
        <f t="shared" si="60"/>
        <v>0</v>
      </c>
      <c r="AI57">
        <f t="shared" si="60"/>
        <v>0</v>
      </c>
      <c r="AJ57">
        <f t="shared" si="35"/>
        <v>0</v>
      </c>
      <c r="AK57">
        <v>33.31</v>
      </c>
      <c r="AL57">
        <v>33.31</v>
      </c>
      <c r="AM57">
        <v>0</v>
      </c>
      <c r="AN57">
        <v>0</v>
      </c>
      <c r="AO57">
        <v>0</v>
      </c>
      <c r="AP57">
        <v>0</v>
      </c>
      <c r="AQ57">
        <v>0</v>
      </c>
      <c r="AR57">
        <v>0</v>
      </c>
      <c r="AS57">
        <v>0</v>
      </c>
      <c r="AT57">
        <v>0</v>
      </c>
      <c r="AU57">
        <v>0</v>
      </c>
      <c r="AV57">
        <v>1</v>
      </c>
      <c r="AW57">
        <v>1</v>
      </c>
      <c r="AZ57">
        <v>1</v>
      </c>
      <c r="BA57">
        <v>1</v>
      </c>
      <c r="BB57">
        <v>1</v>
      </c>
      <c r="BC57">
        <v>8.93</v>
      </c>
      <c r="BD57" t="s">
        <v>3</v>
      </c>
      <c r="BE57" t="s">
        <v>3</v>
      </c>
      <c r="BF57" t="s">
        <v>3</v>
      </c>
      <c r="BG57" t="s">
        <v>3</v>
      </c>
      <c r="BH57">
        <v>3</v>
      </c>
      <c r="BI57">
        <v>1</v>
      </c>
      <c r="BJ57" t="s">
        <v>79</v>
      </c>
      <c r="BM57">
        <v>1617</v>
      </c>
      <c r="BN57">
        <v>0</v>
      </c>
      <c r="BO57" t="s">
        <v>77</v>
      </c>
      <c r="BP57">
        <v>1</v>
      </c>
      <c r="BQ57">
        <v>200</v>
      </c>
      <c r="BR57">
        <v>0</v>
      </c>
      <c r="BS57">
        <v>1</v>
      </c>
      <c r="BT57">
        <v>1</v>
      </c>
      <c r="BU57">
        <v>1</v>
      </c>
      <c r="BV57">
        <v>1</v>
      </c>
      <c r="BW57">
        <v>1</v>
      </c>
      <c r="BX57">
        <v>1</v>
      </c>
      <c r="BY57" t="s">
        <v>3</v>
      </c>
      <c r="BZ57">
        <v>0</v>
      </c>
      <c r="CA57">
        <v>0</v>
      </c>
      <c r="CF57">
        <v>0</v>
      </c>
      <c r="CG57">
        <v>0</v>
      </c>
      <c r="CM57">
        <v>0</v>
      </c>
      <c r="CN57" t="s">
        <v>3</v>
      </c>
      <c r="CO57">
        <v>0</v>
      </c>
      <c r="CP57">
        <f t="shared" si="36"/>
        <v>98161.24</v>
      </c>
      <c r="CQ57">
        <f t="shared" si="37"/>
        <v>297.45830000000001</v>
      </c>
      <c r="CR57">
        <f t="shared" si="38"/>
        <v>0</v>
      </c>
      <c r="CS57">
        <f t="shared" si="39"/>
        <v>0</v>
      </c>
      <c r="CT57">
        <f t="shared" si="40"/>
        <v>0</v>
      </c>
      <c r="CU57">
        <f t="shared" si="41"/>
        <v>0</v>
      </c>
      <c r="CV57">
        <f t="shared" si="42"/>
        <v>0</v>
      </c>
      <c r="CW57">
        <f t="shared" si="43"/>
        <v>0</v>
      </c>
      <c r="CX57">
        <f t="shared" si="44"/>
        <v>0</v>
      </c>
      <c r="CY57">
        <f>S57*(BZ57/100)</f>
        <v>0</v>
      </c>
      <c r="CZ57">
        <f>S57*(CA57/100)</f>
        <v>0</v>
      </c>
      <c r="DC57" t="s">
        <v>3</v>
      </c>
      <c r="DD57" t="s">
        <v>3</v>
      </c>
      <c r="DE57" t="s">
        <v>3</v>
      </c>
      <c r="DF57" t="s">
        <v>3</v>
      </c>
      <c r="DG57" t="s">
        <v>3</v>
      </c>
      <c r="DH57" t="s">
        <v>3</v>
      </c>
      <c r="DI57" t="s">
        <v>3</v>
      </c>
      <c r="DJ57" t="s">
        <v>3</v>
      </c>
      <c r="DK57" t="s">
        <v>3</v>
      </c>
      <c r="DL57" t="s">
        <v>3</v>
      </c>
      <c r="DM57" t="s">
        <v>3</v>
      </c>
      <c r="DN57">
        <v>0</v>
      </c>
      <c r="DO57">
        <v>0</v>
      </c>
      <c r="DP57">
        <v>1</v>
      </c>
      <c r="DQ57">
        <v>1</v>
      </c>
      <c r="DU57">
        <v>1003</v>
      </c>
      <c r="DV57" t="s">
        <v>38</v>
      </c>
      <c r="DW57" t="s">
        <v>38</v>
      </c>
      <c r="DX57">
        <v>1</v>
      </c>
      <c r="EE57">
        <v>42146624</v>
      </c>
      <c r="EF57">
        <v>200</v>
      </c>
      <c r="EG57" t="s">
        <v>32</v>
      </c>
      <c r="EH57">
        <v>0</v>
      </c>
      <c r="EI57" t="s">
        <v>3</v>
      </c>
      <c r="EJ57">
        <v>1</v>
      </c>
      <c r="EK57">
        <v>1617</v>
      </c>
      <c r="EL57" t="s">
        <v>33</v>
      </c>
      <c r="EM57" t="s">
        <v>34</v>
      </c>
      <c r="EO57" t="s">
        <v>3</v>
      </c>
      <c r="EQ57">
        <v>512</v>
      </c>
      <c r="ER57">
        <v>33.31</v>
      </c>
      <c r="ES57">
        <v>33.31</v>
      </c>
      <c r="ET57">
        <v>0</v>
      </c>
      <c r="EU57">
        <v>0</v>
      </c>
      <c r="EV57">
        <v>0</v>
      </c>
      <c r="EW57">
        <v>0</v>
      </c>
      <c r="EX57">
        <v>0</v>
      </c>
      <c r="EY57">
        <v>0</v>
      </c>
      <c r="FQ57">
        <v>0</v>
      </c>
      <c r="FR57">
        <f t="shared" si="45"/>
        <v>0</v>
      </c>
      <c r="FS57">
        <v>0</v>
      </c>
      <c r="FX57">
        <v>0</v>
      </c>
      <c r="FY57">
        <v>0</v>
      </c>
      <c r="GA57" t="s">
        <v>3</v>
      </c>
      <c r="GD57">
        <v>0</v>
      </c>
      <c r="GF57">
        <v>-1045640726</v>
      </c>
      <c r="GG57">
        <v>2</v>
      </c>
      <c r="GH57">
        <v>1</v>
      </c>
      <c r="GI57">
        <v>2</v>
      </c>
      <c r="GJ57">
        <v>0</v>
      </c>
      <c r="GK57">
        <f>ROUND(R57*(S12)/100,2)</f>
        <v>0</v>
      </c>
      <c r="GL57">
        <f t="shared" si="46"/>
        <v>0</v>
      </c>
      <c r="GM57">
        <f t="shared" si="47"/>
        <v>98161.24</v>
      </c>
      <c r="GN57">
        <f t="shared" si="48"/>
        <v>98161.24</v>
      </c>
      <c r="GO57">
        <f t="shared" si="49"/>
        <v>0</v>
      </c>
      <c r="GP57">
        <f t="shared" si="50"/>
        <v>0</v>
      </c>
      <c r="GR57">
        <v>0</v>
      </c>
      <c r="GS57">
        <v>3</v>
      </c>
      <c r="GT57">
        <v>0</v>
      </c>
      <c r="GU57" t="s">
        <v>3</v>
      </c>
      <c r="GV57">
        <f t="shared" si="51"/>
        <v>0</v>
      </c>
      <c r="GW57">
        <v>1</v>
      </c>
      <c r="GX57">
        <f t="shared" si="52"/>
        <v>0</v>
      </c>
      <c r="HA57">
        <v>0</v>
      </c>
      <c r="HB57">
        <v>0</v>
      </c>
      <c r="IK57">
        <v>0</v>
      </c>
    </row>
    <row r="58" spans="1:255" x14ac:dyDescent="0.2">
      <c r="A58" s="2">
        <v>17</v>
      </c>
      <c r="B58" s="2">
        <v>1</v>
      </c>
      <c r="C58" s="2"/>
      <c r="D58" s="2"/>
      <c r="E58" s="2" t="s">
        <v>80</v>
      </c>
      <c r="F58" s="2" t="s">
        <v>81</v>
      </c>
      <c r="G58" s="2" t="s">
        <v>82</v>
      </c>
      <c r="H58" s="2" t="s">
        <v>43</v>
      </c>
      <c r="I58" s="2">
        <v>2</v>
      </c>
      <c r="J58" s="2">
        <v>0</v>
      </c>
      <c r="K58" s="2"/>
      <c r="L58" s="2"/>
      <c r="M58" s="2"/>
      <c r="N58" s="2"/>
      <c r="O58" s="2">
        <f t="shared" si="21"/>
        <v>272.44</v>
      </c>
      <c r="P58" s="2">
        <f t="shared" si="22"/>
        <v>272.44</v>
      </c>
      <c r="Q58" s="2">
        <f t="shared" si="23"/>
        <v>0</v>
      </c>
      <c r="R58" s="2">
        <f t="shared" si="24"/>
        <v>0</v>
      </c>
      <c r="S58" s="2">
        <f t="shared" si="25"/>
        <v>0</v>
      </c>
      <c r="T58" s="2">
        <f t="shared" si="26"/>
        <v>0</v>
      </c>
      <c r="U58" s="2">
        <f t="shared" si="27"/>
        <v>0</v>
      </c>
      <c r="V58" s="2">
        <f t="shared" si="28"/>
        <v>0</v>
      </c>
      <c r="W58" s="2">
        <f t="shared" si="29"/>
        <v>0</v>
      </c>
      <c r="X58" s="2">
        <f t="shared" si="30"/>
        <v>0</v>
      </c>
      <c r="Y58" s="2">
        <f t="shared" si="31"/>
        <v>0</v>
      </c>
      <c r="Z58" s="2"/>
      <c r="AA58" s="2">
        <v>42559021</v>
      </c>
      <c r="AB58" s="2">
        <f t="shared" si="32"/>
        <v>136.22</v>
      </c>
      <c r="AC58" s="2">
        <f t="shared" si="33"/>
        <v>136.22</v>
      </c>
      <c r="AD58" s="2">
        <f t="shared" si="59"/>
        <v>0</v>
      </c>
      <c r="AE58" s="2">
        <f t="shared" si="59"/>
        <v>0</v>
      </c>
      <c r="AF58" s="2">
        <f t="shared" si="59"/>
        <v>0</v>
      </c>
      <c r="AG58" s="2">
        <f t="shared" si="34"/>
        <v>0</v>
      </c>
      <c r="AH58" s="2">
        <f t="shared" si="60"/>
        <v>0</v>
      </c>
      <c r="AI58" s="2">
        <f t="shared" si="60"/>
        <v>0</v>
      </c>
      <c r="AJ58" s="2">
        <f t="shared" si="35"/>
        <v>0</v>
      </c>
      <c r="AK58" s="2">
        <v>136.22</v>
      </c>
      <c r="AL58" s="2">
        <v>136.22</v>
      </c>
      <c r="AM58" s="2">
        <v>0</v>
      </c>
      <c r="AN58" s="2">
        <v>0</v>
      </c>
      <c r="AO58" s="2">
        <v>0</v>
      </c>
      <c r="AP58" s="2">
        <v>0</v>
      </c>
      <c r="AQ58" s="2">
        <v>0</v>
      </c>
      <c r="AR58" s="2">
        <v>0</v>
      </c>
      <c r="AS58" s="2">
        <v>0</v>
      </c>
      <c r="AT58" s="2">
        <v>0</v>
      </c>
      <c r="AU58" s="2">
        <v>0</v>
      </c>
      <c r="AV58" s="2">
        <v>1</v>
      </c>
      <c r="AW58" s="2">
        <v>1</v>
      </c>
      <c r="AX58" s="2"/>
      <c r="AY58" s="2"/>
      <c r="AZ58" s="2">
        <v>1</v>
      </c>
      <c r="BA58" s="2">
        <v>1</v>
      </c>
      <c r="BB58" s="2">
        <v>1</v>
      </c>
      <c r="BC58" s="2">
        <v>1</v>
      </c>
      <c r="BD58" s="2" t="s">
        <v>3</v>
      </c>
      <c r="BE58" s="2" t="s">
        <v>3</v>
      </c>
      <c r="BF58" s="2" t="s">
        <v>3</v>
      </c>
      <c r="BG58" s="2" t="s">
        <v>3</v>
      </c>
      <c r="BH58" s="2">
        <v>3</v>
      </c>
      <c r="BI58" s="2">
        <v>1</v>
      </c>
      <c r="BJ58" s="2" t="s">
        <v>83</v>
      </c>
      <c r="BK58" s="2"/>
      <c r="BL58" s="2"/>
      <c r="BM58" s="2">
        <v>1617</v>
      </c>
      <c r="BN58" s="2">
        <v>0</v>
      </c>
      <c r="BO58" s="2" t="s">
        <v>3</v>
      </c>
      <c r="BP58" s="2">
        <v>0</v>
      </c>
      <c r="BQ58" s="2">
        <v>200</v>
      </c>
      <c r="BR58" s="2">
        <v>0</v>
      </c>
      <c r="BS58" s="2">
        <v>1</v>
      </c>
      <c r="BT58" s="2">
        <v>1</v>
      </c>
      <c r="BU58" s="2">
        <v>1</v>
      </c>
      <c r="BV58" s="2">
        <v>1</v>
      </c>
      <c r="BW58" s="2">
        <v>1</v>
      </c>
      <c r="BX58" s="2">
        <v>1</v>
      </c>
      <c r="BY58" s="2" t="s">
        <v>3</v>
      </c>
      <c r="BZ58" s="2">
        <v>0</v>
      </c>
      <c r="CA58" s="2">
        <v>0</v>
      </c>
      <c r="CB58" s="2"/>
      <c r="CC58" s="2"/>
      <c r="CD58" s="2"/>
      <c r="CE58" s="2"/>
      <c r="CF58" s="2">
        <v>0</v>
      </c>
      <c r="CG58" s="2">
        <v>0</v>
      </c>
      <c r="CH58" s="2"/>
      <c r="CI58" s="2"/>
      <c r="CJ58" s="2"/>
      <c r="CK58" s="2"/>
      <c r="CL58" s="2"/>
      <c r="CM58" s="2">
        <v>0</v>
      </c>
      <c r="CN58" s="2" t="s">
        <v>3</v>
      </c>
      <c r="CO58" s="2">
        <v>0</v>
      </c>
      <c r="CP58" s="2">
        <f t="shared" si="36"/>
        <v>272.44</v>
      </c>
      <c r="CQ58" s="2">
        <f t="shared" si="37"/>
        <v>136.22</v>
      </c>
      <c r="CR58" s="2">
        <f t="shared" si="38"/>
        <v>0</v>
      </c>
      <c r="CS58" s="2">
        <f t="shared" si="39"/>
        <v>0</v>
      </c>
      <c r="CT58" s="2">
        <f t="shared" si="40"/>
        <v>0</v>
      </c>
      <c r="CU58" s="2">
        <f t="shared" si="41"/>
        <v>0</v>
      </c>
      <c r="CV58" s="2">
        <f t="shared" si="42"/>
        <v>0</v>
      </c>
      <c r="CW58" s="2">
        <f t="shared" si="43"/>
        <v>0</v>
      </c>
      <c r="CX58" s="2">
        <f t="shared" si="44"/>
        <v>0</v>
      </c>
      <c r="CY58" s="2">
        <f>((S58*BZ58)/100)</f>
        <v>0</v>
      </c>
      <c r="CZ58" s="2">
        <f>((S58*CA58)/100)</f>
        <v>0</v>
      </c>
      <c r="DA58" s="2"/>
      <c r="DB58" s="2"/>
      <c r="DC58" s="2" t="s">
        <v>3</v>
      </c>
      <c r="DD58" s="2" t="s">
        <v>3</v>
      </c>
      <c r="DE58" s="2" t="s">
        <v>3</v>
      </c>
      <c r="DF58" s="2" t="s">
        <v>3</v>
      </c>
      <c r="DG58" s="2" t="s">
        <v>3</v>
      </c>
      <c r="DH58" s="2" t="s">
        <v>3</v>
      </c>
      <c r="DI58" s="2" t="s">
        <v>3</v>
      </c>
      <c r="DJ58" s="2" t="s">
        <v>3</v>
      </c>
      <c r="DK58" s="2" t="s">
        <v>3</v>
      </c>
      <c r="DL58" s="2" t="s">
        <v>3</v>
      </c>
      <c r="DM58" s="2" t="s">
        <v>3</v>
      </c>
      <c r="DN58" s="2">
        <v>0</v>
      </c>
      <c r="DO58" s="2">
        <v>0</v>
      </c>
      <c r="DP58" s="2">
        <v>1</v>
      </c>
      <c r="DQ58" s="2">
        <v>1</v>
      </c>
      <c r="DR58" s="2"/>
      <c r="DS58" s="2"/>
      <c r="DT58" s="2"/>
      <c r="DU58" s="2">
        <v>1010</v>
      </c>
      <c r="DV58" s="2" t="s">
        <v>43</v>
      </c>
      <c r="DW58" s="2" t="s">
        <v>43</v>
      </c>
      <c r="DX58" s="2">
        <v>1</v>
      </c>
      <c r="DY58" s="2"/>
      <c r="DZ58" s="2"/>
      <c r="EA58" s="2"/>
      <c r="EB58" s="2"/>
      <c r="EC58" s="2"/>
      <c r="ED58" s="2"/>
      <c r="EE58" s="2">
        <v>42146624</v>
      </c>
      <c r="EF58" s="2">
        <v>200</v>
      </c>
      <c r="EG58" s="2" t="s">
        <v>32</v>
      </c>
      <c r="EH58" s="2">
        <v>0</v>
      </c>
      <c r="EI58" s="2" t="s">
        <v>3</v>
      </c>
      <c r="EJ58" s="2">
        <v>1</v>
      </c>
      <c r="EK58" s="2">
        <v>1617</v>
      </c>
      <c r="EL58" s="2" t="s">
        <v>33</v>
      </c>
      <c r="EM58" s="2" t="s">
        <v>34</v>
      </c>
      <c r="EN58" s="2"/>
      <c r="EO58" s="2" t="s">
        <v>3</v>
      </c>
      <c r="EP58" s="2"/>
      <c r="EQ58" s="2">
        <v>512</v>
      </c>
      <c r="ER58" s="2">
        <v>136.22</v>
      </c>
      <c r="ES58" s="2">
        <v>136.22</v>
      </c>
      <c r="ET58" s="2">
        <v>0</v>
      </c>
      <c r="EU58" s="2">
        <v>0</v>
      </c>
      <c r="EV58" s="2">
        <v>0</v>
      </c>
      <c r="EW58" s="2">
        <v>0</v>
      </c>
      <c r="EX58" s="2">
        <v>0</v>
      </c>
      <c r="EY58" s="2">
        <v>0</v>
      </c>
      <c r="EZ58" s="2"/>
      <c r="FA58" s="2"/>
      <c r="FB58" s="2"/>
      <c r="FC58" s="2"/>
      <c r="FD58" s="2"/>
      <c r="FE58" s="2"/>
      <c r="FF58" s="2"/>
      <c r="FG58" s="2"/>
      <c r="FH58" s="2"/>
      <c r="FI58" s="2"/>
      <c r="FJ58" s="2"/>
      <c r="FK58" s="2"/>
      <c r="FL58" s="2"/>
      <c r="FM58" s="2"/>
      <c r="FN58" s="2"/>
      <c r="FO58" s="2"/>
      <c r="FP58" s="2"/>
      <c r="FQ58" s="2">
        <v>0</v>
      </c>
      <c r="FR58" s="2">
        <f t="shared" si="45"/>
        <v>0</v>
      </c>
      <c r="FS58" s="2">
        <v>0</v>
      </c>
      <c r="FT58" s="2"/>
      <c r="FU58" s="2"/>
      <c r="FV58" s="2"/>
      <c r="FW58" s="2"/>
      <c r="FX58" s="2">
        <v>0</v>
      </c>
      <c r="FY58" s="2">
        <v>0</v>
      </c>
      <c r="FZ58" s="2"/>
      <c r="GA58" s="2" t="s">
        <v>3</v>
      </c>
      <c r="GB58" s="2"/>
      <c r="GC58" s="2"/>
      <c r="GD58" s="2">
        <v>0</v>
      </c>
      <c r="GE58" s="2"/>
      <c r="GF58" s="2">
        <v>-1075244289</v>
      </c>
      <c r="GG58" s="2">
        <v>2</v>
      </c>
      <c r="GH58" s="2">
        <v>1</v>
      </c>
      <c r="GI58" s="2">
        <v>-2</v>
      </c>
      <c r="GJ58" s="2">
        <v>0</v>
      </c>
      <c r="GK58" s="2">
        <f>ROUND(R58*(R12)/100,2)</f>
        <v>0</v>
      </c>
      <c r="GL58" s="2">
        <f t="shared" si="46"/>
        <v>0</v>
      </c>
      <c r="GM58" s="2">
        <f t="shared" si="47"/>
        <v>272.44</v>
      </c>
      <c r="GN58" s="2">
        <f t="shared" si="48"/>
        <v>272.44</v>
      </c>
      <c r="GO58" s="2">
        <f t="shared" si="49"/>
        <v>0</v>
      </c>
      <c r="GP58" s="2">
        <f t="shared" si="50"/>
        <v>0</v>
      </c>
      <c r="GQ58" s="2"/>
      <c r="GR58" s="2">
        <v>0</v>
      </c>
      <c r="GS58" s="2">
        <v>3</v>
      </c>
      <c r="GT58" s="2">
        <v>0</v>
      </c>
      <c r="GU58" s="2" t="s">
        <v>3</v>
      </c>
      <c r="GV58" s="2">
        <f t="shared" si="51"/>
        <v>0</v>
      </c>
      <c r="GW58" s="2">
        <v>1</v>
      </c>
      <c r="GX58" s="2">
        <f t="shared" si="52"/>
        <v>0</v>
      </c>
      <c r="GY58" s="2"/>
      <c r="GZ58" s="2"/>
      <c r="HA58" s="2">
        <v>0</v>
      </c>
      <c r="HB58" s="2">
        <v>0</v>
      </c>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v>0</v>
      </c>
      <c r="IL58" s="2"/>
      <c r="IM58" s="2"/>
      <c r="IN58" s="2"/>
      <c r="IO58" s="2"/>
      <c r="IP58" s="2"/>
      <c r="IQ58" s="2"/>
      <c r="IR58" s="2"/>
      <c r="IS58" s="2"/>
      <c r="IT58" s="2"/>
      <c r="IU58" s="2"/>
    </row>
    <row r="59" spans="1:255" x14ac:dyDescent="0.2">
      <c r="A59">
        <v>17</v>
      </c>
      <c r="B59">
        <v>1</v>
      </c>
      <c r="E59" t="s">
        <v>80</v>
      </c>
      <c r="F59" t="s">
        <v>81</v>
      </c>
      <c r="G59" t="s">
        <v>82</v>
      </c>
      <c r="H59" t="s">
        <v>43</v>
      </c>
      <c r="I59">
        <v>2</v>
      </c>
      <c r="J59">
        <v>0</v>
      </c>
      <c r="O59">
        <f t="shared" si="21"/>
        <v>3067.67</v>
      </c>
      <c r="P59">
        <f t="shared" si="22"/>
        <v>3067.67</v>
      </c>
      <c r="Q59">
        <f t="shared" si="23"/>
        <v>0</v>
      </c>
      <c r="R59">
        <f t="shared" si="24"/>
        <v>0</v>
      </c>
      <c r="S59">
        <f t="shared" si="25"/>
        <v>0</v>
      </c>
      <c r="T59">
        <f t="shared" si="26"/>
        <v>0</v>
      </c>
      <c r="U59">
        <f t="shared" si="27"/>
        <v>0</v>
      </c>
      <c r="V59">
        <f t="shared" si="28"/>
        <v>0</v>
      </c>
      <c r="W59">
        <f t="shared" si="29"/>
        <v>0</v>
      </c>
      <c r="X59">
        <f t="shared" si="30"/>
        <v>0</v>
      </c>
      <c r="Y59">
        <f t="shared" si="31"/>
        <v>0</v>
      </c>
      <c r="AA59">
        <v>42559019</v>
      </c>
      <c r="AB59">
        <f t="shared" si="32"/>
        <v>136.22</v>
      </c>
      <c r="AC59">
        <f t="shared" si="33"/>
        <v>136.22</v>
      </c>
      <c r="AD59">
        <f t="shared" si="59"/>
        <v>0</v>
      </c>
      <c r="AE59">
        <f t="shared" si="59"/>
        <v>0</v>
      </c>
      <c r="AF59">
        <f t="shared" si="59"/>
        <v>0</v>
      </c>
      <c r="AG59">
        <f t="shared" si="34"/>
        <v>0</v>
      </c>
      <c r="AH59">
        <f t="shared" si="60"/>
        <v>0</v>
      </c>
      <c r="AI59">
        <f t="shared" si="60"/>
        <v>0</v>
      </c>
      <c r="AJ59">
        <f t="shared" si="35"/>
        <v>0</v>
      </c>
      <c r="AK59">
        <v>136.22</v>
      </c>
      <c r="AL59">
        <v>136.22</v>
      </c>
      <c r="AM59">
        <v>0</v>
      </c>
      <c r="AN59">
        <v>0</v>
      </c>
      <c r="AO59">
        <v>0</v>
      </c>
      <c r="AP59">
        <v>0</v>
      </c>
      <c r="AQ59">
        <v>0</v>
      </c>
      <c r="AR59">
        <v>0</v>
      </c>
      <c r="AS59">
        <v>0</v>
      </c>
      <c r="AT59">
        <v>0</v>
      </c>
      <c r="AU59">
        <v>0</v>
      </c>
      <c r="AV59">
        <v>1</v>
      </c>
      <c r="AW59">
        <v>1</v>
      </c>
      <c r="AZ59">
        <v>1</v>
      </c>
      <c r="BA59">
        <v>1</v>
      </c>
      <c r="BB59">
        <v>1</v>
      </c>
      <c r="BC59">
        <v>11.26</v>
      </c>
      <c r="BD59" t="s">
        <v>3</v>
      </c>
      <c r="BE59" t="s">
        <v>3</v>
      </c>
      <c r="BF59" t="s">
        <v>3</v>
      </c>
      <c r="BG59" t="s">
        <v>3</v>
      </c>
      <c r="BH59">
        <v>3</v>
      </c>
      <c r="BI59">
        <v>1</v>
      </c>
      <c r="BJ59" t="s">
        <v>83</v>
      </c>
      <c r="BM59">
        <v>1617</v>
      </c>
      <c r="BN59">
        <v>0</v>
      </c>
      <c r="BO59" t="s">
        <v>81</v>
      </c>
      <c r="BP59">
        <v>1</v>
      </c>
      <c r="BQ59">
        <v>200</v>
      </c>
      <c r="BR59">
        <v>0</v>
      </c>
      <c r="BS59">
        <v>1</v>
      </c>
      <c r="BT59">
        <v>1</v>
      </c>
      <c r="BU59">
        <v>1</v>
      </c>
      <c r="BV59">
        <v>1</v>
      </c>
      <c r="BW59">
        <v>1</v>
      </c>
      <c r="BX59">
        <v>1</v>
      </c>
      <c r="BY59" t="s">
        <v>3</v>
      </c>
      <c r="BZ59">
        <v>0</v>
      </c>
      <c r="CA59">
        <v>0</v>
      </c>
      <c r="CF59">
        <v>0</v>
      </c>
      <c r="CG59">
        <v>0</v>
      </c>
      <c r="CM59">
        <v>0</v>
      </c>
      <c r="CN59" t="s">
        <v>3</v>
      </c>
      <c r="CO59">
        <v>0</v>
      </c>
      <c r="CP59">
        <f t="shared" si="36"/>
        <v>3067.67</v>
      </c>
      <c r="CQ59">
        <f t="shared" si="37"/>
        <v>1533.8371999999999</v>
      </c>
      <c r="CR59">
        <f t="shared" si="38"/>
        <v>0</v>
      </c>
      <c r="CS59">
        <f t="shared" si="39"/>
        <v>0</v>
      </c>
      <c r="CT59">
        <f t="shared" si="40"/>
        <v>0</v>
      </c>
      <c r="CU59">
        <f t="shared" si="41"/>
        <v>0</v>
      </c>
      <c r="CV59">
        <f t="shared" si="42"/>
        <v>0</v>
      </c>
      <c r="CW59">
        <f t="shared" si="43"/>
        <v>0</v>
      </c>
      <c r="CX59">
        <f t="shared" si="44"/>
        <v>0</v>
      </c>
      <c r="CY59">
        <f>S59*(BZ59/100)</f>
        <v>0</v>
      </c>
      <c r="CZ59">
        <f>S59*(CA59/100)</f>
        <v>0</v>
      </c>
      <c r="DC59" t="s">
        <v>3</v>
      </c>
      <c r="DD59" t="s">
        <v>3</v>
      </c>
      <c r="DE59" t="s">
        <v>3</v>
      </c>
      <c r="DF59" t="s">
        <v>3</v>
      </c>
      <c r="DG59" t="s">
        <v>3</v>
      </c>
      <c r="DH59" t="s">
        <v>3</v>
      </c>
      <c r="DI59" t="s">
        <v>3</v>
      </c>
      <c r="DJ59" t="s">
        <v>3</v>
      </c>
      <c r="DK59" t="s">
        <v>3</v>
      </c>
      <c r="DL59" t="s">
        <v>3</v>
      </c>
      <c r="DM59" t="s">
        <v>3</v>
      </c>
      <c r="DN59">
        <v>0</v>
      </c>
      <c r="DO59">
        <v>0</v>
      </c>
      <c r="DP59">
        <v>1</v>
      </c>
      <c r="DQ59">
        <v>1</v>
      </c>
      <c r="DU59">
        <v>1010</v>
      </c>
      <c r="DV59" t="s">
        <v>43</v>
      </c>
      <c r="DW59" t="s">
        <v>43</v>
      </c>
      <c r="DX59">
        <v>1</v>
      </c>
      <c r="EE59">
        <v>42146624</v>
      </c>
      <c r="EF59">
        <v>200</v>
      </c>
      <c r="EG59" t="s">
        <v>32</v>
      </c>
      <c r="EH59">
        <v>0</v>
      </c>
      <c r="EI59" t="s">
        <v>3</v>
      </c>
      <c r="EJ59">
        <v>1</v>
      </c>
      <c r="EK59">
        <v>1617</v>
      </c>
      <c r="EL59" t="s">
        <v>33</v>
      </c>
      <c r="EM59" t="s">
        <v>34</v>
      </c>
      <c r="EO59" t="s">
        <v>3</v>
      </c>
      <c r="EQ59">
        <v>512</v>
      </c>
      <c r="ER59">
        <v>136.22</v>
      </c>
      <c r="ES59">
        <v>136.22</v>
      </c>
      <c r="ET59">
        <v>0</v>
      </c>
      <c r="EU59">
        <v>0</v>
      </c>
      <c r="EV59">
        <v>0</v>
      </c>
      <c r="EW59">
        <v>0</v>
      </c>
      <c r="EX59">
        <v>0</v>
      </c>
      <c r="EY59">
        <v>0</v>
      </c>
      <c r="FQ59">
        <v>0</v>
      </c>
      <c r="FR59">
        <f t="shared" si="45"/>
        <v>0</v>
      </c>
      <c r="FS59">
        <v>0</v>
      </c>
      <c r="FX59">
        <v>0</v>
      </c>
      <c r="FY59">
        <v>0</v>
      </c>
      <c r="GA59" t="s">
        <v>3</v>
      </c>
      <c r="GD59">
        <v>0</v>
      </c>
      <c r="GF59">
        <v>-1075244289</v>
      </c>
      <c r="GG59">
        <v>2</v>
      </c>
      <c r="GH59">
        <v>1</v>
      </c>
      <c r="GI59">
        <v>2</v>
      </c>
      <c r="GJ59">
        <v>0</v>
      </c>
      <c r="GK59">
        <f>ROUND(R59*(S12)/100,2)</f>
        <v>0</v>
      </c>
      <c r="GL59">
        <f t="shared" si="46"/>
        <v>0</v>
      </c>
      <c r="GM59">
        <f t="shared" si="47"/>
        <v>3067.67</v>
      </c>
      <c r="GN59">
        <f t="shared" si="48"/>
        <v>3067.67</v>
      </c>
      <c r="GO59">
        <f t="shared" si="49"/>
        <v>0</v>
      </c>
      <c r="GP59">
        <f t="shared" si="50"/>
        <v>0</v>
      </c>
      <c r="GR59">
        <v>0</v>
      </c>
      <c r="GS59">
        <v>3</v>
      </c>
      <c r="GT59">
        <v>0</v>
      </c>
      <c r="GU59" t="s">
        <v>3</v>
      </c>
      <c r="GV59">
        <f t="shared" si="51"/>
        <v>0</v>
      </c>
      <c r="GW59">
        <v>1</v>
      </c>
      <c r="GX59">
        <f t="shared" si="52"/>
        <v>0</v>
      </c>
      <c r="HA59">
        <v>0</v>
      </c>
      <c r="HB59">
        <v>0</v>
      </c>
      <c r="IK59">
        <v>0</v>
      </c>
    </row>
    <row r="60" spans="1:255" x14ac:dyDescent="0.2">
      <c r="A60" s="2">
        <v>17</v>
      </c>
      <c r="B60" s="2">
        <v>1</v>
      </c>
      <c r="C60" s="2">
        <f>ROW(SmtRes!A27)</f>
        <v>27</v>
      </c>
      <c r="D60" s="2">
        <f>ROW(EtalonRes!A54)</f>
        <v>54</v>
      </c>
      <c r="E60" s="2" t="s">
        <v>84</v>
      </c>
      <c r="F60" s="2" t="s">
        <v>85</v>
      </c>
      <c r="G60" s="2" t="s">
        <v>86</v>
      </c>
      <c r="H60" s="2" t="s">
        <v>18</v>
      </c>
      <c r="I60" s="2">
        <v>3.05</v>
      </c>
      <c r="J60" s="2">
        <v>0</v>
      </c>
      <c r="K60" s="2"/>
      <c r="L60" s="2"/>
      <c r="M60" s="2"/>
      <c r="N60" s="2"/>
      <c r="O60" s="2">
        <f t="shared" si="21"/>
        <v>1520.96</v>
      </c>
      <c r="P60" s="2">
        <f t="shared" si="22"/>
        <v>55.3</v>
      </c>
      <c r="Q60" s="2">
        <f t="shared" si="23"/>
        <v>164.55</v>
      </c>
      <c r="R60" s="2">
        <f t="shared" si="24"/>
        <v>32.75</v>
      </c>
      <c r="S60" s="2">
        <f t="shared" si="25"/>
        <v>1301.1099999999999</v>
      </c>
      <c r="T60" s="2">
        <f t="shared" si="26"/>
        <v>0</v>
      </c>
      <c r="U60" s="2">
        <f t="shared" si="27"/>
        <v>104.17274999999998</v>
      </c>
      <c r="V60" s="2">
        <f t="shared" si="28"/>
        <v>0</v>
      </c>
      <c r="W60" s="2">
        <f t="shared" si="29"/>
        <v>0</v>
      </c>
      <c r="X60" s="2">
        <f t="shared" si="30"/>
        <v>1483.27</v>
      </c>
      <c r="Y60" s="2">
        <f t="shared" si="31"/>
        <v>871.74</v>
      </c>
      <c r="Z60" s="2"/>
      <c r="AA60" s="2">
        <v>42559021</v>
      </c>
      <c r="AB60" s="2">
        <f t="shared" si="32"/>
        <v>498.67250000000001</v>
      </c>
      <c r="AC60" s="2">
        <f t="shared" si="33"/>
        <v>18.13</v>
      </c>
      <c r="AD60" s="2">
        <f>ROUND(((ET60*1.25)),6)</f>
        <v>53.95</v>
      </c>
      <c r="AE60" s="2">
        <f>ROUND(((EU60*1.25)),6)</f>
        <v>10.737500000000001</v>
      </c>
      <c r="AF60" s="2">
        <f>ROUND(((EV60*1.15)),6)</f>
        <v>426.59249999999997</v>
      </c>
      <c r="AG60" s="2">
        <f t="shared" si="34"/>
        <v>0</v>
      </c>
      <c r="AH60" s="2">
        <f>((EW60*1.15))</f>
        <v>34.154999999999994</v>
      </c>
      <c r="AI60" s="2">
        <f>((EX60*1.25))</f>
        <v>0</v>
      </c>
      <c r="AJ60" s="2">
        <f t="shared" si="35"/>
        <v>0</v>
      </c>
      <c r="AK60" s="2">
        <v>432.24</v>
      </c>
      <c r="AL60" s="2">
        <v>18.13</v>
      </c>
      <c r="AM60" s="2">
        <v>43.16</v>
      </c>
      <c r="AN60" s="2">
        <v>8.59</v>
      </c>
      <c r="AO60" s="2">
        <v>370.95</v>
      </c>
      <c r="AP60" s="2">
        <v>0</v>
      </c>
      <c r="AQ60" s="2">
        <v>29.7</v>
      </c>
      <c r="AR60" s="2">
        <v>0</v>
      </c>
      <c r="AS60" s="2">
        <v>0</v>
      </c>
      <c r="AT60" s="2">
        <v>114</v>
      </c>
      <c r="AU60" s="2">
        <v>67</v>
      </c>
      <c r="AV60" s="2">
        <v>1</v>
      </c>
      <c r="AW60" s="2">
        <v>1</v>
      </c>
      <c r="AX60" s="2"/>
      <c r="AY60" s="2"/>
      <c r="AZ60" s="2">
        <v>1</v>
      </c>
      <c r="BA60" s="2">
        <v>1</v>
      </c>
      <c r="BB60" s="2">
        <v>1</v>
      </c>
      <c r="BC60" s="2">
        <v>1</v>
      </c>
      <c r="BD60" s="2" t="s">
        <v>3</v>
      </c>
      <c r="BE60" s="2" t="s">
        <v>3</v>
      </c>
      <c r="BF60" s="2" t="s">
        <v>3</v>
      </c>
      <c r="BG60" s="2" t="s">
        <v>3</v>
      </c>
      <c r="BH60" s="2">
        <v>0</v>
      </c>
      <c r="BI60" s="2">
        <v>1</v>
      </c>
      <c r="BJ60" s="2" t="s">
        <v>87</v>
      </c>
      <c r="BK60" s="2"/>
      <c r="BL60" s="2"/>
      <c r="BM60" s="2">
        <v>132</v>
      </c>
      <c r="BN60" s="2">
        <v>0</v>
      </c>
      <c r="BO60" s="2" t="s">
        <v>3</v>
      </c>
      <c r="BP60" s="2">
        <v>0</v>
      </c>
      <c r="BQ60" s="2">
        <v>30</v>
      </c>
      <c r="BR60" s="2">
        <v>0</v>
      </c>
      <c r="BS60" s="2">
        <v>1</v>
      </c>
      <c r="BT60" s="2">
        <v>1</v>
      </c>
      <c r="BU60" s="2">
        <v>1</v>
      </c>
      <c r="BV60" s="2">
        <v>1</v>
      </c>
      <c r="BW60" s="2">
        <v>1</v>
      </c>
      <c r="BX60" s="2">
        <v>1</v>
      </c>
      <c r="BY60" s="2" t="s">
        <v>3</v>
      </c>
      <c r="BZ60" s="2">
        <v>114</v>
      </c>
      <c r="CA60" s="2">
        <v>67</v>
      </c>
      <c r="CB60" s="2"/>
      <c r="CC60" s="2"/>
      <c r="CD60" s="2"/>
      <c r="CE60" s="2"/>
      <c r="CF60" s="2">
        <v>0</v>
      </c>
      <c r="CG60" s="2">
        <v>0</v>
      </c>
      <c r="CH60" s="2"/>
      <c r="CI60" s="2"/>
      <c r="CJ60" s="2"/>
      <c r="CK60" s="2"/>
      <c r="CL60" s="2"/>
      <c r="CM60" s="2">
        <v>0</v>
      </c>
      <c r="CN60" s="2" t="s">
        <v>20</v>
      </c>
      <c r="CO60" s="2">
        <v>0</v>
      </c>
      <c r="CP60" s="2">
        <f t="shared" si="36"/>
        <v>1520.96</v>
      </c>
      <c r="CQ60" s="2">
        <f t="shared" si="37"/>
        <v>18.13</v>
      </c>
      <c r="CR60" s="2">
        <f t="shared" si="38"/>
        <v>53.95</v>
      </c>
      <c r="CS60" s="2">
        <f t="shared" si="39"/>
        <v>10.737500000000001</v>
      </c>
      <c r="CT60" s="2">
        <f t="shared" si="40"/>
        <v>426.59249999999997</v>
      </c>
      <c r="CU60" s="2">
        <f t="shared" si="41"/>
        <v>0</v>
      </c>
      <c r="CV60" s="2">
        <f t="shared" si="42"/>
        <v>34.154999999999994</v>
      </c>
      <c r="CW60" s="2">
        <f t="shared" si="43"/>
        <v>0</v>
      </c>
      <c r="CX60" s="2">
        <f t="shared" si="44"/>
        <v>0</v>
      </c>
      <c r="CY60" s="2">
        <f>((S60*BZ60)/100)</f>
        <v>1483.2653999999998</v>
      </c>
      <c r="CZ60" s="2">
        <f>((S60*CA60)/100)</f>
        <v>871.74369999999999</v>
      </c>
      <c r="DA60" s="2"/>
      <c r="DB60" s="2"/>
      <c r="DC60" s="2" t="s">
        <v>3</v>
      </c>
      <c r="DD60" s="2" t="s">
        <v>3</v>
      </c>
      <c r="DE60" s="2" t="s">
        <v>21</v>
      </c>
      <c r="DF60" s="2" t="s">
        <v>21</v>
      </c>
      <c r="DG60" s="2" t="s">
        <v>22</v>
      </c>
      <c r="DH60" s="2" t="s">
        <v>3</v>
      </c>
      <c r="DI60" s="2" t="s">
        <v>22</v>
      </c>
      <c r="DJ60" s="2" t="s">
        <v>21</v>
      </c>
      <c r="DK60" s="2" t="s">
        <v>3</v>
      </c>
      <c r="DL60" s="2" t="s">
        <v>3</v>
      </c>
      <c r="DM60" s="2" t="s">
        <v>3</v>
      </c>
      <c r="DN60" s="2">
        <v>0</v>
      </c>
      <c r="DO60" s="2">
        <v>0</v>
      </c>
      <c r="DP60" s="2">
        <v>1.0669999999999999</v>
      </c>
      <c r="DQ60" s="2">
        <v>1</v>
      </c>
      <c r="DR60" s="2"/>
      <c r="DS60" s="2"/>
      <c r="DT60" s="2"/>
      <c r="DU60" s="2">
        <v>1013</v>
      </c>
      <c r="DV60" s="2" t="s">
        <v>18</v>
      </c>
      <c r="DW60" s="2" t="s">
        <v>18</v>
      </c>
      <c r="DX60" s="2">
        <v>1</v>
      </c>
      <c r="DY60" s="2"/>
      <c r="DZ60" s="2"/>
      <c r="EA60" s="2"/>
      <c r="EB60" s="2"/>
      <c r="EC60" s="2"/>
      <c r="ED60" s="2"/>
      <c r="EE60" s="2">
        <v>42145139</v>
      </c>
      <c r="EF60" s="2">
        <v>30</v>
      </c>
      <c r="EG60" s="2" t="s">
        <v>23</v>
      </c>
      <c r="EH60" s="2">
        <v>0</v>
      </c>
      <c r="EI60" s="2" t="s">
        <v>3</v>
      </c>
      <c r="EJ60" s="2">
        <v>1</v>
      </c>
      <c r="EK60" s="2">
        <v>132</v>
      </c>
      <c r="EL60" s="2" t="s">
        <v>24</v>
      </c>
      <c r="EM60" s="2" t="s">
        <v>25</v>
      </c>
      <c r="EN60" s="2"/>
      <c r="EO60" s="2" t="s">
        <v>26</v>
      </c>
      <c r="EP60" s="2"/>
      <c r="EQ60" s="2">
        <v>512</v>
      </c>
      <c r="ER60" s="2">
        <v>432.24</v>
      </c>
      <c r="ES60" s="2">
        <v>18.13</v>
      </c>
      <c r="ET60" s="2">
        <v>43.16</v>
      </c>
      <c r="EU60" s="2">
        <v>8.59</v>
      </c>
      <c r="EV60" s="2">
        <v>370.95</v>
      </c>
      <c r="EW60" s="2">
        <v>29.7</v>
      </c>
      <c r="EX60" s="2">
        <v>0</v>
      </c>
      <c r="EY60" s="2">
        <v>0</v>
      </c>
      <c r="EZ60" s="2"/>
      <c r="FA60" s="2"/>
      <c r="FB60" s="2"/>
      <c r="FC60" s="2"/>
      <c r="FD60" s="2"/>
      <c r="FE60" s="2"/>
      <c r="FF60" s="2"/>
      <c r="FG60" s="2"/>
      <c r="FH60" s="2"/>
      <c r="FI60" s="2"/>
      <c r="FJ60" s="2"/>
      <c r="FK60" s="2"/>
      <c r="FL60" s="2"/>
      <c r="FM60" s="2"/>
      <c r="FN60" s="2"/>
      <c r="FO60" s="2"/>
      <c r="FP60" s="2"/>
      <c r="FQ60" s="2">
        <v>0</v>
      </c>
      <c r="FR60" s="2">
        <f t="shared" si="45"/>
        <v>0</v>
      </c>
      <c r="FS60" s="2">
        <v>0</v>
      </c>
      <c r="FT60" s="2"/>
      <c r="FU60" s="2"/>
      <c r="FV60" s="2"/>
      <c r="FW60" s="2"/>
      <c r="FX60" s="2">
        <v>114</v>
      </c>
      <c r="FY60" s="2">
        <v>67</v>
      </c>
      <c r="FZ60" s="2"/>
      <c r="GA60" s="2" t="s">
        <v>3</v>
      </c>
      <c r="GB60" s="2"/>
      <c r="GC60" s="2"/>
      <c r="GD60" s="2">
        <v>0</v>
      </c>
      <c r="GE60" s="2"/>
      <c r="GF60" s="2">
        <v>126493280</v>
      </c>
      <c r="GG60" s="2">
        <v>2</v>
      </c>
      <c r="GH60" s="2">
        <v>1</v>
      </c>
      <c r="GI60" s="2">
        <v>-2</v>
      </c>
      <c r="GJ60" s="2">
        <v>0</v>
      </c>
      <c r="GK60" s="2">
        <f>ROUND(R60*(R12)/100,2)</f>
        <v>57.31</v>
      </c>
      <c r="GL60" s="2">
        <f t="shared" si="46"/>
        <v>0</v>
      </c>
      <c r="GM60" s="2">
        <f t="shared" si="47"/>
        <v>3933.28</v>
      </c>
      <c r="GN60" s="2">
        <f t="shared" si="48"/>
        <v>3933.28</v>
      </c>
      <c r="GO60" s="2">
        <f t="shared" si="49"/>
        <v>0</v>
      </c>
      <c r="GP60" s="2">
        <f t="shared" si="50"/>
        <v>0</v>
      </c>
      <c r="GQ60" s="2"/>
      <c r="GR60" s="2">
        <v>0</v>
      </c>
      <c r="GS60" s="2">
        <v>3</v>
      </c>
      <c r="GT60" s="2">
        <v>0</v>
      </c>
      <c r="GU60" s="2" t="s">
        <v>3</v>
      </c>
      <c r="GV60" s="2">
        <f t="shared" si="51"/>
        <v>0</v>
      </c>
      <c r="GW60" s="2">
        <v>1</v>
      </c>
      <c r="GX60" s="2">
        <f t="shared" si="52"/>
        <v>0</v>
      </c>
      <c r="GY60" s="2"/>
      <c r="GZ60" s="2"/>
      <c r="HA60" s="2">
        <v>0</v>
      </c>
      <c r="HB60" s="2">
        <v>0</v>
      </c>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v>0</v>
      </c>
      <c r="IL60" s="2"/>
      <c r="IM60" s="2"/>
      <c r="IN60" s="2"/>
      <c r="IO60" s="2"/>
      <c r="IP60" s="2"/>
      <c r="IQ60" s="2"/>
      <c r="IR60" s="2"/>
      <c r="IS60" s="2"/>
      <c r="IT60" s="2"/>
      <c r="IU60" s="2"/>
    </row>
    <row r="61" spans="1:255" x14ac:dyDescent="0.2">
      <c r="A61">
        <v>17</v>
      </c>
      <c r="B61">
        <v>1</v>
      </c>
      <c r="C61">
        <f>ROW(SmtRes!A30)</f>
        <v>30</v>
      </c>
      <c r="D61">
        <f>ROW(EtalonRes!A60)</f>
        <v>60</v>
      </c>
      <c r="E61" t="s">
        <v>84</v>
      </c>
      <c r="F61" t="s">
        <v>85</v>
      </c>
      <c r="G61" t="s">
        <v>86</v>
      </c>
      <c r="H61" t="s">
        <v>18</v>
      </c>
      <c r="I61">
        <v>3.05</v>
      </c>
      <c r="J61">
        <v>0</v>
      </c>
      <c r="O61">
        <f t="shared" si="21"/>
        <v>28212.34</v>
      </c>
      <c r="P61">
        <f t="shared" si="22"/>
        <v>289.2</v>
      </c>
      <c r="Q61">
        <f t="shared" si="23"/>
        <v>1380.55</v>
      </c>
      <c r="R61">
        <f t="shared" si="24"/>
        <v>668.09</v>
      </c>
      <c r="S61">
        <f t="shared" si="25"/>
        <v>26542.59</v>
      </c>
      <c r="T61">
        <f t="shared" si="26"/>
        <v>0</v>
      </c>
      <c r="U61">
        <f t="shared" si="27"/>
        <v>104.17274999999998</v>
      </c>
      <c r="V61">
        <f t="shared" si="28"/>
        <v>0</v>
      </c>
      <c r="W61">
        <f t="shared" si="29"/>
        <v>0</v>
      </c>
      <c r="X61">
        <f t="shared" si="30"/>
        <v>23357.48</v>
      </c>
      <c r="Y61">
        <f t="shared" si="31"/>
        <v>10882.46</v>
      </c>
      <c r="AA61">
        <v>42559019</v>
      </c>
      <c r="AB61">
        <f t="shared" si="32"/>
        <v>498.67250000000001</v>
      </c>
      <c r="AC61">
        <f t="shared" si="33"/>
        <v>18.13</v>
      </c>
      <c r="AD61">
        <f>ROUND(((ET61*1.25)),6)</f>
        <v>53.95</v>
      </c>
      <c r="AE61">
        <f>ROUND(((EU61*1.25)),6)</f>
        <v>10.737500000000001</v>
      </c>
      <c r="AF61">
        <f>ROUND(((EV61*1.15)),6)</f>
        <v>426.59249999999997</v>
      </c>
      <c r="AG61">
        <f t="shared" si="34"/>
        <v>0</v>
      </c>
      <c r="AH61">
        <f>((EW61*1.15))</f>
        <v>34.154999999999994</v>
      </c>
      <c r="AI61">
        <f>((EX61*1.25))</f>
        <v>0</v>
      </c>
      <c r="AJ61">
        <f t="shared" si="35"/>
        <v>0</v>
      </c>
      <c r="AK61">
        <v>432.24</v>
      </c>
      <c r="AL61">
        <v>18.13</v>
      </c>
      <c r="AM61">
        <v>43.16</v>
      </c>
      <c r="AN61">
        <v>8.59</v>
      </c>
      <c r="AO61">
        <v>370.95</v>
      </c>
      <c r="AP61">
        <v>0</v>
      </c>
      <c r="AQ61">
        <v>29.7</v>
      </c>
      <c r="AR61">
        <v>0</v>
      </c>
      <c r="AS61">
        <v>0</v>
      </c>
      <c r="AT61">
        <v>88</v>
      </c>
      <c r="AU61">
        <v>41</v>
      </c>
      <c r="AV61">
        <v>1</v>
      </c>
      <c r="AW61">
        <v>1</v>
      </c>
      <c r="AZ61">
        <v>1</v>
      </c>
      <c r="BA61">
        <v>20.399999999999999</v>
      </c>
      <c r="BB61">
        <v>8.39</v>
      </c>
      <c r="BC61">
        <v>5.23</v>
      </c>
      <c r="BD61" t="s">
        <v>3</v>
      </c>
      <c r="BE61" t="s">
        <v>3</v>
      </c>
      <c r="BF61" t="s">
        <v>3</v>
      </c>
      <c r="BG61" t="s">
        <v>3</v>
      </c>
      <c r="BH61">
        <v>0</v>
      </c>
      <c r="BI61">
        <v>1</v>
      </c>
      <c r="BJ61" t="s">
        <v>87</v>
      </c>
      <c r="BM61">
        <v>132</v>
      </c>
      <c r="BN61">
        <v>0</v>
      </c>
      <c r="BO61" t="s">
        <v>85</v>
      </c>
      <c r="BP61">
        <v>1</v>
      </c>
      <c r="BQ61">
        <v>30</v>
      </c>
      <c r="BR61">
        <v>0</v>
      </c>
      <c r="BS61">
        <v>20.399999999999999</v>
      </c>
      <c r="BT61">
        <v>1</v>
      </c>
      <c r="BU61">
        <v>1</v>
      </c>
      <c r="BV61">
        <v>1</v>
      </c>
      <c r="BW61">
        <v>1</v>
      </c>
      <c r="BX61">
        <v>1</v>
      </c>
      <c r="BY61" t="s">
        <v>3</v>
      </c>
      <c r="BZ61">
        <v>88</v>
      </c>
      <c r="CA61">
        <v>41</v>
      </c>
      <c r="CF61">
        <v>0</v>
      </c>
      <c r="CG61">
        <v>0</v>
      </c>
      <c r="CM61">
        <v>0</v>
      </c>
      <c r="CN61" t="s">
        <v>20</v>
      </c>
      <c r="CO61">
        <v>0</v>
      </c>
      <c r="CP61">
        <f t="shared" si="36"/>
        <v>28212.34</v>
      </c>
      <c r="CQ61">
        <f t="shared" si="37"/>
        <v>94.819900000000004</v>
      </c>
      <c r="CR61">
        <f t="shared" si="38"/>
        <v>452.64050000000003</v>
      </c>
      <c r="CS61">
        <f t="shared" si="39"/>
        <v>219.04499999999999</v>
      </c>
      <c r="CT61">
        <f t="shared" si="40"/>
        <v>8702.4869999999992</v>
      </c>
      <c r="CU61">
        <f t="shared" si="41"/>
        <v>0</v>
      </c>
      <c r="CV61">
        <f t="shared" si="42"/>
        <v>34.154999999999994</v>
      </c>
      <c r="CW61">
        <f t="shared" si="43"/>
        <v>0</v>
      </c>
      <c r="CX61">
        <f t="shared" si="44"/>
        <v>0</v>
      </c>
      <c r="CY61">
        <f>S61*(BZ61/100)</f>
        <v>23357.479200000002</v>
      </c>
      <c r="CZ61">
        <f>S61*(CA61/100)</f>
        <v>10882.4619</v>
      </c>
      <c r="DC61" t="s">
        <v>3</v>
      </c>
      <c r="DD61" t="s">
        <v>3</v>
      </c>
      <c r="DE61" t="s">
        <v>21</v>
      </c>
      <c r="DF61" t="s">
        <v>21</v>
      </c>
      <c r="DG61" t="s">
        <v>22</v>
      </c>
      <c r="DH61" t="s">
        <v>3</v>
      </c>
      <c r="DI61" t="s">
        <v>22</v>
      </c>
      <c r="DJ61" t="s">
        <v>21</v>
      </c>
      <c r="DK61" t="s">
        <v>3</v>
      </c>
      <c r="DL61" t="s">
        <v>3</v>
      </c>
      <c r="DM61" t="s">
        <v>3</v>
      </c>
      <c r="DN61">
        <v>114</v>
      </c>
      <c r="DO61">
        <v>67</v>
      </c>
      <c r="DP61">
        <v>1.0669999999999999</v>
      </c>
      <c r="DQ61">
        <v>1</v>
      </c>
      <c r="DU61">
        <v>1013</v>
      </c>
      <c r="DV61" t="s">
        <v>18</v>
      </c>
      <c r="DW61" t="s">
        <v>18</v>
      </c>
      <c r="DX61">
        <v>1</v>
      </c>
      <c r="EE61">
        <v>42145139</v>
      </c>
      <c r="EF61">
        <v>30</v>
      </c>
      <c r="EG61" t="s">
        <v>23</v>
      </c>
      <c r="EH61">
        <v>0</v>
      </c>
      <c r="EI61" t="s">
        <v>3</v>
      </c>
      <c r="EJ61">
        <v>1</v>
      </c>
      <c r="EK61">
        <v>132</v>
      </c>
      <c r="EL61" t="s">
        <v>24</v>
      </c>
      <c r="EM61" t="s">
        <v>25</v>
      </c>
      <c r="EO61" t="s">
        <v>26</v>
      </c>
      <c r="EQ61">
        <v>512</v>
      </c>
      <c r="ER61">
        <v>432.24</v>
      </c>
      <c r="ES61">
        <v>18.13</v>
      </c>
      <c r="ET61">
        <v>43.16</v>
      </c>
      <c r="EU61">
        <v>8.59</v>
      </c>
      <c r="EV61">
        <v>370.95</v>
      </c>
      <c r="EW61">
        <v>29.7</v>
      </c>
      <c r="EX61">
        <v>0</v>
      </c>
      <c r="EY61">
        <v>0</v>
      </c>
      <c r="FQ61">
        <v>0</v>
      </c>
      <c r="FR61">
        <f t="shared" si="45"/>
        <v>0</v>
      </c>
      <c r="FS61">
        <v>0</v>
      </c>
      <c r="FX61">
        <v>114</v>
      </c>
      <c r="FY61">
        <v>67</v>
      </c>
      <c r="GA61" t="s">
        <v>3</v>
      </c>
      <c r="GD61">
        <v>0</v>
      </c>
      <c r="GF61">
        <v>126493280</v>
      </c>
      <c r="GG61">
        <v>2</v>
      </c>
      <c r="GH61">
        <v>1</v>
      </c>
      <c r="GI61">
        <v>2</v>
      </c>
      <c r="GJ61">
        <v>0</v>
      </c>
      <c r="GK61">
        <f>ROUND(R61*(S12)/100,2)</f>
        <v>1048.9000000000001</v>
      </c>
      <c r="GL61">
        <f t="shared" si="46"/>
        <v>0</v>
      </c>
      <c r="GM61">
        <f t="shared" si="47"/>
        <v>63501.18</v>
      </c>
      <c r="GN61">
        <f t="shared" si="48"/>
        <v>63501.18</v>
      </c>
      <c r="GO61">
        <f t="shared" si="49"/>
        <v>0</v>
      </c>
      <c r="GP61">
        <f t="shared" si="50"/>
        <v>0</v>
      </c>
      <c r="GR61">
        <v>0</v>
      </c>
      <c r="GS61">
        <v>3</v>
      </c>
      <c r="GT61">
        <v>0</v>
      </c>
      <c r="GU61" t="s">
        <v>3</v>
      </c>
      <c r="GV61">
        <f t="shared" si="51"/>
        <v>0</v>
      </c>
      <c r="GW61">
        <v>1</v>
      </c>
      <c r="GX61">
        <f t="shared" si="52"/>
        <v>0</v>
      </c>
      <c r="HA61">
        <v>0</v>
      </c>
      <c r="HB61">
        <v>0</v>
      </c>
      <c r="IK61">
        <v>0</v>
      </c>
    </row>
    <row r="62" spans="1:255" x14ac:dyDescent="0.2">
      <c r="A62" s="2">
        <v>17</v>
      </c>
      <c r="B62" s="2">
        <v>1</v>
      </c>
      <c r="C62" s="2"/>
      <c r="D62" s="2"/>
      <c r="E62" s="2" t="s">
        <v>88</v>
      </c>
      <c r="F62" s="2" t="s">
        <v>28</v>
      </c>
      <c r="G62" s="2" t="s">
        <v>29</v>
      </c>
      <c r="H62" s="2" t="s">
        <v>30</v>
      </c>
      <c r="I62" s="2">
        <v>0.153</v>
      </c>
      <c r="J62" s="2">
        <v>0</v>
      </c>
      <c r="K62" s="2"/>
      <c r="L62" s="2"/>
      <c r="M62" s="2"/>
      <c r="N62" s="2"/>
      <c r="O62" s="2">
        <f t="shared" si="21"/>
        <v>1183.06</v>
      </c>
      <c r="P62" s="2">
        <f t="shared" si="22"/>
        <v>1183.06</v>
      </c>
      <c r="Q62" s="2">
        <f t="shared" si="23"/>
        <v>0</v>
      </c>
      <c r="R62" s="2">
        <f t="shared" si="24"/>
        <v>0</v>
      </c>
      <c r="S62" s="2">
        <f t="shared" si="25"/>
        <v>0</v>
      </c>
      <c r="T62" s="2">
        <f t="shared" si="26"/>
        <v>0</v>
      </c>
      <c r="U62" s="2">
        <f t="shared" si="27"/>
        <v>0</v>
      </c>
      <c r="V62" s="2">
        <f t="shared" si="28"/>
        <v>0</v>
      </c>
      <c r="W62" s="2">
        <f t="shared" si="29"/>
        <v>0</v>
      </c>
      <c r="X62" s="2">
        <f t="shared" si="30"/>
        <v>0</v>
      </c>
      <c r="Y62" s="2">
        <f t="shared" si="31"/>
        <v>0</v>
      </c>
      <c r="Z62" s="2"/>
      <c r="AA62" s="2">
        <v>42559021</v>
      </c>
      <c r="AB62" s="2">
        <f t="shared" si="32"/>
        <v>7732.42</v>
      </c>
      <c r="AC62" s="2">
        <f t="shared" si="33"/>
        <v>7732.42</v>
      </c>
      <c r="AD62" s="2">
        <f t="shared" ref="AD62:AF67" si="61">ROUND((ET62),6)</f>
        <v>0</v>
      </c>
      <c r="AE62" s="2">
        <f t="shared" si="61"/>
        <v>0</v>
      </c>
      <c r="AF62" s="2">
        <f t="shared" si="61"/>
        <v>0</v>
      </c>
      <c r="AG62" s="2">
        <f t="shared" si="34"/>
        <v>0</v>
      </c>
      <c r="AH62" s="2">
        <f t="shared" ref="AH62:AI67" si="62">(EW62)</f>
        <v>0</v>
      </c>
      <c r="AI62" s="2">
        <f t="shared" si="62"/>
        <v>0</v>
      </c>
      <c r="AJ62" s="2">
        <f t="shared" si="35"/>
        <v>0</v>
      </c>
      <c r="AK62" s="2">
        <v>7732.42</v>
      </c>
      <c r="AL62" s="2">
        <v>7732.42</v>
      </c>
      <c r="AM62" s="2">
        <v>0</v>
      </c>
      <c r="AN62" s="2">
        <v>0</v>
      </c>
      <c r="AO62" s="2">
        <v>0</v>
      </c>
      <c r="AP62" s="2">
        <v>0</v>
      </c>
      <c r="AQ62" s="2">
        <v>0</v>
      </c>
      <c r="AR62" s="2">
        <v>0</v>
      </c>
      <c r="AS62" s="2">
        <v>0</v>
      </c>
      <c r="AT62" s="2">
        <v>0</v>
      </c>
      <c r="AU62" s="2">
        <v>0</v>
      </c>
      <c r="AV62" s="2">
        <v>1</v>
      </c>
      <c r="AW62" s="2">
        <v>1</v>
      </c>
      <c r="AX62" s="2"/>
      <c r="AY62" s="2"/>
      <c r="AZ62" s="2">
        <v>1</v>
      </c>
      <c r="BA62" s="2">
        <v>1</v>
      </c>
      <c r="BB62" s="2">
        <v>1</v>
      </c>
      <c r="BC62" s="2">
        <v>1</v>
      </c>
      <c r="BD62" s="2" t="s">
        <v>3</v>
      </c>
      <c r="BE62" s="2" t="s">
        <v>3</v>
      </c>
      <c r="BF62" s="2" t="s">
        <v>3</v>
      </c>
      <c r="BG62" s="2" t="s">
        <v>3</v>
      </c>
      <c r="BH62" s="2">
        <v>3</v>
      </c>
      <c r="BI62" s="2">
        <v>1</v>
      </c>
      <c r="BJ62" s="2" t="s">
        <v>31</v>
      </c>
      <c r="BK62" s="2"/>
      <c r="BL62" s="2"/>
      <c r="BM62" s="2">
        <v>1617</v>
      </c>
      <c r="BN62" s="2">
        <v>0</v>
      </c>
      <c r="BO62" s="2" t="s">
        <v>3</v>
      </c>
      <c r="BP62" s="2">
        <v>0</v>
      </c>
      <c r="BQ62" s="2">
        <v>200</v>
      </c>
      <c r="BR62" s="2">
        <v>0</v>
      </c>
      <c r="BS62" s="2">
        <v>1</v>
      </c>
      <c r="BT62" s="2">
        <v>1</v>
      </c>
      <c r="BU62" s="2">
        <v>1</v>
      </c>
      <c r="BV62" s="2">
        <v>1</v>
      </c>
      <c r="BW62" s="2">
        <v>1</v>
      </c>
      <c r="BX62" s="2">
        <v>1</v>
      </c>
      <c r="BY62" s="2" t="s">
        <v>3</v>
      </c>
      <c r="BZ62" s="2">
        <v>0</v>
      </c>
      <c r="CA62" s="2">
        <v>0</v>
      </c>
      <c r="CB62" s="2"/>
      <c r="CC62" s="2"/>
      <c r="CD62" s="2"/>
      <c r="CE62" s="2"/>
      <c r="CF62" s="2">
        <v>0</v>
      </c>
      <c r="CG62" s="2">
        <v>0</v>
      </c>
      <c r="CH62" s="2"/>
      <c r="CI62" s="2"/>
      <c r="CJ62" s="2"/>
      <c r="CK62" s="2"/>
      <c r="CL62" s="2"/>
      <c r="CM62" s="2">
        <v>0</v>
      </c>
      <c r="CN62" s="2" t="s">
        <v>3</v>
      </c>
      <c r="CO62" s="2">
        <v>0</v>
      </c>
      <c r="CP62" s="2">
        <f t="shared" si="36"/>
        <v>1183.06</v>
      </c>
      <c r="CQ62" s="2">
        <f t="shared" si="37"/>
        <v>7732.42</v>
      </c>
      <c r="CR62" s="2">
        <f t="shared" si="38"/>
        <v>0</v>
      </c>
      <c r="CS62" s="2">
        <f t="shared" si="39"/>
        <v>0</v>
      </c>
      <c r="CT62" s="2">
        <f t="shared" si="40"/>
        <v>0</v>
      </c>
      <c r="CU62" s="2">
        <f t="shared" si="41"/>
        <v>0</v>
      </c>
      <c r="CV62" s="2">
        <f t="shared" si="42"/>
        <v>0</v>
      </c>
      <c r="CW62" s="2">
        <f t="shared" si="43"/>
        <v>0</v>
      </c>
      <c r="CX62" s="2">
        <f t="shared" si="44"/>
        <v>0</v>
      </c>
      <c r="CY62" s="2">
        <f>((S62*BZ62)/100)</f>
        <v>0</v>
      </c>
      <c r="CZ62" s="2">
        <f>((S62*CA62)/100)</f>
        <v>0</v>
      </c>
      <c r="DA62" s="2"/>
      <c r="DB62" s="2"/>
      <c r="DC62" s="2" t="s">
        <v>3</v>
      </c>
      <c r="DD62" s="2" t="s">
        <v>3</v>
      </c>
      <c r="DE62" s="2" t="s">
        <v>3</v>
      </c>
      <c r="DF62" s="2" t="s">
        <v>3</v>
      </c>
      <c r="DG62" s="2" t="s">
        <v>3</v>
      </c>
      <c r="DH62" s="2" t="s">
        <v>3</v>
      </c>
      <c r="DI62" s="2" t="s">
        <v>3</v>
      </c>
      <c r="DJ62" s="2" t="s">
        <v>3</v>
      </c>
      <c r="DK62" s="2" t="s">
        <v>3</v>
      </c>
      <c r="DL62" s="2" t="s">
        <v>3</v>
      </c>
      <c r="DM62" s="2" t="s">
        <v>3</v>
      </c>
      <c r="DN62" s="2">
        <v>0</v>
      </c>
      <c r="DO62" s="2">
        <v>0</v>
      </c>
      <c r="DP62" s="2">
        <v>1</v>
      </c>
      <c r="DQ62" s="2">
        <v>1</v>
      </c>
      <c r="DR62" s="2"/>
      <c r="DS62" s="2"/>
      <c r="DT62" s="2"/>
      <c r="DU62" s="2">
        <v>1010</v>
      </c>
      <c r="DV62" s="2" t="s">
        <v>30</v>
      </c>
      <c r="DW62" s="2" t="s">
        <v>30</v>
      </c>
      <c r="DX62" s="2">
        <v>1000</v>
      </c>
      <c r="DY62" s="2"/>
      <c r="DZ62" s="2"/>
      <c r="EA62" s="2"/>
      <c r="EB62" s="2"/>
      <c r="EC62" s="2"/>
      <c r="ED62" s="2"/>
      <c r="EE62" s="2">
        <v>42146624</v>
      </c>
      <c r="EF62" s="2">
        <v>200</v>
      </c>
      <c r="EG62" s="2" t="s">
        <v>32</v>
      </c>
      <c r="EH62" s="2">
        <v>0</v>
      </c>
      <c r="EI62" s="2" t="s">
        <v>3</v>
      </c>
      <c r="EJ62" s="2">
        <v>1</v>
      </c>
      <c r="EK62" s="2">
        <v>1617</v>
      </c>
      <c r="EL62" s="2" t="s">
        <v>33</v>
      </c>
      <c r="EM62" s="2" t="s">
        <v>34</v>
      </c>
      <c r="EN62" s="2"/>
      <c r="EO62" s="2" t="s">
        <v>3</v>
      </c>
      <c r="EP62" s="2"/>
      <c r="EQ62" s="2">
        <v>512</v>
      </c>
      <c r="ER62" s="2">
        <v>7732.42</v>
      </c>
      <c r="ES62" s="2">
        <v>7732.42</v>
      </c>
      <c r="ET62" s="2">
        <v>0</v>
      </c>
      <c r="EU62" s="2">
        <v>0</v>
      </c>
      <c r="EV62" s="2">
        <v>0</v>
      </c>
      <c r="EW62" s="2">
        <v>0</v>
      </c>
      <c r="EX62" s="2">
        <v>0</v>
      </c>
      <c r="EY62" s="2">
        <v>0</v>
      </c>
      <c r="EZ62" s="2"/>
      <c r="FA62" s="2"/>
      <c r="FB62" s="2"/>
      <c r="FC62" s="2"/>
      <c r="FD62" s="2"/>
      <c r="FE62" s="2"/>
      <c r="FF62" s="2"/>
      <c r="FG62" s="2"/>
      <c r="FH62" s="2"/>
      <c r="FI62" s="2"/>
      <c r="FJ62" s="2"/>
      <c r="FK62" s="2"/>
      <c r="FL62" s="2"/>
      <c r="FM62" s="2"/>
      <c r="FN62" s="2"/>
      <c r="FO62" s="2"/>
      <c r="FP62" s="2"/>
      <c r="FQ62" s="2">
        <v>0</v>
      </c>
      <c r="FR62" s="2">
        <f t="shared" si="45"/>
        <v>0</v>
      </c>
      <c r="FS62" s="2">
        <v>0</v>
      </c>
      <c r="FT62" s="2"/>
      <c r="FU62" s="2"/>
      <c r="FV62" s="2"/>
      <c r="FW62" s="2"/>
      <c r="FX62" s="2">
        <v>0</v>
      </c>
      <c r="FY62" s="2">
        <v>0</v>
      </c>
      <c r="FZ62" s="2"/>
      <c r="GA62" s="2" t="s">
        <v>3</v>
      </c>
      <c r="GB62" s="2"/>
      <c r="GC62" s="2"/>
      <c r="GD62" s="2">
        <v>0</v>
      </c>
      <c r="GE62" s="2"/>
      <c r="GF62" s="2">
        <v>76125446</v>
      </c>
      <c r="GG62" s="2">
        <v>2</v>
      </c>
      <c r="GH62" s="2">
        <v>1</v>
      </c>
      <c r="GI62" s="2">
        <v>-2</v>
      </c>
      <c r="GJ62" s="2">
        <v>0</v>
      </c>
      <c r="GK62" s="2">
        <f>ROUND(R62*(R12)/100,2)</f>
        <v>0</v>
      </c>
      <c r="GL62" s="2">
        <f t="shared" si="46"/>
        <v>0</v>
      </c>
      <c r="GM62" s="2">
        <f t="shared" si="47"/>
        <v>1183.06</v>
      </c>
      <c r="GN62" s="2">
        <f t="shared" si="48"/>
        <v>1183.06</v>
      </c>
      <c r="GO62" s="2">
        <f t="shared" si="49"/>
        <v>0</v>
      </c>
      <c r="GP62" s="2">
        <f t="shared" si="50"/>
        <v>0</v>
      </c>
      <c r="GQ62" s="2"/>
      <c r="GR62" s="2">
        <v>0</v>
      </c>
      <c r="GS62" s="2">
        <v>3</v>
      </c>
      <c r="GT62" s="2">
        <v>0</v>
      </c>
      <c r="GU62" s="2" t="s">
        <v>3</v>
      </c>
      <c r="GV62" s="2">
        <f t="shared" si="51"/>
        <v>0</v>
      </c>
      <c r="GW62" s="2">
        <v>1</v>
      </c>
      <c r="GX62" s="2">
        <f t="shared" si="52"/>
        <v>0</v>
      </c>
      <c r="GY62" s="2"/>
      <c r="GZ62" s="2"/>
      <c r="HA62" s="2">
        <v>0</v>
      </c>
      <c r="HB62" s="2">
        <v>0</v>
      </c>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v>0</v>
      </c>
      <c r="IL62" s="2"/>
      <c r="IM62" s="2"/>
      <c r="IN62" s="2"/>
      <c r="IO62" s="2"/>
      <c r="IP62" s="2"/>
      <c r="IQ62" s="2"/>
      <c r="IR62" s="2"/>
      <c r="IS62" s="2"/>
      <c r="IT62" s="2"/>
      <c r="IU62" s="2"/>
    </row>
    <row r="63" spans="1:255" x14ac:dyDescent="0.2">
      <c r="A63">
        <v>17</v>
      </c>
      <c r="B63">
        <v>1</v>
      </c>
      <c r="E63" t="s">
        <v>88</v>
      </c>
      <c r="F63" t="s">
        <v>28</v>
      </c>
      <c r="G63" t="s">
        <v>29</v>
      </c>
      <c r="H63" t="s">
        <v>30</v>
      </c>
      <c r="I63">
        <v>0.153</v>
      </c>
      <c r="J63">
        <v>0</v>
      </c>
      <c r="O63">
        <f t="shared" si="21"/>
        <v>5560.38</v>
      </c>
      <c r="P63">
        <f t="shared" si="22"/>
        <v>5560.38</v>
      </c>
      <c r="Q63">
        <f t="shared" si="23"/>
        <v>0</v>
      </c>
      <c r="R63">
        <f t="shared" si="24"/>
        <v>0</v>
      </c>
      <c r="S63">
        <f t="shared" si="25"/>
        <v>0</v>
      </c>
      <c r="T63">
        <f t="shared" si="26"/>
        <v>0</v>
      </c>
      <c r="U63">
        <f t="shared" si="27"/>
        <v>0</v>
      </c>
      <c r="V63">
        <f t="shared" si="28"/>
        <v>0</v>
      </c>
      <c r="W63">
        <f t="shared" si="29"/>
        <v>0</v>
      </c>
      <c r="X63">
        <f t="shared" si="30"/>
        <v>0</v>
      </c>
      <c r="Y63">
        <f t="shared" si="31"/>
        <v>0</v>
      </c>
      <c r="AA63">
        <v>42559019</v>
      </c>
      <c r="AB63">
        <f t="shared" si="32"/>
        <v>7732.42</v>
      </c>
      <c r="AC63">
        <f t="shared" si="33"/>
        <v>7732.42</v>
      </c>
      <c r="AD63">
        <f t="shared" si="61"/>
        <v>0</v>
      </c>
      <c r="AE63">
        <f t="shared" si="61"/>
        <v>0</v>
      </c>
      <c r="AF63">
        <f t="shared" si="61"/>
        <v>0</v>
      </c>
      <c r="AG63">
        <f t="shared" si="34"/>
        <v>0</v>
      </c>
      <c r="AH63">
        <f t="shared" si="62"/>
        <v>0</v>
      </c>
      <c r="AI63">
        <f t="shared" si="62"/>
        <v>0</v>
      </c>
      <c r="AJ63">
        <f t="shared" si="35"/>
        <v>0</v>
      </c>
      <c r="AK63">
        <v>7732.42</v>
      </c>
      <c r="AL63">
        <v>7732.42</v>
      </c>
      <c r="AM63">
        <v>0</v>
      </c>
      <c r="AN63">
        <v>0</v>
      </c>
      <c r="AO63">
        <v>0</v>
      </c>
      <c r="AP63">
        <v>0</v>
      </c>
      <c r="AQ63">
        <v>0</v>
      </c>
      <c r="AR63">
        <v>0</v>
      </c>
      <c r="AS63">
        <v>0</v>
      </c>
      <c r="AT63">
        <v>0</v>
      </c>
      <c r="AU63">
        <v>0</v>
      </c>
      <c r="AV63">
        <v>1</v>
      </c>
      <c r="AW63">
        <v>1</v>
      </c>
      <c r="AZ63">
        <v>1</v>
      </c>
      <c r="BA63">
        <v>1</v>
      </c>
      <c r="BB63">
        <v>1</v>
      </c>
      <c r="BC63">
        <v>4.7</v>
      </c>
      <c r="BD63" t="s">
        <v>3</v>
      </c>
      <c r="BE63" t="s">
        <v>3</v>
      </c>
      <c r="BF63" t="s">
        <v>3</v>
      </c>
      <c r="BG63" t="s">
        <v>3</v>
      </c>
      <c r="BH63">
        <v>3</v>
      </c>
      <c r="BI63">
        <v>1</v>
      </c>
      <c r="BJ63" t="s">
        <v>31</v>
      </c>
      <c r="BM63">
        <v>1617</v>
      </c>
      <c r="BN63">
        <v>0</v>
      </c>
      <c r="BO63" t="s">
        <v>28</v>
      </c>
      <c r="BP63">
        <v>1</v>
      </c>
      <c r="BQ63">
        <v>200</v>
      </c>
      <c r="BR63">
        <v>0</v>
      </c>
      <c r="BS63">
        <v>1</v>
      </c>
      <c r="BT63">
        <v>1</v>
      </c>
      <c r="BU63">
        <v>1</v>
      </c>
      <c r="BV63">
        <v>1</v>
      </c>
      <c r="BW63">
        <v>1</v>
      </c>
      <c r="BX63">
        <v>1</v>
      </c>
      <c r="BY63" t="s">
        <v>3</v>
      </c>
      <c r="BZ63">
        <v>0</v>
      </c>
      <c r="CA63">
        <v>0</v>
      </c>
      <c r="CF63">
        <v>0</v>
      </c>
      <c r="CG63">
        <v>0</v>
      </c>
      <c r="CM63">
        <v>0</v>
      </c>
      <c r="CN63" t="s">
        <v>3</v>
      </c>
      <c r="CO63">
        <v>0</v>
      </c>
      <c r="CP63">
        <f t="shared" si="36"/>
        <v>5560.38</v>
      </c>
      <c r="CQ63">
        <f t="shared" si="37"/>
        <v>36342.374000000003</v>
      </c>
      <c r="CR63">
        <f t="shared" si="38"/>
        <v>0</v>
      </c>
      <c r="CS63">
        <f t="shared" si="39"/>
        <v>0</v>
      </c>
      <c r="CT63">
        <f t="shared" si="40"/>
        <v>0</v>
      </c>
      <c r="CU63">
        <f t="shared" si="41"/>
        <v>0</v>
      </c>
      <c r="CV63">
        <f t="shared" si="42"/>
        <v>0</v>
      </c>
      <c r="CW63">
        <f t="shared" si="43"/>
        <v>0</v>
      </c>
      <c r="CX63">
        <f t="shared" si="44"/>
        <v>0</v>
      </c>
      <c r="CY63">
        <f>S63*(BZ63/100)</f>
        <v>0</v>
      </c>
      <c r="CZ63">
        <f>S63*(CA63/100)</f>
        <v>0</v>
      </c>
      <c r="DC63" t="s">
        <v>3</v>
      </c>
      <c r="DD63" t="s">
        <v>3</v>
      </c>
      <c r="DE63" t="s">
        <v>3</v>
      </c>
      <c r="DF63" t="s">
        <v>3</v>
      </c>
      <c r="DG63" t="s">
        <v>3</v>
      </c>
      <c r="DH63" t="s">
        <v>3</v>
      </c>
      <c r="DI63" t="s">
        <v>3</v>
      </c>
      <c r="DJ63" t="s">
        <v>3</v>
      </c>
      <c r="DK63" t="s">
        <v>3</v>
      </c>
      <c r="DL63" t="s">
        <v>3</v>
      </c>
      <c r="DM63" t="s">
        <v>3</v>
      </c>
      <c r="DN63">
        <v>0</v>
      </c>
      <c r="DO63">
        <v>0</v>
      </c>
      <c r="DP63">
        <v>1</v>
      </c>
      <c r="DQ63">
        <v>1</v>
      </c>
      <c r="DU63">
        <v>1010</v>
      </c>
      <c r="DV63" t="s">
        <v>30</v>
      </c>
      <c r="DW63" t="s">
        <v>30</v>
      </c>
      <c r="DX63">
        <v>1000</v>
      </c>
      <c r="EE63">
        <v>42146624</v>
      </c>
      <c r="EF63">
        <v>200</v>
      </c>
      <c r="EG63" t="s">
        <v>32</v>
      </c>
      <c r="EH63">
        <v>0</v>
      </c>
      <c r="EI63" t="s">
        <v>3</v>
      </c>
      <c r="EJ63">
        <v>1</v>
      </c>
      <c r="EK63">
        <v>1617</v>
      </c>
      <c r="EL63" t="s">
        <v>33</v>
      </c>
      <c r="EM63" t="s">
        <v>34</v>
      </c>
      <c r="EO63" t="s">
        <v>3</v>
      </c>
      <c r="EQ63">
        <v>512</v>
      </c>
      <c r="ER63">
        <v>7732.42</v>
      </c>
      <c r="ES63">
        <v>7732.42</v>
      </c>
      <c r="ET63">
        <v>0</v>
      </c>
      <c r="EU63">
        <v>0</v>
      </c>
      <c r="EV63">
        <v>0</v>
      </c>
      <c r="EW63">
        <v>0</v>
      </c>
      <c r="EX63">
        <v>0</v>
      </c>
      <c r="EY63">
        <v>0</v>
      </c>
      <c r="FQ63">
        <v>0</v>
      </c>
      <c r="FR63">
        <f t="shared" si="45"/>
        <v>0</v>
      </c>
      <c r="FS63">
        <v>0</v>
      </c>
      <c r="FX63">
        <v>0</v>
      </c>
      <c r="FY63">
        <v>0</v>
      </c>
      <c r="GA63" t="s">
        <v>3</v>
      </c>
      <c r="GD63">
        <v>0</v>
      </c>
      <c r="GF63">
        <v>76125446</v>
      </c>
      <c r="GG63">
        <v>2</v>
      </c>
      <c r="GH63">
        <v>1</v>
      </c>
      <c r="GI63">
        <v>2</v>
      </c>
      <c r="GJ63">
        <v>0</v>
      </c>
      <c r="GK63">
        <f>ROUND(R63*(S12)/100,2)</f>
        <v>0</v>
      </c>
      <c r="GL63">
        <f t="shared" si="46"/>
        <v>0</v>
      </c>
      <c r="GM63">
        <f t="shared" si="47"/>
        <v>5560.38</v>
      </c>
      <c r="GN63">
        <f t="shared" si="48"/>
        <v>5560.38</v>
      </c>
      <c r="GO63">
        <f t="shared" si="49"/>
        <v>0</v>
      </c>
      <c r="GP63">
        <f t="shared" si="50"/>
        <v>0</v>
      </c>
      <c r="GR63">
        <v>0</v>
      </c>
      <c r="GS63">
        <v>3</v>
      </c>
      <c r="GT63">
        <v>0</v>
      </c>
      <c r="GU63" t="s">
        <v>3</v>
      </c>
      <c r="GV63">
        <f t="shared" si="51"/>
        <v>0</v>
      </c>
      <c r="GW63">
        <v>1</v>
      </c>
      <c r="GX63">
        <f t="shared" si="52"/>
        <v>0</v>
      </c>
      <c r="HA63">
        <v>0</v>
      </c>
      <c r="HB63">
        <v>0</v>
      </c>
      <c r="IK63">
        <v>0</v>
      </c>
    </row>
    <row r="64" spans="1:255" x14ac:dyDescent="0.2">
      <c r="A64" s="2">
        <v>17</v>
      </c>
      <c r="B64" s="2">
        <v>1</v>
      </c>
      <c r="C64" s="2"/>
      <c r="D64" s="2"/>
      <c r="E64" s="2" t="s">
        <v>89</v>
      </c>
      <c r="F64" s="2" t="s">
        <v>90</v>
      </c>
      <c r="G64" s="2" t="s">
        <v>91</v>
      </c>
      <c r="H64" s="2" t="s">
        <v>38</v>
      </c>
      <c r="I64" s="2">
        <v>305</v>
      </c>
      <c r="J64" s="2">
        <v>0</v>
      </c>
      <c r="K64" s="2"/>
      <c r="L64" s="2"/>
      <c r="M64" s="2"/>
      <c r="N64" s="2"/>
      <c r="O64" s="2">
        <f t="shared" si="21"/>
        <v>10983.05</v>
      </c>
      <c r="P64" s="2">
        <f t="shared" si="22"/>
        <v>10983.05</v>
      </c>
      <c r="Q64" s="2">
        <f t="shared" si="23"/>
        <v>0</v>
      </c>
      <c r="R64" s="2">
        <f t="shared" si="24"/>
        <v>0</v>
      </c>
      <c r="S64" s="2">
        <f t="shared" si="25"/>
        <v>0</v>
      </c>
      <c r="T64" s="2">
        <f t="shared" si="26"/>
        <v>0</v>
      </c>
      <c r="U64" s="2">
        <f t="shared" si="27"/>
        <v>0</v>
      </c>
      <c r="V64" s="2">
        <f t="shared" si="28"/>
        <v>0</v>
      </c>
      <c r="W64" s="2">
        <f t="shared" si="29"/>
        <v>0</v>
      </c>
      <c r="X64" s="2">
        <f t="shared" si="30"/>
        <v>0</v>
      </c>
      <c r="Y64" s="2">
        <f t="shared" si="31"/>
        <v>0</v>
      </c>
      <c r="Z64" s="2"/>
      <c r="AA64" s="2">
        <v>42559021</v>
      </c>
      <c r="AB64" s="2">
        <f t="shared" si="32"/>
        <v>36.01</v>
      </c>
      <c r="AC64" s="2">
        <f t="shared" si="33"/>
        <v>36.01</v>
      </c>
      <c r="AD64" s="2">
        <f t="shared" si="61"/>
        <v>0</v>
      </c>
      <c r="AE64" s="2">
        <f t="shared" si="61"/>
        <v>0</v>
      </c>
      <c r="AF64" s="2">
        <f t="shared" si="61"/>
        <v>0</v>
      </c>
      <c r="AG64" s="2">
        <f t="shared" si="34"/>
        <v>0</v>
      </c>
      <c r="AH64" s="2">
        <f t="shared" si="62"/>
        <v>0</v>
      </c>
      <c r="AI64" s="2">
        <f t="shared" si="62"/>
        <v>0</v>
      </c>
      <c r="AJ64" s="2">
        <f t="shared" si="35"/>
        <v>0</v>
      </c>
      <c r="AK64" s="2">
        <v>36.01</v>
      </c>
      <c r="AL64" s="2">
        <v>36.01</v>
      </c>
      <c r="AM64" s="2">
        <v>0</v>
      </c>
      <c r="AN64" s="2">
        <v>0</v>
      </c>
      <c r="AO64" s="2">
        <v>0</v>
      </c>
      <c r="AP64" s="2">
        <v>0</v>
      </c>
      <c r="AQ64" s="2">
        <v>0</v>
      </c>
      <c r="AR64" s="2">
        <v>0</v>
      </c>
      <c r="AS64" s="2">
        <v>0</v>
      </c>
      <c r="AT64" s="2">
        <v>0</v>
      </c>
      <c r="AU64" s="2">
        <v>0</v>
      </c>
      <c r="AV64" s="2">
        <v>1</v>
      </c>
      <c r="AW64" s="2">
        <v>1</v>
      </c>
      <c r="AX64" s="2"/>
      <c r="AY64" s="2"/>
      <c r="AZ64" s="2">
        <v>1</v>
      </c>
      <c r="BA64" s="2">
        <v>1</v>
      </c>
      <c r="BB64" s="2">
        <v>1</v>
      </c>
      <c r="BC64" s="2">
        <v>1</v>
      </c>
      <c r="BD64" s="2" t="s">
        <v>3</v>
      </c>
      <c r="BE64" s="2" t="s">
        <v>3</v>
      </c>
      <c r="BF64" s="2" t="s">
        <v>3</v>
      </c>
      <c r="BG64" s="2" t="s">
        <v>3</v>
      </c>
      <c r="BH64" s="2">
        <v>3</v>
      </c>
      <c r="BI64" s="2">
        <v>1</v>
      </c>
      <c r="BJ64" s="2" t="s">
        <v>92</v>
      </c>
      <c r="BK64" s="2"/>
      <c r="BL64" s="2"/>
      <c r="BM64" s="2">
        <v>1617</v>
      </c>
      <c r="BN64" s="2">
        <v>0</v>
      </c>
      <c r="BO64" s="2" t="s">
        <v>3</v>
      </c>
      <c r="BP64" s="2">
        <v>0</v>
      </c>
      <c r="BQ64" s="2">
        <v>200</v>
      </c>
      <c r="BR64" s="2">
        <v>0</v>
      </c>
      <c r="BS64" s="2">
        <v>1</v>
      </c>
      <c r="BT64" s="2">
        <v>1</v>
      </c>
      <c r="BU64" s="2">
        <v>1</v>
      </c>
      <c r="BV64" s="2">
        <v>1</v>
      </c>
      <c r="BW64" s="2">
        <v>1</v>
      </c>
      <c r="BX64" s="2">
        <v>1</v>
      </c>
      <c r="BY64" s="2" t="s">
        <v>3</v>
      </c>
      <c r="BZ64" s="2">
        <v>0</v>
      </c>
      <c r="CA64" s="2">
        <v>0</v>
      </c>
      <c r="CB64" s="2"/>
      <c r="CC64" s="2"/>
      <c r="CD64" s="2"/>
      <c r="CE64" s="2"/>
      <c r="CF64" s="2">
        <v>0</v>
      </c>
      <c r="CG64" s="2">
        <v>0</v>
      </c>
      <c r="CH64" s="2"/>
      <c r="CI64" s="2"/>
      <c r="CJ64" s="2"/>
      <c r="CK64" s="2"/>
      <c r="CL64" s="2"/>
      <c r="CM64" s="2">
        <v>0</v>
      </c>
      <c r="CN64" s="2" t="s">
        <v>3</v>
      </c>
      <c r="CO64" s="2">
        <v>0</v>
      </c>
      <c r="CP64" s="2">
        <f t="shared" si="36"/>
        <v>10983.05</v>
      </c>
      <c r="CQ64" s="2">
        <f t="shared" si="37"/>
        <v>36.01</v>
      </c>
      <c r="CR64" s="2">
        <f t="shared" si="38"/>
        <v>0</v>
      </c>
      <c r="CS64" s="2">
        <f t="shared" si="39"/>
        <v>0</v>
      </c>
      <c r="CT64" s="2">
        <f t="shared" si="40"/>
        <v>0</v>
      </c>
      <c r="CU64" s="2">
        <f t="shared" si="41"/>
        <v>0</v>
      </c>
      <c r="CV64" s="2">
        <f t="shared" si="42"/>
        <v>0</v>
      </c>
      <c r="CW64" s="2">
        <f t="shared" si="43"/>
        <v>0</v>
      </c>
      <c r="CX64" s="2">
        <f t="shared" si="44"/>
        <v>0</v>
      </c>
      <c r="CY64" s="2">
        <f>((S64*BZ64)/100)</f>
        <v>0</v>
      </c>
      <c r="CZ64" s="2">
        <f>((S64*CA64)/100)</f>
        <v>0</v>
      </c>
      <c r="DA64" s="2"/>
      <c r="DB64" s="2"/>
      <c r="DC64" s="2" t="s">
        <v>3</v>
      </c>
      <c r="DD64" s="2" t="s">
        <v>3</v>
      </c>
      <c r="DE64" s="2" t="s">
        <v>3</v>
      </c>
      <c r="DF64" s="2" t="s">
        <v>3</v>
      </c>
      <c r="DG64" s="2" t="s">
        <v>3</v>
      </c>
      <c r="DH64" s="2" t="s">
        <v>3</v>
      </c>
      <c r="DI64" s="2" t="s">
        <v>3</v>
      </c>
      <c r="DJ64" s="2" t="s">
        <v>3</v>
      </c>
      <c r="DK64" s="2" t="s">
        <v>3</v>
      </c>
      <c r="DL64" s="2" t="s">
        <v>3</v>
      </c>
      <c r="DM64" s="2" t="s">
        <v>3</v>
      </c>
      <c r="DN64" s="2">
        <v>0</v>
      </c>
      <c r="DO64" s="2">
        <v>0</v>
      </c>
      <c r="DP64" s="2">
        <v>1</v>
      </c>
      <c r="DQ64" s="2">
        <v>1</v>
      </c>
      <c r="DR64" s="2"/>
      <c r="DS64" s="2"/>
      <c r="DT64" s="2"/>
      <c r="DU64" s="2">
        <v>1003</v>
      </c>
      <c r="DV64" s="2" t="s">
        <v>38</v>
      </c>
      <c r="DW64" s="2" t="s">
        <v>38</v>
      </c>
      <c r="DX64" s="2">
        <v>1</v>
      </c>
      <c r="DY64" s="2"/>
      <c r="DZ64" s="2"/>
      <c r="EA64" s="2"/>
      <c r="EB64" s="2"/>
      <c r="EC64" s="2"/>
      <c r="ED64" s="2"/>
      <c r="EE64" s="2">
        <v>42146624</v>
      </c>
      <c r="EF64" s="2">
        <v>200</v>
      </c>
      <c r="EG64" s="2" t="s">
        <v>32</v>
      </c>
      <c r="EH64" s="2">
        <v>0</v>
      </c>
      <c r="EI64" s="2" t="s">
        <v>3</v>
      </c>
      <c r="EJ64" s="2">
        <v>1</v>
      </c>
      <c r="EK64" s="2">
        <v>1617</v>
      </c>
      <c r="EL64" s="2" t="s">
        <v>33</v>
      </c>
      <c r="EM64" s="2" t="s">
        <v>34</v>
      </c>
      <c r="EN64" s="2"/>
      <c r="EO64" s="2" t="s">
        <v>3</v>
      </c>
      <c r="EP64" s="2"/>
      <c r="EQ64" s="2">
        <v>512</v>
      </c>
      <c r="ER64" s="2">
        <v>36.01</v>
      </c>
      <c r="ES64" s="2">
        <v>36.01</v>
      </c>
      <c r="ET64" s="2">
        <v>0</v>
      </c>
      <c r="EU64" s="2">
        <v>0</v>
      </c>
      <c r="EV64" s="2">
        <v>0</v>
      </c>
      <c r="EW64" s="2">
        <v>0</v>
      </c>
      <c r="EX64" s="2">
        <v>0</v>
      </c>
      <c r="EY64" s="2">
        <v>0</v>
      </c>
      <c r="EZ64" s="2"/>
      <c r="FA64" s="2"/>
      <c r="FB64" s="2"/>
      <c r="FC64" s="2"/>
      <c r="FD64" s="2"/>
      <c r="FE64" s="2"/>
      <c r="FF64" s="2"/>
      <c r="FG64" s="2"/>
      <c r="FH64" s="2"/>
      <c r="FI64" s="2"/>
      <c r="FJ64" s="2"/>
      <c r="FK64" s="2"/>
      <c r="FL64" s="2"/>
      <c r="FM64" s="2"/>
      <c r="FN64" s="2"/>
      <c r="FO64" s="2"/>
      <c r="FP64" s="2"/>
      <c r="FQ64" s="2">
        <v>0</v>
      </c>
      <c r="FR64" s="2">
        <f t="shared" si="45"/>
        <v>0</v>
      </c>
      <c r="FS64" s="2">
        <v>0</v>
      </c>
      <c r="FT64" s="2"/>
      <c r="FU64" s="2"/>
      <c r="FV64" s="2"/>
      <c r="FW64" s="2"/>
      <c r="FX64" s="2">
        <v>0</v>
      </c>
      <c r="FY64" s="2">
        <v>0</v>
      </c>
      <c r="FZ64" s="2"/>
      <c r="GA64" s="2" t="s">
        <v>3</v>
      </c>
      <c r="GB64" s="2"/>
      <c r="GC64" s="2"/>
      <c r="GD64" s="2">
        <v>0</v>
      </c>
      <c r="GE64" s="2"/>
      <c r="GF64" s="2">
        <v>900208303</v>
      </c>
      <c r="GG64" s="2">
        <v>2</v>
      </c>
      <c r="GH64" s="2">
        <v>1</v>
      </c>
      <c r="GI64" s="2">
        <v>-2</v>
      </c>
      <c r="GJ64" s="2">
        <v>0</v>
      </c>
      <c r="GK64" s="2">
        <f>ROUND(R64*(R12)/100,2)</f>
        <v>0</v>
      </c>
      <c r="GL64" s="2">
        <f t="shared" si="46"/>
        <v>0</v>
      </c>
      <c r="GM64" s="2">
        <f t="shared" si="47"/>
        <v>10983.05</v>
      </c>
      <c r="GN64" s="2">
        <f t="shared" si="48"/>
        <v>10983.05</v>
      </c>
      <c r="GO64" s="2">
        <f t="shared" si="49"/>
        <v>0</v>
      </c>
      <c r="GP64" s="2">
        <f t="shared" si="50"/>
        <v>0</v>
      </c>
      <c r="GQ64" s="2"/>
      <c r="GR64" s="2">
        <v>0</v>
      </c>
      <c r="GS64" s="2">
        <v>3</v>
      </c>
      <c r="GT64" s="2">
        <v>0</v>
      </c>
      <c r="GU64" s="2" t="s">
        <v>3</v>
      </c>
      <c r="GV64" s="2">
        <f t="shared" si="51"/>
        <v>0</v>
      </c>
      <c r="GW64" s="2">
        <v>1</v>
      </c>
      <c r="GX64" s="2">
        <f t="shared" si="52"/>
        <v>0</v>
      </c>
      <c r="GY64" s="2"/>
      <c r="GZ64" s="2"/>
      <c r="HA64" s="2">
        <v>0</v>
      </c>
      <c r="HB64" s="2">
        <v>0</v>
      </c>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v>0</v>
      </c>
      <c r="IL64" s="2"/>
      <c r="IM64" s="2"/>
      <c r="IN64" s="2"/>
      <c r="IO64" s="2"/>
      <c r="IP64" s="2"/>
      <c r="IQ64" s="2"/>
      <c r="IR64" s="2"/>
      <c r="IS64" s="2"/>
      <c r="IT64" s="2"/>
      <c r="IU64" s="2"/>
    </row>
    <row r="65" spans="1:255" x14ac:dyDescent="0.2">
      <c r="A65">
        <v>17</v>
      </c>
      <c r="B65">
        <v>1</v>
      </c>
      <c r="E65" t="s">
        <v>89</v>
      </c>
      <c r="F65" t="s">
        <v>90</v>
      </c>
      <c r="G65" t="s">
        <v>91</v>
      </c>
      <c r="H65" t="s">
        <v>38</v>
      </c>
      <c r="I65">
        <v>305</v>
      </c>
      <c r="J65">
        <v>0</v>
      </c>
      <c r="O65">
        <f t="shared" si="21"/>
        <v>108512.53</v>
      </c>
      <c r="P65">
        <f t="shared" si="22"/>
        <v>108512.53</v>
      </c>
      <c r="Q65">
        <f t="shared" si="23"/>
        <v>0</v>
      </c>
      <c r="R65">
        <f t="shared" si="24"/>
        <v>0</v>
      </c>
      <c r="S65">
        <f t="shared" si="25"/>
        <v>0</v>
      </c>
      <c r="T65">
        <f t="shared" si="26"/>
        <v>0</v>
      </c>
      <c r="U65">
        <f t="shared" si="27"/>
        <v>0</v>
      </c>
      <c r="V65">
        <f t="shared" si="28"/>
        <v>0</v>
      </c>
      <c r="W65">
        <f t="shared" si="29"/>
        <v>0</v>
      </c>
      <c r="X65">
        <f t="shared" si="30"/>
        <v>0</v>
      </c>
      <c r="Y65">
        <f t="shared" si="31"/>
        <v>0</v>
      </c>
      <c r="AA65">
        <v>42559019</v>
      </c>
      <c r="AB65">
        <f t="shared" si="32"/>
        <v>36.01</v>
      </c>
      <c r="AC65">
        <f t="shared" si="33"/>
        <v>36.01</v>
      </c>
      <c r="AD65">
        <f t="shared" si="61"/>
        <v>0</v>
      </c>
      <c r="AE65">
        <f t="shared" si="61"/>
        <v>0</v>
      </c>
      <c r="AF65">
        <f t="shared" si="61"/>
        <v>0</v>
      </c>
      <c r="AG65">
        <f t="shared" si="34"/>
        <v>0</v>
      </c>
      <c r="AH65">
        <f t="shared" si="62"/>
        <v>0</v>
      </c>
      <c r="AI65">
        <f t="shared" si="62"/>
        <v>0</v>
      </c>
      <c r="AJ65">
        <f t="shared" si="35"/>
        <v>0</v>
      </c>
      <c r="AK65">
        <v>36.01</v>
      </c>
      <c r="AL65">
        <v>36.01</v>
      </c>
      <c r="AM65">
        <v>0</v>
      </c>
      <c r="AN65">
        <v>0</v>
      </c>
      <c r="AO65">
        <v>0</v>
      </c>
      <c r="AP65">
        <v>0</v>
      </c>
      <c r="AQ65">
        <v>0</v>
      </c>
      <c r="AR65">
        <v>0</v>
      </c>
      <c r="AS65">
        <v>0</v>
      </c>
      <c r="AT65">
        <v>0</v>
      </c>
      <c r="AU65">
        <v>0</v>
      </c>
      <c r="AV65">
        <v>1</v>
      </c>
      <c r="AW65">
        <v>1</v>
      </c>
      <c r="AZ65">
        <v>1</v>
      </c>
      <c r="BA65">
        <v>1</v>
      </c>
      <c r="BB65">
        <v>1</v>
      </c>
      <c r="BC65">
        <v>9.8800000000000008</v>
      </c>
      <c r="BD65" t="s">
        <v>3</v>
      </c>
      <c r="BE65" t="s">
        <v>3</v>
      </c>
      <c r="BF65" t="s">
        <v>3</v>
      </c>
      <c r="BG65" t="s">
        <v>3</v>
      </c>
      <c r="BH65">
        <v>3</v>
      </c>
      <c r="BI65">
        <v>1</v>
      </c>
      <c r="BJ65" t="s">
        <v>92</v>
      </c>
      <c r="BM65">
        <v>1617</v>
      </c>
      <c r="BN65">
        <v>0</v>
      </c>
      <c r="BO65" t="s">
        <v>90</v>
      </c>
      <c r="BP65">
        <v>1</v>
      </c>
      <c r="BQ65">
        <v>200</v>
      </c>
      <c r="BR65">
        <v>0</v>
      </c>
      <c r="BS65">
        <v>1</v>
      </c>
      <c r="BT65">
        <v>1</v>
      </c>
      <c r="BU65">
        <v>1</v>
      </c>
      <c r="BV65">
        <v>1</v>
      </c>
      <c r="BW65">
        <v>1</v>
      </c>
      <c r="BX65">
        <v>1</v>
      </c>
      <c r="BY65" t="s">
        <v>3</v>
      </c>
      <c r="BZ65">
        <v>0</v>
      </c>
      <c r="CA65">
        <v>0</v>
      </c>
      <c r="CF65">
        <v>0</v>
      </c>
      <c r="CG65">
        <v>0</v>
      </c>
      <c r="CM65">
        <v>0</v>
      </c>
      <c r="CN65" t="s">
        <v>3</v>
      </c>
      <c r="CO65">
        <v>0</v>
      </c>
      <c r="CP65">
        <f t="shared" si="36"/>
        <v>108512.53</v>
      </c>
      <c r="CQ65">
        <f t="shared" si="37"/>
        <v>355.77879999999999</v>
      </c>
      <c r="CR65">
        <f t="shared" si="38"/>
        <v>0</v>
      </c>
      <c r="CS65">
        <f t="shared" si="39"/>
        <v>0</v>
      </c>
      <c r="CT65">
        <f t="shared" si="40"/>
        <v>0</v>
      </c>
      <c r="CU65">
        <f t="shared" si="41"/>
        <v>0</v>
      </c>
      <c r="CV65">
        <f t="shared" si="42"/>
        <v>0</v>
      </c>
      <c r="CW65">
        <f t="shared" si="43"/>
        <v>0</v>
      </c>
      <c r="CX65">
        <f t="shared" si="44"/>
        <v>0</v>
      </c>
      <c r="CY65">
        <f>S65*(BZ65/100)</f>
        <v>0</v>
      </c>
      <c r="CZ65">
        <f>S65*(CA65/100)</f>
        <v>0</v>
      </c>
      <c r="DC65" t="s">
        <v>3</v>
      </c>
      <c r="DD65" t="s">
        <v>3</v>
      </c>
      <c r="DE65" t="s">
        <v>3</v>
      </c>
      <c r="DF65" t="s">
        <v>3</v>
      </c>
      <c r="DG65" t="s">
        <v>3</v>
      </c>
      <c r="DH65" t="s">
        <v>3</v>
      </c>
      <c r="DI65" t="s">
        <v>3</v>
      </c>
      <c r="DJ65" t="s">
        <v>3</v>
      </c>
      <c r="DK65" t="s">
        <v>3</v>
      </c>
      <c r="DL65" t="s">
        <v>3</v>
      </c>
      <c r="DM65" t="s">
        <v>3</v>
      </c>
      <c r="DN65">
        <v>0</v>
      </c>
      <c r="DO65">
        <v>0</v>
      </c>
      <c r="DP65">
        <v>1</v>
      </c>
      <c r="DQ65">
        <v>1</v>
      </c>
      <c r="DU65">
        <v>1003</v>
      </c>
      <c r="DV65" t="s">
        <v>38</v>
      </c>
      <c r="DW65" t="s">
        <v>38</v>
      </c>
      <c r="DX65">
        <v>1</v>
      </c>
      <c r="EE65">
        <v>42146624</v>
      </c>
      <c r="EF65">
        <v>200</v>
      </c>
      <c r="EG65" t="s">
        <v>32</v>
      </c>
      <c r="EH65">
        <v>0</v>
      </c>
      <c r="EI65" t="s">
        <v>3</v>
      </c>
      <c r="EJ65">
        <v>1</v>
      </c>
      <c r="EK65">
        <v>1617</v>
      </c>
      <c r="EL65" t="s">
        <v>33</v>
      </c>
      <c r="EM65" t="s">
        <v>34</v>
      </c>
      <c r="EO65" t="s">
        <v>3</v>
      </c>
      <c r="EQ65">
        <v>512</v>
      </c>
      <c r="ER65">
        <v>36.01</v>
      </c>
      <c r="ES65">
        <v>36.01</v>
      </c>
      <c r="ET65">
        <v>0</v>
      </c>
      <c r="EU65">
        <v>0</v>
      </c>
      <c r="EV65">
        <v>0</v>
      </c>
      <c r="EW65">
        <v>0</v>
      </c>
      <c r="EX65">
        <v>0</v>
      </c>
      <c r="EY65">
        <v>0</v>
      </c>
      <c r="FQ65">
        <v>0</v>
      </c>
      <c r="FR65">
        <f t="shared" si="45"/>
        <v>0</v>
      </c>
      <c r="FS65">
        <v>0</v>
      </c>
      <c r="FX65">
        <v>0</v>
      </c>
      <c r="FY65">
        <v>0</v>
      </c>
      <c r="GA65" t="s">
        <v>3</v>
      </c>
      <c r="GD65">
        <v>0</v>
      </c>
      <c r="GF65">
        <v>900208303</v>
      </c>
      <c r="GG65">
        <v>2</v>
      </c>
      <c r="GH65">
        <v>1</v>
      </c>
      <c r="GI65">
        <v>2</v>
      </c>
      <c r="GJ65">
        <v>0</v>
      </c>
      <c r="GK65">
        <f>ROUND(R65*(S12)/100,2)</f>
        <v>0</v>
      </c>
      <c r="GL65">
        <f t="shared" si="46"/>
        <v>0</v>
      </c>
      <c r="GM65">
        <f t="shared" si="47"/>
        <v>108512.53</v>
      </c>
      <c r="GN65">
        <f t="shared" si="48"/>
        <v>108512.53</v>
      </c>
      <c r="GO65">
        <f t="shared" si="49"/>
        <v>0</v>
      </c>
      <c r="GP65">
        <f t="shared" si="50"/>
        <v>0</v>
      </c>
      <c r="GR65">
        <v>0</v>
      </c>
      <c r="GS65">
        <v>3</v>
      </c>
      <c r="GT65">
        <v>0</v>
      </c>
      <c r="GU65" t="s">
        <v>3</v>
      </c>
      <c r="GV65">
        <f t="shared" si="51"/>
        <v>0</v>
      </c>
      <c r="GW65">
        <v>1</v>
      </c>
      <c r="GX65">
        <f t="shared" si="52"/>
        <v>0</v>
      </c>
      <c r="HA65">
        <v>0</v>
      </c>
      <c r="HB65">
        <v>0</v>
      </c>
      <c r="IK65">
        <v>0</v>
      </c>
    </row>
    <row r="66" spans="1:255" x14ac:dyDescent="0.2">
      <c r="A66" s="2">
        <v>17</v>
      </c>
      <c r="B66" s="2">
        <v>1</v>
      </c>
      <c r="C66" s="2"/>
      <c r="D66" s="2"/>
      <c r="E66" s="2" t="s">
        <v>93</v>
      </c>
      <c r="F66" s="2" t="s">
        <v>94</v>
      </c>
      <c r="G66" s="2" t="s">
        <v>95</v>
      </c>
      <c r="H66" s="2" t="s">
        <v>43</v>
      </c>
      <c r="I66" s="2">
        <v>4</v>
      </c>
      <c r="J66" s="2">
        <v>0</v>
      </c>
      <c r="K66" s="2"/>
      <c r="L66" s="2"/>
      <c r="M66" s="2"/>
      <c r="N66" s="2"/>
      <c r="O66" s="2">
        <f t="shared" si="21"/>
        <v>865.76</v>
      </c>
      <c r="P66" s="2">
        <f t="shared" si="22"/>
        <v>865.76</v>
      </c>
      <c r="Q66" s="2">
        <f t="shared" si="23"/>
        <v>0</v>
      </c>
      <c r="R66" s="2">
        <f t="shared" si="24"/>
        <v>0</v>
      </c>
      <c r="S66" s="2">
        <f t="shared" si="25"/>
        <v>0</v>
      </c>
      <c r="T66" s="2">
        <f t="shared" si="26"/>
        <v>0</v>
      </c>
      <c r="U66" s="2">
        <f t="shared" si="27"/>
        <v>0</v>
      </c>
      <c r="V66" s="2">
        <f t="shared" si="28"/>
        <v>0</v>
      </c>
      <c r="W66" s="2">
        <f t="shared" si="29"/>
        <v>0</v>
      </c>
      <c r="X66" s="2">
        <f t="shared" si="30"/>
        <v>0</v>
      </c>
      <c r="Y66" s="2">
        <f t="shared" si="31"/>
        <v>0</v>
      </c>
      <c r="Z66" s="2"/>
      <c r="AA66" s="2">
        <v>42559021</v>
      </c>
      <c r="AB66" s="2">
        <f t="shared" si="32"/>
        <v>216.44</v>
      </c>
      <c r="AC66" s="2">
        <f t="shared" si="33"/>
        <v>216.44</v>
      </c>
      <c r="AD66" s="2">
        <f t="shared" si="61"/>
        <v>0</v>
      </c>
      <c r="AE66" s="2">
        <f t="shared" si="61"/>
        <v>0</v>
      </c>
      <c r="AF66" s="2">
        <f t="shared" si="61"/>
        <v>0</v>
      </c>
      <c r="AG66" s="2">
        <f t="shared" si="34"/>
        <v>0</v>
      </c>
      <c r="AH66" s="2">
        <f t="shared" si="62"/>
        <v>0</v>
      </c>
      <c r="AI66" s="2">
        <f t="shared" si="62"/>
        <v>0</v>
      </c>
      <c r="AJ66" s="2">
        <f t="shared" si="35"/>
        <v>0</v>
      </c>
      <c r="AK66" s="2">
        <v>216.44</v>
      </c>
      <c r="AL66" s="2">
        <v>216.44</v>
      </c>
      <c r="AM66" s="2">
        <v>0</v>
      </c>
      <c r="AN66" s="2">
        <v>0</v>
      </c>
      <c r="AO66" s="2">
        <v>0</v>
      </c>
      <c r="AP66" s="2">
        <v>0</v>
      </c>
      <c r="AQ66" s="2">
        <v>0</v>
      </c>
      <c r="AR66" s="2">
        <v>0</v>
      </c>
      <c r="AS66" s="2">
        <v>0</v>
      </c>
      <c r="AT66" s="2">
        <v>0</v>
      </c>
      <c r="AU66" s="2">
        <v>0</v>
      </c>
      <c r="AV66" s="2">
        <v>1</v>
      </c>
      <c r="AW66" s="2">
        <v>1</v>
      </c>
      <c r="AX66" s="2"/>
      <c r="AY66" s="2"/>
      <c r="AZ66" s="2">
        <v>1</v>
      </c>
      <c r="BA66" s="2">
        <v>1</v>
      </c>
      <c r="BB66" s="2">
        <v>1</v>
      </c>
      <c r="BC66" s="2">
        <v>1</v>
      </c>
      <c r="BD66" s="2" t="s">
        <v>3</v>
      </c>
      <c r="BE66" s="2" t="s">
        <v>3</v>
      </c>
      <c r="BF66" s="2" t="s">
        <v>3</v>
      </c>
      <c r="BG66" s="2" t="s">
        <v>3</v>
      </c>
      <c r="BH66" s="2">
        <v>3</v>
      </c>
      <c r="BI66" s="2">
        <v>1</v>
      </c>
      <c r="BJ66" s="2" t="s">
        <v>96</v>
      </c>
      <c r="BK66" s="2"/>
      <c r="BL66" s="2"/>
      <c r="BM66" s="2">
        <v>1617</v>
      </c>
      <c r="BN66" s="2">
        <v>0</v>
      </c>
      <c r="BO66" s="2" t="s">
        <v>3</v>
      </c>
      <c r="BP66" s="2">
        <v>0</v>
      </c>
      <c r="BQ66" s="2">
        <v>200</v>
      </c>
      <c r="BR66" s="2">
        <v>0</v>
      </c>
      <c r="BS66" s="2">
        <v>1</v>
      </c>
      <c r="BT66" s="2">
        <v>1</v>
      </c>
      <c r="BU66" s="2">
        <v>1</v>
      </c>
      <c r="BV66" s="2">
        <v>1</v>
      </c>
      <c r="BW66" s="2">
        <v>1</v>
      </c>
      <c r="BX66" s="2">
        <v>1</v>
      </c>
      <c r="BY66" s="2" t="s">
        <v>3</v>
      </c>
      <c r="BZ66" s="2">
        <v>0</v>
      </c>
      <c r="CA66" s="2">
        <v>0</v>
      </c>
      <c r="CB66" s="2"/>
      <c r="CC66" s="2"/>
      <c r="CD66" s="2"/>
      <c r="CE66" s="2"/>
      <c r="CF66" s="2">
        <v>0</v>
      </c>
      <c r="CG66" s="2">
        <v>0</v>
      </c>
      <c r="CH66" s="2"/>
      <c r="CI66" s="2"/>
      <c r="CJ66" s="2"/>
      <c r="CK66" s="2"/>
      <c r="CL66" s="2"/>
      <c r="CM66" s="2">
        <v>0</v>
      </c>
      <c r="CN66" s="2" t="s">
        <v>3</v>
      </c>
      <c r="CO66" s="2">
        <v>0</v>
      </c>
      <c r="CP66" s="2">
        <f t="shared" si="36"/>
        <v>865.76</v>
      </c>
      <c r="CQ66" s="2">
        <f t="shared" si="37"/>
        <v>216.44</v>
      </c>
      <c r="CR66" s="2">
        <f t="shared" si="38"/>
        <v>0</v>
      </c>
      <c r="CS66" s="2">
        <f t="shared" si="39"/>
        <v>0</v>
      </c>
      <c r="CT66" s="2">
        <f t="shared" si="40"/>
        <v>0</v>
      </c>
      <c r="CU66" s="2">
        <f t="shared" si="41"/>
        <v>0</v>
      </c>
      <c r="CV66" s="2">
        <f t="shared" si="42"/>
        <v>0</v>
      </c>
      <c r="CW66" s="2">
        <f t="shared" si="43"/>
        <v>0</v>
      </c>
      <c r="CX66" s="2">
        <f t="shared" si="44"/>
        <v>0</v>
      </c>
      <c r="CY66" s="2">
        <f>((S66*BZ66)/100)</f>
        <v>0</v>
      </c>
      <c r="CZ66" s="2">
        <f>((S66*CA66)/100)</f>
        <v>0</v>
      </c>
      <c r="DA66" s="2"/>
      <c r="DB66" s="2"/>
      <c r="DC66" s="2" t="s">
        <v>3</v>
      </c>
      <c r="DD66" s="2" t="s">
        <v>3</v>
      </c>
      <c r="DE66" s="2" t="s">
        <v>3</v>
      </c>
      <c r="DF66" s="2" t="s">
        <v>3</v>
      </c>
      <c r="DG66" s="2" t="s">
        <v>3</v>
      </c>
      <c r="DH66" s="2" t="s">
        <v>3</v>
      </c>
      <c r="DI66" s="2" t="s">
        <v>3</v>
      </c>
      <c r="DJ66" s="2" t="s">
        <v>3</v>
      </c>
      <c r="DK66" s="2" t="s">
        <v>3</v>
      </c>
      <c r="DL66" s="2" t="s">
        <v>3</v>
      </c>
      <c r="DM66" s="2" t="s">
        <v>3</v>
      </c>
      <c r="DN66" s="2">
        <v>0</v>
      </c>
      <c r="DO66" s="2">
        <v>0</v>
      </c>
      <c r="DP66" s="2">
        <v>1</v>
      </c>
      <c r="DQ66" s="2">
        <v>1</v>
      </c>
      <c r="DR66" s="2"/>
      <c r="DS66" s="2"/>
      <c r="DT66" s="2"/>
      <c r="DU66" s="2">
        <v>1010</v>
      </c>
      <c r="DV66" s="2" t="s">
        <v>43</v>
      </c>
      <c r="DW66" s="2" t="s">
        <v>43</v>
      </c>
      <c r="DX66" s="2">
        <v>1</v>
      </c>
      <c r="DY66" s="2"/>
      <c r="DZ66" s="2"/>
      <c r="EA66" s="2"/>
      <c r="EB66" s="2"/>
      <c r="EC66" s="2"/>
      <c r="ED66" s="2"/>
      <c r="EE66" s="2">
        <v>42146624</v>
      </c>
      <c r="EF66" s="2">
        <v>200</v>
      </c>
      <c r="EG66" s="2" t="s">
        <v>32</v>
      </c>
      <c r="EH66" s="2">
        <v>0</v>
      </c>
      <c r="EI66" s="2" t="s">
        <v>3</v>
      </c>
      <c r="EJ66" s="2">
        <v>1</v>
      </c>
      <c r="EK66" s="2">
        <v>1617</v>
      </c>
      <c r="EL66" s="2" t="s">
        <v>33</v>
      </c>
      <c r="EM66" s="2" t="s">
        <v>34</v>
      </c>
      <c r="EN66" s="2"/>
      <c r="EO66" s="2" t="s">
        <v>3</v>
      </c>
      <c r="EP66" s="2"/>
      <c r="EQ66" s="2">
        <v>512</v>
      </c>
      <c r="ER66" s="2">
        <v>216.44</v>
      </c>
      <c r="ES66" s="2">
        <v>216.44</v>
      </c>
      <c r="ET66" s="2">
        <v>0</v>
      </c>
      <c r="EU66" s="2">
        <v>0</v>
      </c>
      <c r="EV66" s="2">
        <v>0</v>
      </c>
      <c r="EW66" s="2">
        <v>0</v>
      </c>
      <c r="EX66" s="2">
        <v>0</v>
      </c>
      <c r="EY66" s="2">
        <v>0</v>
      </c>
      <c r="EZ66" s="2"/>
      <c r="FA66" s="2"/>
      <c r="FB66" s="2"/>
      <c r="FC66" s="2"/>
      <c r="FD66" s="2"/>
      <c r="FE66" s="2"/>
      <c r="FF66" s="2"/>
      <c r="FG66" s="2"/>
      <c r="FH66" s="2"/>
      <c r="FI66" s="2"/>
      <c r="FJ66" s="2"/>
      <c r="FK66" s="2"/>
      <c r="FL66" s="2"/>
      <c r="FM66" s="2"/>
      <c r="FN66" s="2"/>
      <c r="FO66" s="2"/>
      <c r="FP66" s="2"/>
      <c r="FQ66" s="2">
        <v>0</v>
      </c>
      <c r="FR66" s="2">
        <f t="shared" si="45"/>
        <v>0</v>
      </c>
      <c r="FS66" s="2">
        <v>0</v>
      </c>
      <c r="FT66" s="2"/>
      <c r="FU66" s="2"/>
      <c r="FV66" s="2"/>
      <c r="FW66" s="2"/>
      <c r="FX66" s="2">
        <v>0</v>
      </c>
      <c r="FY66" s="2">
        <v>0</v>
      </c>
      <c r="FZ66" s="2"/>
      <c r="GA66" s="2" t="s">
        <v>3</v>
      </c>
      <c r="GB66" s="2"/>
      <c r="GC66" s="2"/>
      <c r="GD66" s="2">
        <v>0</v>
      </c>
      <c r="GE66" s="2"/>
      <c r="GF66" s="2">
        <v>858170864</v>
      </c>
      <c r="GG66" s="2">
        <v>2</v>
      </c>
      <c r="GH66" s="2">
        <v>1</v>
      </c>
      <c r="GI66" s="2">
        <v>-2</v>
      </c>
      <c r="GJ66" s="2">
        <v>0</v>
      </c>
      <c r="GK66" s="2">
        <f>ROUND(R66*(R12)/100,2)</f>
        <v>0</v>
      </c>
      <c r="GL66" s="2">
        <f t="shared" si="46"/>
        <v>0</v>
      </c>
      <c r="GM66" s="2">
        <f t="shared" si="47"/>
        <v>865.76</v>
      </c>
      <c r="GN66" s="2">
        <f t="shared" si="48"/>
        <v>865.76</v>
      </c>
      <c r="GO66" s="2">
        <f t="shared" si="49"/>
        <v>0</v>
      </c>
      <c r="GP66" s="2">
        <f t="shared" si="50"/>
        <v>0</v>
      </c>
      <c r="GQ66" s="2"/>
      <c r="GR66" s="2">
        <v>0</v>
      </c>
      <c r="GS66" s="2">
        <v>3</v>
      </c>
      <c r="GT66" s="2">
        <v>0</v>
      </c>
      <c r="GU66" s="2" t="s">
        <v>3</v>
      </c>
      <c r="GV66" s="2">
        <f t="shared" si="51"/>
        <v>0</v>
      </c>
      <c r="GW66" s="2">
        <v>1</v>
      </c>
      <c r="GX66" s="2">
        <f t="shared" si="52"/>
        <v>0</v>
      </c>
      <c r="GY66" s="2"/>
      <c r="GZ66" s="2"/>
      <c r="HA66" s="2">
        <v>0</v>
      </c>
      <c r="HB66" s="2">
        <v>0</v>
      </c>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v>0</v>
      </c>
      <c r="IL66" s="2"/>
      <c r="IM66" s="2"/>
      <c r="IN66" s="2"/>
      <c r="IO66" s="2"/>
      <c r="IP66" s="2"/>
      <c r="IQ66" s="2"/>
      <c r="IR66" s="2"/>
      <c r="IS66" s="2"/>
      <c r="IT66" s="2"/>
      <c r="IU66" s="2"/>
    </row>
    <row r="67" spans="1:255" x14ac:dyDescent="0.2">
      <c r="A67">
        <v>17</v>
      </c>
      <c r="B67">
        <v>1</v>
      </c>
      <c r="E67" t="s">
        <v>93</v>
      </c>
      <c r="F67" t="s">
        <v>94</v>
      </c>
      <c r="G67" t="s">
        <v>95</v>
      </c>
      <c r="H67" t="s">
        <v>43</v>
      </c>
      <c r="I67">
        <v>4</v>
      </c>
      <c r="J67">
        <v>0</v>
      </c>
      <c r="O67">
        <f t="shared" si="21"/>
        <v>8588.34</v>
      </c>
      <c r="P67">
        <f t="shared" si="22"/>
        <v>8588.34</v>
      </c>
      <c r="Q67">
        <f t="shared" si="23"/>
        <v>0</v>
      </c>
      <c r="R67">
        <f t="shared" si="24"/>
        <v>0</v>
      </c>
      <c r="S67">
        <f t="shared" si="25"/>
        <v>0</v>
      </c>
      <c r="T67">
        <f t="shared" si="26"/>
        <v>0</v>
      </c>
      <c r="U67">
        <f t="shared" si="27"/>
        <v>0</v>
      </c>
      <c r="V67">
        <f t="shared" si="28"/>
        <v>0</v>
      </c>
      <c r="W67">
        <f t="shared" si="29"/>
        <v>0</v>
      </c>
      <c r="X67">
        <f t="shared" si="30"/>
        <v>0</v>
      </c>
      <c r="Y67">
        <f t="shared" si="31"/>
        <v>0</v>
      </c>
      <c r="AA67">
        <v>42559019</v>
      </c>
      <c r="AB67">
        <f t="shared" si="32"/>
        <v>216.44</v>
      </c>
      <c r="AC67">
        <f t="shared" si="33"/>
        <v>216.44</v>
      </c>
      <c r="AD67">
        <f t="shared" si="61"/>
        <v>0</v>
      </c>
      <c r="AE67">
        <f t="shared" si="61"/>
        <v>0</v>
      </c>
      <c r="AF67">
        <f t="shared" si="61"/>
        <v>0</v>
      </c>
      <c r="AG67">
        <f t="shared" si="34"/>
        <v>0</v>
      </c>
      <c r="AH67">
        <f t="shared" si="62"/>
        <v>0</v>
      </c>
      <c r="AI67">
        <f t="shared" si="62"/>
        <v>0</v>
      </c>
      <c r="AJ67">
        <f t="shared" si="35"/>
        <v>0</v>
      </c>
      <c r="AK67">
        <v>216.44</v>
      </c>
      <c r="AL67">
        <v>216.44</v>
      </c>
      <c r="AM67">
        <v>0</v>
      </c>
      <c r="AN67">
        <v>0</v>
      </c>
      <c r="AO67">
        <v>0</v>
      </c>
      <c r="AP67">
        <v>0</v>
      </c>
      <c r="AQ67">
        <v>0</v>
      </c>
      <c r="AR67">
        <v>0</v>
      </c>
      <c r="AS67">
        <v>0</v>
      </c>
      <c r="AT67">
        <v>0</v>
      </c>
      <c r="AU67">
        <v>0</v>
      </c>
      <c r="AV67">
        <v>1</v>
      </c>
      <c r="AW67">
        <v>1</v>
      </c>
      <c r="AZ67">
        <v>1</v>
      </c>
      <c r="BA67">
        <v>1</v>
      </c>
      <c r="BB67">
        <v>1</v>
      </c>
      <c r="BC67">
        <v>9.92</v>
      </c>
      <c r="BD67" t="s">
        <v>3</v>
      </c>
      <c r="BE67" t="s">
        <v>3</v>
      </c>
      <c r="BF67" t="s">
        <v>3</v>
      </c>
      <c r="BG67" t="s">
        <v>3</v>
      </c>
      <c r="BH67">
        <v>3</v>
      </c>
      <c r="BI67">
        <v>1</v>
      </c>
      <c r="BJ67" t="s">
        <v>96</v>
      </c>
      <c r="BM67">
        <v>1617</v>
      </c>
      <c r="BN67">
        <v>0</v>
      </c>
      <c r="BO67" t="s">
        <v>94</v>
      </c>
      <c r="BP67">
        <v>1</v>
      </c>
      <c r="BQ67">
        <v>200</v>
      </c>
      <c r="BR67">
        <v>0</v>
      </c>
      <c r="BS67">
        <v>1</v>
      </c>
      <c r="BT67">
        <v>1</v>
      </c>
      <c r="BU67">
        <v>1</v>
      </c>
      <c r="BV67">
        <v>1</v>
      </c>
      <c r="BW67">
        <v>1</v>
      </c>
      <c r="BX67">
        <v>1</v>
      </c>
      <c r="BY67" t="s">
        <v>3</v>
      </c>
      <c r="BZ67">
        <v>0</v>
      </c>
      <c r="CA67">
        <v>0</v>
      </c>
      <c r="CF67">
        <v>0</v>
      </c>
      <c r="CG67">
        <v>0</v>
      </c>
      <c r="CM67">
        <v>0</v>
      </c>
      <c r="CN67" t="s">
        <v>3</v>
      </c>
      <c r="CO67">
        <v>0</v>
      </c>
      <c r="CP67">
        <f t="shared" si="36"/>
        <v>8588.34</v>
      </c>
      <c r="CQ67">
        <f t="shared" si="37"/>
        <v>2147.0848000000001</v>
      </c>
      <c r="CR67">
        <f t="shared" si="38"/>
        <v>0</v>
      </c>
      <c r="CS67">
        <f t="shared" si="39"/>
        <v>0</v>
      </c>
      <c r="CT67">
        <f t="shared" si="40"/>
        <v>0</v>
      </c>
      <c r="CU67">
        <f t="shared" si="41"/>
        <v>0</v>
      </c>
      <c r="CV67">
        <f t="shared" si="42"/>
        <v>0</v>
      </c>
      <c r="CW67">
        <f t="shared" si="43"/>
        <v>0</v>
      </c>
      <c r="CX67">
        <f t="shared" si="44"/>
        <v>0</v>
      </c>
      <c r="CY67">
        <f>S67*(BZ67/100)</f>
        <v>0</v>
      </c>
      <c r="CZ67">
        <f>S67*(CA67/100)</f>
        <v>0</v>
      </c>
      <c r="DC67" t="s">
        <v>3</v>
      </c>
      <c r="DD67" t="s">
        <v>3</v>
      </c>
      <c r="DE67" t="s">
        <v>3</v>
      </c>
      <c r="DF67" t="s">
        <v>3</v>
      </c>
      <c r="DG67" t="s">
        <v>3</v>
      </c>
      <c r="DH67" t="s">
        <v>3</v>
      </c>
      <c r="DI67" t="s">
        <v>3</v>
      </c>
      <c r="DJ67" t="s">
        <v>3</v>
      </c>
      <c r="DK67" t="s">
        <v>3</v>
      </c>
      <c r="DL67" t="s">
        <v>3</v>
      </c>
      <c r="DM67" t="s">
        <v>3</v>
      </c>
      <c r="DN67">
        <v>0</v>
      </c>
      <c r="DO67">
        <v>0</v>
      </c>
      <c r="DP67">
        <v>1</v>
      </c>
      <c r="DQ67">
        <v>1</v>
      </c>
      <c r="DU67">
        <v>1010</v>
      </c>
      <c r="DV67" t="s">
        <v>43</v>
      </c>
      <c r="DW67" t="s">
        <v>43</v>
      </c>
      <c r="DX67">
        <v>1</v>
      </c>
      <c r="EE67">
        <v>42146624</v>
      </c>
      <c r="EF67">
        <v>200</v>
      </c>
      <c r="EG67" t="s">
        <v>32</v>
      </c>
      <c r="EH67">
        <v>0</v>
      </c>
      <c r="EI67" t="s">
        <v>3</v>
      </c>
      <c r="EJ67">
        <v>1</v>
      </c>
      <c r="EK67">
        <v>1617</v>
      </c>
      <c r="EL67" t="s">
        <v>33</v>
      </c>
      <c r="EM67" t="s">
        <v>34</v>
      </c>
      <c r="EO67" t="s">
        <v>3</v>
      </c>
      <c r="EQ67">
        <v>512</v>
      </c>
      <c r="ER67">
        <v>216.44</v>
      </c>
      <c r="ES67">
        <v>216.44</v>
      </c>
      <c r="ET67">
        <v>0</v>
      </c>
      <c r="EU67">
        <v>0</v>
      </c>
      <c r="EV67">
        <v>0</v>
      </c>
      <c r="EW67">
        <v>0</v>
      </c>
      <c r="EX67">
        <v>0</v>
      </c>
      <c r="EY67">
        <v>0</v>
      </c>
      <c r="FQ67">
        <v>0</v>
      </c>
      <c r="FR67">
        <f t="shared" si="45"/>
        <v>0</v>
      </c>
      <c r="FS67">
        <v>0</v>
      </c>
      <c r="FX67">
        <v>0</v>
      </c>
      <c r="FY67">
        <v>0</v>
      </c>
      <c r="GA67" t="s">
        <v>3</v>
      </c>
      <c r="GD67">
        <v>0</v>
      </c>
      <c r="GF67">
        <v>858170864</v>
      </c>
      <c r="GG67">
        <v>2</v>
      </c>
      <c r="GH67">
        <v>1</v>
      </c>
      <c r="GI67">
        <v>2</v>
      </c>
      <c r="GJ67">
        <v>0</v>
      </c>
      <c r="GK67">
        <f>ROUND(R67*(S12)/100,2)</f>
        <v>0</v>
      </c>
      <c r="GL67">
        <f t="shared" si="46"/>
        <v>0</v>
      </c>
      <c r="GM67">
        <f t="shared" si="47"/>
        <v>8588.34</v>
      </c>
      <c r="GN67">
        <f t="shared" si="48"/>
        <v>8588.34</v>
      </c>
      <c r="GO67">
        <f t="shared" si="49"/>
        <v>0</v>
      </c>
      <c r="GP67">
        <f t="shared" si="50"/>
        <v>0</v>
      </c>
      <c r="GR67">
        <v>0</v>
      </c>
      <c r="GS67">
        <v>3</v>
      </c>
      <c r="GT67">
        <v>0</v>
      </c>
      <c r="GU67" t="s">
        <v>3</v>
      </c>
      <c r="GV67">
        <f t="shared" si="51"/>
        <v>0</v>
      </c>
      <c r="GW67">
        <v>1</v>
      </c>
      <c r="GX67">
        <f t="shared" si="52"/>
        <v>0</v>
      </c>
      <c r="HA67">
        <v>0</v>
      </c>
      <c r="HB67">
        <v>0</v>
      </c>
      <c r="IK67">
        <v>0</v>
      </c>
    </row>
    <row r="68" spans="1:255" x14ac:dyDescent="0.2">
      <c r="A68" s="2">
        <v>17</v>
      </c>
      <c r="B68" s="2">
        <v>1</v>
      </c>
      <c r="C68" s="2">
        <f>ROW(SmtRes!A33)</f>
        <v>33</v>
      </c>
      <c r="D68" s="2">
        <f>ROW(EtalonRes!A65)</f>
        <v>65</v>
      </c>
      <c r="E68" s="2" t="s">
        <v>97</v>
      </c>
      <c r="F68" s="2" t="s">
        <v>98</v>
      </c>
      <c r="G68" s="2" t="s">
        <v>99</v>
      </c>
      <c r="H68" s="2" t="s">
        <v>18</v>
      </c>
      <c r="I68" s="2">
        <v>4.5999999999999996</v>
      </c>
      <c r="J68" s="2">
        <v>0</v>
      </c>
      <c r="K68" s="2"/>
      <c r="L68" s="2"/>
      <c r="M68" s="2"/>
      <c r="N68" s="2"/>
      <c r="O68" s="2">
        <f t="shared" si="21"/>
        <v>4776.57</v>
      </c>
      <c r="P68" s="2">
        <f t="shared" si="22"/>
        <v>156.49</v>
      </c>
      <c r="Q68" s="2">
        <f t="shared" si="23"/>
        <v>875.61</v>
      </c>
      <c r="R68" s="2">
        <f t="shared" si="24"/>
        <v>95.97</v>
      </c>
      <c r="S68" s="2">
        <f t="shared" si="25"/>
        <v>3744.47</v>
      </c>
      <c r="T68" s="2">
        <f t="shared" si="26"/>
        <v>0</v>
      </c>
      <c r="U68" s="2">
        <f t="shared" si="27"/>
        <v>292.53699999999992</v>
      </c>
      <c r="V68" s="2">
        <f t="shared" si="28"/>
        <v>0</v>
      </c>
      <c r="W68" s="2">
        <f t="shared" si="29"/>
        <v>0</v>
      </c>
      <c r="X68" s="2">
        <f t="shared" si="30"/>
        <v>4268.7</v>
      </c>
      <c r="Y68" s="2">
        <f t="shared" si="31"/>
        <v>2508.79</v>
      </c>
      <c r="Z68" s="2"/>
      <c r="AA68" s="2">
        <v>42559021</v>
      </c>
      <c r="AB68" s="2">
        <f t="shared" si="32"/>
        <v>1038.386</v>
      </c>
      <c r="AC68" s="2">
        <f t="shared" si="33"/>
        <v>34.020000000000003</v>
      </c>
      <c r="AD68" s="2">
        <f>ROUND(((ET68*1.25)),6)</f>
        <v>190.35</v>
      </c>
      <c r="AE68" s="2">
        <f>ROUND(((EU68*1.25)),6)</f>
        <v>20.862500000000001</v>
      </c>
      <c r="AF68" s="2">
        <f>ROUND(((EV68*1.15)),6)</f>
        <v>814.01599999999996</v>
      </c>
      <c r="AG68" s="2">
        <f t="shared" si="34"/>
        <v>0</v>
      </c>
      <c r="AH68" s="2">
        <f>((EW68*1.15))</f>
        <v>63.594999999999992</v>
      </c>
      <c r="AI68" s="2">
        <f>((EX68*1.25))</f>
        <v>0</v>
      </c>
      <c r="AJ68" s="2">
        <f t="shared" si="35"/>
        <v>0</v>
      </c>
      <c r="AK68" s="2">
        <v>894.14</v>
      </c>
      <c r="AL68" s="2">
        <v>34.020000000000003</v>
      </c>
      <c r="AM68" s="2">
        <v>152.28</v>
      </c>
      <c r="AN68" s="2">
        <v>16.690000000000001</v>
      </c>
      <c r="AO68" s="2">
        <v>707.84</v>
      </c>
      <c r="AP68" s="2">
        <v>0</v>
      </c>
      <c r="AQ68" s="2">
        <v>55.3</v>
      </c>
      <c r="AR68" s="2">
        <v>0</v>
      </c>
      <c r="AS68" s="2">
        <v>0</v>
      </c>
      <c r="AT68" s="2">
        <v>114</v>
      </c>
      <c r="AU68" s="2">
        <v>67</v>
      </c>
      <c r="AV68" s="2">
        <v>1</v>
      </c>
      <c r="AW68" s="2">
        <v>1</v>
      </c>
      <c r="AX68" s="2"/>
      <c r="AY68" s="2"/>
      <c r="AZ68" s="2">
        <v>1</v>
      </c>
      <c r="BA68" s="2">
        <v>1</v>
      </c>
      <c r="BB68" s="2">
        <v>1</v>
      </c>
      <c r="BC68" s="2">
        <v>1</v>
      </c>
      <c r="BD68" s="2" t="s">
        <v>3</v>
      </c>
      <c r="BE68" s="2" t="s">
        <v>3</v>
      </c>
      <c r="BF68" s="2" t="s">
        <v>3</v>
      </c>
      <c r="BG68" s="2" t="s">
        <v>3</v>
      </c>
      <c r="BH68" s="2">
        <v>0</v>
      </c>
      <c r="BI68" s="2">
        <v>1</v>
      </c>
      <c r="BJ68" s="2" t="s">
        <v>100</v>
      </c>
      <c r="BK68" s="2"/>
      <c r="BL68" s="2"/>
      <c r="BM68" s="2">
        <v>132</v>
      </c>
      <c r="BN68" s="2">
        <v>0</v>
      </c>
      <c r="BO68" s="2" t="s">
        <v>3</v>
      </c>
      <c r="BP68" s="2">
        <v>0</v>
      </c>
      <c r="BQ68" s="2">
        <v>30</v>
      </c>
      <c r="BR68" s="2">
        <v>0</v>
      </c>
      <c r="BS68" s="2">
        <v>1</v>
      </c>
      <c r="BT68" s="2">
        <v>1</v>
      </c>
      <c r="BU68" s="2">
        <v>1</v>
      </c>
      <c r="BV68" s="2">
        <v>1</v>
      </c>
      <c r="BW68" s="2">
        <v>1</v>
      </c>
      <c r="BX68" s="2">
        <v>1</v>
      </c>
      <c r="BY68" s="2" t="s">
        <v>3</v>
      </c>
      <c r="BZ68" s="2">
        <v>114</v>
      </c>
      <c r="CA68" s="2">
        <v>67</v>
      </c>
      <c r="CB68" s="2"/>
      <c r="CC68" s="2"/>
      <c r="CD68" s="2"/>
      <c r="CE68" s="2"/>
      <c r="CF68" s="2">
        <v>0</v>
      </c>
      <c r="CG68" s="2">
        <v>0</v>
      </c>
      <c r="CH68" s="2"/>
      <c r="CI68" s="2"/>
      <c r="CJ68" s="2"/>
      <c r="CK68" s="2"/>
      <c r="CL68" s="2"/>
      <c r="CM68" s="2">
        <v>0</v>
      </c>
      <c r="CN68" s="2" t="s">
        <v>20</v>
      </c>
      <c r="CO68" s="2">
        <v>0</v>
      </c>
      <c r="CP68" s="2">
        <f t="shared" si="36"/>
        <v>4776.57</v>
      </c>
      <c r="CQ68" s="2">
        <f t="shared" si="37"/>
        <v>34.020000000000003</v>
      </c>
      <c r="CR68" s="2">
        <f t="shared" si="38"/>
        <v>190.35</v>
      </c>
      <c r="CS68" s="2">
        <f t="shared" si="39"/>
        <v>20.862500000000001</v>
      </c>
      <c r="CT68" s="2">
        <f t="shared" si="40"/>
        <v>814.01599999999996</v>
      </c>
      <c r="CU68" s="2">
        <f t="shared" si="41"/>
        <v>0</v>
      </c>
      <c r="CV68" s="2">
        <f t="shared" si="42"/>
        <v>63.594999999999992</v>
      </c>
      <c r="CW68" s="2">
        <f t="shared" si="43"/>
        <v>0</v>
      </c>
      <c r="CX68" s="2">
        <f t="shared" si="44"/>
        <v>0</v>
      </c>
      <c r="CY68" s="2">
        <f>((S68*BZ68)/100)</f>
        <v>4268.6957999999995</v>
      </c>
      <c r="CZ68" s="2">
        <f>((S68*CA68)/100)</f>
        <v>2508.7948999999999</v>
      </c>
      <c r="DA68" s="2"/>
      <c r="DB68" s="2"/>
      <c r="DC68" s="2" t="s">
        <v>3</v>
      </c>
      <c r="DD68" s="2" t="s">
        <v>3</v>
      </c>
      <c r="DE68" s="2" t="s">
        <v>21</v>
      </c>
      <c r="DF68" s="2" t="s">
        <v>21</v>
      </c>
      <c r="DG68" s="2" t="s">
        <v>22</v>
      </c>
      <c r="DH68" s="2" t="s">
        <v>3</v>
      </c>
      <c r="DI68" s="2" t="s">
        <v>22</v>
      </c>
      <c r="DJ68" s="2" t="s">
        <v>21</v>
      </c>
      <c r="DK68" s="2" t="s">
        <v>3</v>
      </c>
      <c r="DL68" s="2" t="s">
        <v>3</v>
      </c>
      <c r="DM68" s="2" t="s">
        <v>3</v>
      </c>
      <c r="DN68" s="2">
        <v>0</v>
      </c>
      <c r="DO68" s="2">
        <v>0</v>
      </c>
      <c r="DP68" s="2">
        <v>1.0669999999999999</v>
      </c>
      <c r="DQ68" s="2">
        <v>1</v>
      </c>
      <c r="DR68" s="2"/>
      <c r="DS68" s="2"/>
      <c r="DT68" s="2"/>
      <c r="DU68" s="2">
        <v>1013</v>
      </c>
      <c r="DV68" s="2" t="s">
        <v>18</v>
      </c>
      <c r="DW68" s="2" t="s">
        <v>18</v>
      </c>
      <c r="DX68" s="2">
        <v>1</v>
      </c>
      <c r="DY68" s="2"/>
      <c r="DZ68" s="2"/>
      <c r="EA68" s="2"/>
      <c r="EB68" s="2"/>
      <c r="EC68" s="2"/>
      <c r="ED68" s="2"/>
      <c r="EE68" s="2">
        <v>42145139</v>
      </c>
      <c r="EF68" s="2">
        <v>30</v>
      </c>
      <c r="EG68" s="2" t="s">
        <v>23</v>
      </c>
      <c r="EH68" s="2">
        <v>0</v>
      </c>
      <c r="EI68" s="2" t="s">
        <v>3</v>
      </c>
      <c r="EJ68" s="2">
        <v>1</v>
      </c>
      <c r="EK68" s="2">
        <v>132</v>
      </c>
      <c r="EL68" s="2" t="s">
        <v>24</v>
      </c>
      <c r="EM68" s="2" t="s">
        <v>25</v>
      </c>
      <c r="EN68" s="2"/>
      <c r="EO68" s="2" t="s">
        <v>26</v>
      </c>
      <c r="EP68" s="2"/>
      <c r="EQ68" s="2">
        <v>512</v>
      </c>
      <c r="ER68" s="2">
        <v>894.14</v>
      </c>
      <c r="ES68" s="2">
        <v>34.020000000000003</v>
      </c>
      <c r="ET68" s="2">
        <v>152.28</v>
      </c>
      <c r="EU68" s="2">
        <v>16.690000000000001</v>
      </c>
      <c r="EV68" s="2">
        <v>707.84</v>
      </c>
      <c r="EW68" s="2">
        <v>55.3</v>
      </c>
      <c r="EX68" s="2">
        <v>0</v>
      </c>
      <c r="EY68" s="2">
        <v>0</v>
      </c>
      <c r="EZ68" s="2"/>
      <c r="FA68" s="2"/>
      <c r="FB68" s="2"/>
      <c r="FC68" s="2"/>
      <c r="FD68" s="2"/>
      <c r="FE68" s="2"/>
      <c r="FF68" s="2"/>
      <c r="FG68" s="2"/>
      <c r="FH68" s="2"/>
      <c r="FI68" s="2"/>
      <c r="FJ68" s="2"/>
      <c r="FK68" s="2"/>
      <c r="FL68" s="2"/>
      <c r="FM68" s="2"/>
      <c r="FN68" s="2"/>
      <c r="FO68" s="2"/>
      <c r="FP68" s="2"/>
      <c r="FQ68" s="2">
        <v>0</v>
      </c>
      <c r="FR68" s="2">
        <f t="shared" si="45"/>
        <v>0</v>
      </c>
      <c r="FS68" s="2">
        <v>0</v>
      </c>
      <c r="FT68" s="2"/>
      <c r="FU68" s="2"/>
      <c r="FV68" s="2"/>
      <c r="FW68" s="2"/>
      <c r="FX68" s="2">
        <v>114</v>
      </c>
      <c r="FY68" s="2">
        <v>67</v>
      </c>
      <c r="FZ68" s="2"/>
      <c r="GA68" s="2" t="s">
        <v>3</v>
      </c>
      <c r="GB68" s="2"/>
      <c r="GC68" s="2"/>
      <c r="GD68" s="2">
        <v>0</v>
      </c>
      <c r="GE68" s="2"/>
      <c r="GF68" s="2">
        <v>-651955737</v>
      </c>
      <c r="GG68" s="2">
        <v>2</v>
      </c>
      <c r="GH68" s="2">
        <v>1</v>
      </c>
      <c r="GI68" s="2">
        <v>-2</v>
      </c>
      <c r="GJ68" s="2">
        <v>0</v>
      </c>
      <c r="GK68" s="2">
        <f>ROUND(R68*(R12)/100,2)</f>
        <v>167.95</v>
      </c>
      <c r="GL68" s="2">
        <f t="shared" si="46"/>
        <v>0</v>
      </c>
      <c r="GM68" s="2">
        <f t="shared" si="47"/>
        <v>11722.01</v>
      </c>
      <c r="GN68" s="2">
        <f t="shared" si="48"/>
        <v>11722.01</v>
      </c>
      <c r="GO68" s="2">
        <f t="shared" si="49"/>
        <v>0</v>
      </c>
      <c r="GP68" s="2">
        <f t="shared" si="50"/>
        <v>0</v>
      </c>
      <c r="GQ68" s="2"/>
      <c r="GR68" s="2">
        <v>0</v>
      </c>
      <c r="GS68" s="2">
        <v>3</v>
      </c>
      <c r="GT68" s="2">
        <v>0</v>
      </c>
      <c r="GU68" s="2" t="s">
        <v>3</v>
      </c>
      <c r="GV68" s="2">
        <f t="shared" si="51"/>
        <v>0</v>
      </c>
      <c r="GW68" s="2">
        <v>1</v>
      </c>
      <c r="GX68" s="2">
        <f t="shared" si="52"/>
        <v>0</v>
      </c>
      <c r="GY68" s="2"/>
      <c r="GZ68" s="2"/>
      <c r="HA68" s="2">
        <v>0</v>
      </c>
      <c r="HB68" s="2">
        <v>0</v>
      </c>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v>0</v>
      </c>
      <c r="IL68" s="2"/>
      <c r="IM68" s="2"/>
      <c r="IN68" s="2"/>
      <c r="IO68" s="2"/>
      <c r="IP68" s="2"/>
      <c r="IQ68" s="2"/>
      <c r="IR68" s="2"/>
      <c r="IS68" s="2"/>
      <c r="IT68" s="2"/>
      <c r="IU68" s="2"/>
    </row>
    <row r="69" spans="1:255" x14ac:dyDescent="0.2">
      <c r="A69">
        <v>17</v>
      </c>
      <c r="B69">
        <v>1</v>
      </c>
      <c r="C69">
        <f>ROW(SmtRes!A36)</f>
        <v>36</v>
      </c>
      <c r="D69">
        <f>ROW(EtalonRes!A70)</f>
        <v>70</v>
      </c>
      <c r="E69" t="s">
        <v>97</v>
      </c>
      <c r="F69" t="s">
        <v>98</v>
      </c>
      <c r="G69" t="s">
        <v>99</v>
      </c>
      <c r="H69" t="s">
        <v>18</v>
      </c>
      <c r="I69">
        <v>4.5999999999999996</v>
      </c>
      <c r="J69">
        <v>0</v>
      </c>
      <c r="O69">
        <f t="shared" si="21"/>
        <v>83378.759999999995</v>
      </c>
      <c r="P69">
        <f t="shared" si="22"/>
        <v>818.45</v>
      </c>
      <c r="Q69">
        <f t="shared" si="23"/>
        <v>6173.05</v>
      </c>
      <c r="R69">
        <f t="shared" si="24"/>
        <v>1957.74</v>
      </c>
      <c r="S69">
        <f t="shared" si="25"/>
        <v>76387.259999999995</v>
      </c>
      <c r="T69">
        <f t="shared" si="26"/>
        <v>0</v>
      </c>
      <c r="U69">
        <f t="shared" si="27"/>
        <v>292.53699999999992</v>
      </c>
      <c r="V69">
        <f t="shared" si="28"/>
        <v>0</v>
      </c>
      <c r="W69">
        <f t="shared" si="29"/>
        <v>0</v>
      </c>
      <c r="X69">
        <f t="shared" si="30"/>
        <v>67220.789999999994</v>
      </c>
      <c r="Y69">
        <f t="shared" si="31"/>
        <v>31318.78</v>
      </c>
      <c r="AA69">
        <v>42559019</v>
      </c>
      <c r="AB69">
        <f t="shared" si="32"/>
        <v>1038.386</v>
      </c>
      <c r="AC69">
        <f t="shared" si="33"/>
        <v>34.020000000000003</v>
      </c>
      <c r="AD69">
        <f>ROUND(((ET69*1.25)),6)</f>
        <v>190.35</v>
      </c>
      <c r="AE69">
        <f>ROUND(((EU69*1.25)),6)</f>
        <v>20.862500000000001</v>
      </c>
      <c r="AF69">
        <f>ROUND(((EV69*1.15)),6)</f>
        <v>814.01599999999996</v>
      </c>
      <c r="AG69">
        <f t="shared" si="34"/>
        <v>0</v>
      </c>
      <c r="AH69">
        <f>((EW69*1.15))</f>
        <v>63.594999999999992</v>
      </c>
      <c r="AI69">
        <f>((EX69*1.25))</f>
        <v>0</v>
      </c>
      <c r="AJ69">
        <f t="shared" si="35"/>
        <v>0</v>
      </c>
      <c r="AK69">
        <v>894.14</v>
      </c>
      <c r="AL69">
        <v>34.020000000000003</v>
      </c>
      <c r="AM69">
        <v>152.28</v>
      </c>
      <c r="AN69">
        <v>16.690000000000001</v>
      </c>
      <c r="AO69">
        <v>707.84</v>
      </c>
      <c r="AP69">
        <v>0</v>
      </c>
      <c r="AQ69">
        <v>55.3</v>
      </c>
      <c r="AR69">
        <v>0</v>
      </c>
      <c r="AS69">
        <v>0</v>
      </c>
      <c r="AT69">
        <v>88</v>
      </c>
      <c r="AU69">
        <v>41</v>
      </c>
      <c r="AV69">
        <v>1</v>
      </c>
      <c r="AW69">
        <v>1</v>
      </c>
      <c r="AZ69">
        <v>1</v>
      </c>
      <c r="BA69">
        <v>20.399999999999999</v>
      </c>
      <c r="BB69">
        <v>7.05</v>
      </c>
      <c r="BC69">
        <v>5.23</v>
      </c>
      <c r="BD69" t="s">
        <v>3</v>
      </c>
      <c r="BE69" t="s">
        <v>3</v>
      </c>
      <c r="BF69" t="s">
        <v>3</v>
      </c>
      <c r="BG69" t="s">
        <v>3</v>
      </c>
      <c r="BH69">
        <v>0</v>
      </c>
      <c r="BI69">
        <v>1</v>
      </c>
      <c r="BJ69" t="s">
        <v>100</v>
      </c>
      <c r="BM69">
        <v>132</v>
      </c>
      <c r="BN69">
        <v>0</v>
      </c>
      <c r="BO69" t="s">
        <v>98</v>
      </c>
      <c r="BP69">
        <v>1</v>
      </c>
      <c r="BQ69">
        <v>30</v>
      </c>
      <c r="BR69">
        <v>0</v>
      </c>
      <c r="BS69">
        <v>20.399999999999999</v>
      </c>
      <c r="BT69">
        <v>1</v>
      </c>
      <c r="BU69">
        <v>1</v>
      </c>
      <c r="BV69">
        <v>1</v>
      </c>
      <c r="BW69">
        <v>1</v>
      </c>
      <c r="BX69">
        <v>1</v>
      </c>
      <c r="BY69" t="s">
        <v>3</v>
      </c>
      <c r="BZ69">
        <v>88</v>
      </c>
      <c r="CA69">
        <v>41</v>
      </c>
      <c r="CF69">
        <v>0</v>
      </c>
      <c r="CG69">
        <v>0</v>
      </c>
      <c r="CM69">
        <v>0</v>
      </c>
      <c r="CN69" t="s">
        <v>20</v>
      </c>
      <c r="CO69">
        <v>0</v>
      </c>
      <c r="CP69">
        <f t="shared" si="36"/>
        <v>83378.759999999995</v>
      </c>
      <c r="CQ69">
        <f t="shared" si="37"/>
        <v>177.92460000000003</v>
      </c>
      <c r="CR69">
        <f t="shared" si="38"/>
        <v>1341.9675</v>
      </c>
      <c r="CS69">
        <f t="shared" si="39"/>
        <v>425.59499999999997</v>
      </c>
      <c r="CT69">
        <f t="shared" si="40"/>
        <v>16605.926399999997</v>
      </c>
      <c r="CU69">
        <f t="shared" si="41"/>
        <v>0</v>
      </c>
      <c r="CV69">
        <f t="shared" si="42"/>
        <v>63.594999999999992</v>
      </c>
      <c r="CW69">
        <f t="shared" si="43"/>
        <v>0</v>
      </c>
      <c r="CX69">
        <f t="shared" si="44"/>
        <v>0</v>
      </c>
      <c r="CY69">
        <f>S69*(BZ69/100)</f>
        <v>67220.788799999995</v>
      </c>
      <c r="CZ69">
        <f>S69*(CA69/100)</f>
        <v>31318.776599999997</v>
      </c>
      <c r="DC69" t="s">
        <v>3</v>
      </c>
      <c r="DD69" t="s">
        <v>3</v>
      </c>
      <c r="DE69" t="s">
        <v>21</v>
      </c>
      <c r="DF69" t="s">
        <v>21</v>
      </c>
      <c r="DG69" t="s">
        <v>22</v>
      </c>
      <c r="DH69" t="s">
        <v>3</v>
      </c>
      <c r="DI69" t="s">
        <v>22</v>
      </c>
      <c r="DJ69" t="s">
        <v>21</v>
      </c>
      <c r="DK69" t="s">
        <v>3</v>
      </c>
      <c r="DL69" t="s">
        <v>3</v>
      </c>
      <c r="DM69" t="s">
        <v>3</v>
      </c>
      <c r="DN69">
        <v>114</v>
      </c>
      <c r="DO69">
        <v>67</v>
      </c>
      <c r="DP69">
        <v>1.0669999999999999</v>
      </c>
      <c r="DQ69">
        <v>1</v>
      </c>
      <c r="DU69">
        <v>1013</v>
      </c>
      <c r="DV69" t="s">
        <v>18</v>
      </c>
      <c r="DW69" t="s">
        <v>18</v>
      </c>
      <c r="DX69">
        <v>1</v>
      </c>
      <c r="EE69">
        <v>42145139</v>
      </c>
      <c r="EF69">
        <v>30</v>
      </c>
      <c r="EG69" t="s">
        <v>23</v>
      </c>
      <c r="EH69">
        <v>0</v>
      </c>
      <c r="EI69" t="s">
        <v>3</v>
      </c>
      <c r="EJ69">
        <v>1</v>
      </c>
      <c r="EK69">
        <v>132</v>
      </c>
      <c r="EL69" t="s">
        <v>24</v>
      </c>
      <c r="EM69" t="s">
        <v>25</v>
      </c>
      <c r="EO69" t="s">
        <v>26</v>
      </c>
      <c r="EQ69">
        <v>512</v>
      </c>
      <c r="ER69">
        <v>894.14</v>
      </c>
      <c r="ES69">
        <v>34.020000000000003</v>
      </c>
      <c r="ET69">
        <v>152.28</v>
      </c>
      <c r="EU69">
        <v>16.690000000000001</v>
      </c>
      <c r="EV69">
        <v>707.84</v>
      </c>
      <c r="EW69">
        <v>55.3</v>
      </c>
      <c r="EX69">
        <v>0</v>
      </c>
      <c r="EY69">
        <v>0</v>
      </c>
      <c r="FQ69">
        <v>0</v>
      </c>
      <c r="FR69">
        <f t="shared" si="45"/>
        <v>0</v>
      </c>
      <c r="FS69">
        <v>0</v>
      </c>
      <c r="FX69">
        <v>114</v>
      </c>
      <c r="FY69">
        <v>67</v>
      </c>
      <c r="GA69" t="s">
        <v>3</v>
      </c>
      <c r="GD69">
        <v>0</v>
      </c>
      <c r="GF69">
        <v>-651955737</v>
      </c>
      <c r="GG69">
        <v>2</v>
      </c>
      <c r="GH69">
        <v>1</v>
      </c>
      <c r="GI69">
        <v>2</v>
      </c>
      <c r="GJ69">
        <v>0</v>
      </c>
      <c r="GK69">
        <f>ROUND(R69*(S12)/100,2)</f>
        <v>3073.65</v>
      </c>
      <c r="GL69">
        <f t="shared" si="46"/>
        <v>0</v>
      </c>
      <c r="GM69">
        <f t="shared" si="47"/>
        <v>184991.98</v>
      </c>
      <c r="GN69">
        <f t="shared" si="48"/>
        <v>184991.98</v>
      </c>
      <c r="GO69">
        <f t="shared" si="49"/>
        <v>0</v>
      </c>
      <c r="GP69">
        <f t="shared" si="50"/>
        <v>0</v>
      </c>
      <c r="GR69">
        <v>0</v>
      </c>
      <c r="GS69">
        <v>3</v>
      </c>
      <c r="GT69">
        <v>0</v>
      </c>
      <c r="GU69" t="s">
        <v>3</v>
      </c>
      <c r="GV69">
        <f t="shared" si="51"/>
        <v>0</v>
      </c>
      <c r="GW69">
        <v>1</v>
      </c>
      <c r="GX69">
        <f t="shared" si="52"/>
        <v>0</v>
      </c>
      <c r="HA69">
        <v>0</v>
      </c>
      <c r="HB69">
        <v>0</v>
      </c>
      <c r="IK69">
        <v>0</v>
      </c>
    </row>
    <row r="70" spans="1:255" x14ac:dyDescent="0.2">
      <c r="A70" s="2">
        <v>17</v>
      </c>
      <c r="B70" s="2">
        <v>1</v>
      </c>
      <c r="C70" s="2"/>
      <c r="D70" s="2"/>
      <c r="E70" s="2" t="s">
        <v>101</v>
      </c>
      <c r="F70" s="2" t="s">
        <v>28</v>
      </c>
      <c r="G70" s="2" t="s">
        <v>29</v>
      </c>
      <c r="H70" s="2" t="s">
        <v>30</v>
      </c>
      <c r="I70" s="2">
        <v>0.23</v>
      </c>
      <c r="J70" s="2">
        <v>0</v>
      </c>
      <c r="K70" s="2"/>
      <c r="L70" s="2"/>
      <c r="M70" s="2"/>
      <c r="N70" s="2"/>
      <c r="O70" s="2">
        <f t="shared" si="21"/>
        <v>1778.46</v>
      </c>
      <c r="P70" s="2">
        <f t="shared" si="22"/>
        <v>1778.46</v>
      </c>
      <c r="Q70" s="2">
        <f t="shared" si="23"/>
        <v>0</v>
      </c>
      <c r="R70" s="2">
        <f t="shared" si="24"/>
        <v>0</v>
      </c>
      <c r="S70" s="2">
        <f t="shared" si="25"/>
        <v>0</v>
      </c>
      <c r="T70" s="2">
        <f t="shared" si="26"/>
        <v>0</v>
      </c>
      <c r="U70" s="2">
        <f t="shared" si="27"/>
        <v>0</v>
      </c>
      <c r="V70" s="2">
        <f t="shared" si="28"/>
        <v>0</v>
      </c>
      <c r="W70" s="2">
        <f t="shared" si="29"/>
        <v>0</v>
      </c>
      <c r="X70" s="2">
        <f t="shared" si="30"/>
        <v>0</v>
      </c>
      <c r="Y70" s="2">
        <f t="shared" si="31"/>
        <v>0</v>
      </c>
      <c r="Z70" s="2"/>
      <c r="AA70" s="2">
        <v>42559021</v>
      </c>
      <c r="AB70" s="2">
        <f t="shared" si="32"/>
        <v>7732.42</v>
      </c>
      <c r="AC70" s="2">
        <f t="shared" si="33"/>
        <v>7732.42</v>
      </c>
      <c r="AD70" s="2">
        <f t="shared" ref="AD70:AF77" si="63">ROUND((ET70),6)</f>
        <v>0</v>
      </c>
      <c r="AE70" s="2">
        <f t="shared" si="63"/>
        <v>0</v>
      </c>
      <c r="AF70" s="2">
        <f t="shared" si="63"/>
        <v>0</v>
      </c>
      <c r="AG70" s="2">
        <f t="shared" si="34"/>
        <v>0</v>
      </c>
      <c r="AH70" s="2">
        <f t="shared" ref="AH70:AI77" si="64">(EW70)</f>
        <v>0</v>
      </c>
      <c r="AI70" s="2">
        <f t="shared" si="64"/>
        <v>0</v>
      </c>
      <c r="AJ70" s="2">
        <f t="shared" si="35"/>
        <v>0</v>
      </c>
      <c r="AK70" s="2">
        <v>7732.42</v>
      </c>
      <c r="AL70" s="2">
        <v>7732.42</v>
      </c>
      <c r="AM70" s="2">
        <v>0</v>
      </c>
      <c r="AN70" s="2">
        <v>0</v>
      </c>
      <c r="AO70" s="2">
        <v>0</v>
      </c>
      <c r="AP70" s="2">
        <v>0</v>
      </c>
      <c r="AQ70" s="2">
        <v>0</v>
      </c>
      <c r="AR70" s="2">
        <v>0</v>
      </c>
      <c r="AS70" s="2">
        <v>0</v>
      </c>
      <c r="AT70" s="2">
        <v>0</v>
      </c>
      <c r="AU70" s="2">
        <v>0</v>
      </c>
      <c r="AV70" s="2">
        <v>1</v>
      </c>
      <c r="AW70" s="2">
        <v>1</v>
      </c>
      <c r="AX70" s="2"/>
      <c r="AY70" s="2"/>
      <c r="AZ70" s="2">
        <v>1</v>
      </c>
      <c r="BA70" s="2">
        <v>1</v>
      </c>
      <c r="BB70" s="2">
        <v>1</v>
      </c>
      <c r="BC70" s="2">
        <v>1</v>
      </c>
      <c r="BD70" s="2" t="s">
        <v>3</v>
      </c>
      <c r="BE70" s="2" t="s">
        <v>3</v>
      </c>
      <c r="BF70" s="2" t="s">
        <v>3</v>
      </c>
      <c r="BG70" s="2" t="s">
        <v>3</v>
      </c>
      <c r="BH70" s="2">
        <v>3</v>
      </c>
      <c r="BI70" s="2">
        <v>1</v>
      </c>
      <c r="BJ70" s="2" t="s">
        <v>31</v>
      </c>
      <c r="BK70" s="2"/>
      <c r="BL70" s="2"/>
      <c r="BM70" s="2">
        <v>1617</v>
      </c>
      <c r="BN70" s="2">
        <v>0</v>
      </c>
      <c r="BO70" s="2" t="s">
        <v>3</v>
      </c>
      <c r="BP70" s="2">
        <v>0</v>
      </c>
      <c r="BQ70" s="2">
        <v>200</v>
      </c>
      <c r="BR70" s="2">
        <v>0</v>
      </c>
      <c r="BS70" s="2">
        <v>1</v>
      </c>
      <c r="BT70" s="2">
        <v>1</v>
      </c>
      <c r="BU70" s="2">
        <v>1</v>
      </c>
      <c r="BV70" s="2">
        <v>1</v>
      </c>
      <c r="BW70" s="2">
        <v>1</v>
      </c>
      <c r="BX70" s="2">
        <v>1</v>
      </c>
      <c r="BY70" s="2" t="s">
        <v>3</v>
      </c>
      <c r="BZ70" s="2">
        <v>0</v>
      </c>
      <c r="CA70" s="2">
        <v>0</v>
      </c>
      <c r="CB70" s="2"/>
      <c r="CC70" s="2"/>
      <c r="CD70" s="2"/>
      <c r="CE70" s="2"/>
      <c r="CF70" s="2">
        <v>0</v>
      </c>
      <c r="CG70" s="2">
        <v>0</v>
      </c>
      <c r="CH70" s="2"/>
      <c r="CI70" s="2"/>
      <c r="CJ70" s="2"/>
      <c r="CK70" s="2"/>
      <c r="CL70" s="2"/>
      <c r="CM70" s="2">
        <v>0</v>
      </c>
      <c r="CN70" s="2" t="s">
        <v>3</v>
      </c>
      <c r="CO70" s="2">
        <v>0</v>
      </c>
      <c r="CP70" s="2">
        <f t="shared" si="36"/>
        <v>1778.46</v>
      </c>
      <c r="CQ70" s="2">
        <f t="shared" si="37"/>
        <v>7732.42</v>
      </c>
      <c r="CR70" s="2">
        <f t="shared" si="38"/>
        <v>0</v>
      </c>
      <c r="CS70" s="2">
        <f t="shared" si="39"/>
        <v>0</v>
      </c>
      <c r="CT70" s="2">
        <f t="shared" si="40"/>
        <v>0</v>
      </c>
      <c r="CU70" s="2">
        <f t="shared" si="41"/>
        <v>0</v>
      </c>
      <c r="CV70" s="2">
        <f t="shared" si="42"/>
        <v>0</v>
      </c>
      <c r="CW70" s="2">
        <f t="shared" si="43"/>
        <v>0</v>
      </c>
      <c r="CX70" s="2">
        <f t="shared" si="44"/>
        <v>0</v>
      </c>
      <c r="CY70" s="2">
        <f>((S70*BZ70)/100)</f>
        <v>0</v>
      </c>
      <c r="CZ70" s="2">
        <f>((S70*CA70)/100)</f>
        <v>0</v>
      </c>
      <c r="DA70" s="2"/>
      <c r="DB70" s="2"/>
      <c r="DC70" s="2" t="s">
        <v>3</v>
      </c>
      <c r="DD70" s="2" t="s">
        <v>3</v>
      </c>
      <c r="DE70" s="2" t="s">
        <v>3</v>
      </c>
      <c r="DF70" s="2" t="s">
        <v>3</v>
      </c>
      <c r="DG70" s="2" t="s">
        <v>3</v>
      </c>
      <c r="DH70" s="2" t="s">
        <v>3</v>
      </c>
      <c r="DI70" s="2" t="s">
        <v>3</v>
      </c>
      <c r="DJ70" s="2" t="s">
        <v>3</v>
      </c>
      <c r="DK70" s="2" t="s">
        <v>3</v>
      </c>
      <c r="DL70" s="2" t="s">
        <v>3</v>
      </c>
      <c r="DM70" s="2" t="s">
        <v>3</v>
      </c>
      <c r="DN70" s="2">
        <v>0</v>
      </c>
      <c r="DO70" s="2">
        <v>0</v>
      </c>
      <c r="DP70" s="2">
        <v>1</v>
      </c>
      <c r="DQ70" s="2">
        <v>1</v>
      </c>
      <c r="DR70" s="2"/>
      <c r="DS70" s="2"/>
      <c r="DT70" s="2"/>
      <c r="DU70" s="2">
        <v>1010</v>
      </c>
      <c r="DV70" s="2" t="s">
        <v>30</v>
      </c>
      <c r="DW70" s="2" t="s">
        <v>30</v>
      </c>
      <c r="DX70" s="2">
        <v>1000</v>
      </c>
      <c r="DY70" s="2"/>
      <c r="DZ70" s="2"/>
      <c r="EA70" s="2"/>
      <c r="EB70" s="2"/>
      <c r="EC70" s="2"/>
      <c r="ED70" s="2"/>
      <c r="EE70" s="2">
        <v>42146624</v>
      </c>
      <c r="EF70" s="2">
        <v>200</v>
      </c>
      <c r="EG70" s="2" t="s">
        <v>32</v>
      </c>
      <c r="EH70" s="2">
        <v>0</v>
      </c>
      <c r="EI70" s="2" t="s">
        <v>3</v>
      </c>
      <c r="EJ70" s="2">
        <v>1</v>
      </c>
      <c r="EK70" s="2">
        <v>1617</v>
      </c>
      <c r="EL70" s="2" t="s">
        <v>33</v>
      </c>
      <c r="EM70" s="2" t="s">
        <v>34</v>
      </c>
      <c r="EN70" s="2"/>
      <c r="EO70" s="2" t="s">
        <v>3</v>
      </c>
      <c r="EP70" s="2"/>
      <c r="EQ70" s="2">
        <v>512</v>
      </c>
      <c r="ER70" s="2">
        <v>7732.42</v>
      </c>
      <c r="ES70" s="2">
        <v>7732.42</v>
      </c>
      <c r="ET70" s="2">
        <v>0</v>
      </c>
      <c r="EU70" s="2">
        <v>0</v>
      </c>
      <c r="EV70" s="2">
        <v>0</v>
      </c>
      <c r="EW70" s="2">
        <v>0</v>
      </c>
      <c r="EX70" s="2">
        <v>0</v>
      </c>
      <c r="EY70" s="2">
        <v>0</v>
      </c>
      <c r="EZ70" s="2"/>
      <c r="FA70" s="2"/>
      <c r="FB70" s="2"/>
      <c r="FC70" s="2"/>
      <c r="FD70" s="2"/>
      <c r="FE70" s="2"/>
      <c r="FF70" s="2"/>
      <c r="FG70" s="2"/>
      <c r="FH70" s="2"/>
      <c r="FI70" s="2"/>
      <c r="FJ70" s="2"/>
      <c r="FK70" s="2"/>
      <c r="FL70" s="2"/>
      <c r="FM70" s="2"/>
      <c r="FN70" s="2"/>
      <c r="FO70" s="2"/>
      <c r="FP70" s="2"/>
      <c r="FQ70" s="2">
        <v>0</v>
      </c>
      <c r="FR70" s="2">
        <f t="shared" si="45"/>
        <v>0</v>
      </c>
      <c r="FS70" s="2">
        <v>0</v>
      </c>
      <c r="FT70" s="2"/>
      <c r="FU70" s="2"/>
      <c r="FV70" s="2"/>
      <c r="FW70" s="2"/>
      <c r="FX70" s="2">
        <v>0</v>
      </c>
      <c r="FY70" s="2">
        <v>0</v>
      </c>
      <c r="FZ70" s="2"/>
      <c r="GA70" s="2" t="s">
        <v>3</v>
      </c>
      <c r="GB70" s="2"/>
      <c r="GC70" s="2"/>
      <c r="GD70" s="2">
        <v>0</v>
      </c>
      <c r="GE70" s="2"/>
      <c r="GF70" s="2">
        <v>76125446</v>
      </c>
      <c r="GG70" s="2">
        <v>2</v>
      </c>
      <c r="GH70" s="2">
        <v>1</v>
      </c>
      <c r="GI70" s="2">
        <v>-2</v>
      </c>
      <c r="GJ70" s="2">
        <v>0</v>
      </c>
      <c r="GK70" s="2">
        <f>ROUND(R70*(R12)/100,2)</f>
        <v>0</v>
      </c>
      <c r="GL70" s="2">
        <f t="shared" si="46"/>
        <v>0</v>
      </c>
      <c r="GM70" s="2">
        <f t="shared" si="47"/>
        <v>1778.46</v>
      </c>
      <c r="GN70" s="2">
        <f t="shared" si="48"/>
        <v>1778.46</v>
      </c>
      <c r="GO70" s="2">
        <f t="shared" si="49"/>
        <v>0</v>
      </c>
      <c r="GP70" s="2">
        <f t="shared" si="50"/>
        <v>0</v>
      </c>
      <c r="GQ70" s="2"/>
      <c r="GR70" s="2">
        <v>0</v>
      </c>
      <c r="GS70" s="2">
        <v>3</v>
      </c>
      <c r="GT70" s="2">
        <v>0</v>
      </c>
      <c r="GU70" s="2" t="s">
        <v>3</v>
      </c>
      <c r="GV70" s="2">
        <f t="shared" si="51"/>
        <v>0</v>
      </c>
      <c r="GW70" s="2">
        <v>1</v>
      </c>
      <c r="GX70" s="2">
        <f t="shared" si="52"/>
        <v>0</v>
      </c>
      <c r="GY70" s="2"/>
      <c r="GZ70" s="2"/>
      <c r="HA70" s="2">
        <v>0</v>
      </c>
      <c r="HB70" s="2">
        <v>0</v>
      </c>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v>0</v>
      </c>
      <c r="IL70" s="2"/>
      <c r="IM70" s="2"/>
      <c r="IN70" s="2"/>
      <c r="IO70" s="2"/>
      <c r="IP70" s="2"/>
      <c r="IQ70" s="2"/>
      <c r="IR70" s="2"/>
      <c r="IS70" s="2"/>
      <c r="IT70" s="2"/>
      <c r="IU70" s="2"/>
    </row>
    <row r="71" spans="1:255" x14ac:dyDescent="0.2">
      <c r="A71">
        <v>17</v>
      </c>
      <c r="B71">
        <v>1</v>
      </c>
      <c r="E71" t="s">
        <v>101</v>
      </c>
      <c r="F71" t="s">
        <v>28</v>
      </c>
      <c r="G71" t="s">
        <v>29</v>
      </c>
      <c r="H71" t="s">
        <v>30</v>
      </c>
      <c r="I71">
        <v>0.23</v>
      </c>
      <c r="J71">
        <v>0</v>
      </c>
      <c r="O71">
        <f t="shared" si="21"/>
        <v>8358.75</v>
      </c>
      <c r="P71">
        <f t="shared" si="22"/>
        <v>8358.75</v>
      </c>
      <c r="Q71">
        <f t="shared" si="23"/>
        <v>0</v>
      </c>
      <c r="R71">
        <f t="shared" si="24"/>
        <v>0</v>
      </c>
      <c r="S71">
        <f t="shared" si="25"/>
        <v>0</v>
      </c>
      <c r="T71">
        <f t="shared" si="26"/>
        <v>0</v>
      </c>
      <c r="U71">
        <f t="shared" si="27"/>
        <v>0</v>
      </c>
      <c r="V71">
        <f t="shared" si="28"/>
        <v>0</v>
      </c>
      <c r="W71">
        <f t="shared" si="29"/>
        <v>0</v>
      </c>
      <c r="X71">
        <f t="shared" si="30"/>
        <v>0</v>
      </c>
      <c r="Y71">
        <f t="shared" si="31"/>
        <v>0</v>
      </c>
      <c r="AA71">
        <v>42559019</v>
      </c>
      <c r="AB71">
        <f t="shared" si="32"/>
        <v>7732.42</v>
      </c>
      <c r="AC71">
        <f t="shared" si="33"/>
        <v>7732.42</v>
      </c>
      <c r="AD71">
        <f t="shared" si="63"/>
        <v>0</v>
      </c>
      <c r="AE71">
        <f t="shared" si="63"/>
        <v>0</v>
      </c>
      <c r="AF71">
        <f t="shared" si="63"/>
        <v>0</v>
      </c>
      <c r="AG71">
        <f t="shared" si="34"/>
        <v>0</v>
      </c>
      <c r="AH71">
        <f t="shared" si="64"/>
        <v>0</v>
      </c>
      <c r="AI71">
        <f t="shared" si="64"/>
        <v>0</v>
      </c>
      <c r="AJ71">
        <f t="shared" si="35"/>
        <v>0</v>
      </c>
      <c r="AK71">
        <v>7732.42</v>
      </c>
      <c r="AL71">
        <v>7732.42</v>
      </c>
      <c r="AM71">
        <v>0</v>
      </c>
      <c r="AN71">
        <v>0</v>
      </c>
      <c r="AO71">
        <v>0</v>
      </c>
      <c r="AP71">
        <v>0</v>
      </c>
      <c r="AQ71">
        <v>0</v>
      </c>
      <c r="AR71">
        <v>0</v>
      </c>
      <c r="AS71">
        <v>0</v>
      </c>
      <c r="AT71">
        <v>0</v>
      </c>
      <c r="AU71">
        <v>0</v>
      </c>
      <c r="AV71">
        <v>1</v>
      </c>
      <c r="AW71">
        <v>1</v>
      </c>
      <c r="AZ71">
        <v>1</v>
      </c>
      <c r="BA71">
        <v>1</v>
      </c>
      <c r="BB71">
        <v>1</v>
      </c>
      <c r="BC71">
        <v>4.7</v>
      </c>
      <c r="BD71" t="s">
        <v>3</v>
      </c>
      <c r="BE71" t="s">
        <v>3</v>
      </c>
      <c r="BF71" t="s">
        <v>3</v>
      </c>
      <c r="BG71" t="s">
        <v>3</v>
      </c>
      <c r="BH71">
        <v>3</v>
      </c>
      <c r="BI71">
        <v>1</v>
      </c>
      <c r="BJ71" t="s">
        <v>31</v>
      </c>
      <c r="BM71">
        <v>1617</v>
      </c>
      <c r="BN71">
        <v>0</v>
      </c>
      <c r="BO71" t="s">
        <v>28</v>
      </c>
      <c r="BP71">
        <v>1</v>
      </c>
      <c r="BQ71">
        <v>200</v>
      </c>
      <c r="BR71">
        <v>0</v>
      </c>
      <c r="BS71">
        <v>1</v>
      </c>
      <c r="BT71">
        <v>1</v>
      </c>
      <c r="BU71">
        <v>1</v>
      </c>
      <c r="BV71">
        <v>1</v>
      </c>
      <c r="BW71">
        <v>1</v>
      </c>
      <c r="BX71">
        <v>1</v>
      </c>
      <c r="BY71" t="s">
        <v>3</v>
      </c>
      <c r="BZ71">
        <v>0</v>
      </c>
      <c r="CA71">
        <v>0</v>
      </c>
      <c r="CF71">
        <v>0</v>
      </c>
      <c r="CG71">
        <v>0</v>
      </c>
      <c r="CM71">
        <v>0</v>
      </c>
      <c r="CN71" t="s">
        <v>3</v>
      </c>
      <c r="CO71">
        <v>0</v>
      </c>
      <c r="CP71">
        <f t="shared" si="36"/>
        <v>8358.75</v>
      </c>
      <c r="CQ71">
        <f t="shared" si="37"/>
        <v>36342.374000000003</v>
      </c>
      <c r="CR71">
        <f t="shared" si="38"/>
        <v>0</v>
      </c>
      <c r="CS71">
        <f t="shared" si="39"/>
        <v>0</v>
      </c>
      <c r="CT71">
        <f t="shared" si="40"/>
        <v>0</v>
      </c>
      <c r="CU71">
        <f t="shared" si="41"/>
        <v>0</v>
      </c>
      <c r="CV71">
        <f t="shared" si="42"/>
        <v>0</v>
      </c>
      <c r="CW71">
        <f t="shared" si="43"/>
        <v>0</v>
      </c>
      <c r="CX71">
        <f t="shared" si="44"/>
        <v>0</v>
      </c>
      <c r="CY71">
        <f>S71*(BZ71/100)</f>
        <v>0</v>
      </c>
      <c r="CZ71">
        <f>S71*(CA71/100)</f>
        <v>0</v>
      </c>
      <c r="DC71" t="s">
        <v>3</v>
      </c>
      <c r="DD71" t="s">
        <v>3</v>
      </c>
      <c r="DE71" t="s">
        <v>3</v>
      </c>
      <c r="DF71" t="s">
        <v>3</v>
      </c>
      <c r="DG71" t="s">
        <v>3</v>
      </c>
      <c r="DH71" t="s">
        <v>3</v>
      </c>
      <c r="DI71" t="s">
        <v>3</v>
      </c>
      <c r="DJ71" t="s">
        <v>3</v>
      </c>
      <c r="DK71" t="s">
        <v>3</v>
      </c>
      <c r="DL71" t="s">
        <v>3</v>
      </c>
      <c r="DM71" t="s">
        <v>3</v>
      </c>
      <c r="DN71">
        <v>0</v>
      </c>
      <c r="DO71">
        <v>0</v>
      </c>
      <c r="DP71">
        <v>1</v>
      </c>
      <c r="DQ71">
        <v>1</v>
      </c>
      <c r="DU71">
        <v>1010</v>
      </c>
      <c r="DV71" t="s">
        <v>30</v>
      </c>
      <c r="DW71" t="s">
        <v>30</v>
      </c>
      <c r="DX71">
        <v>1000</v>
      </c>
      <c r="EE71">
        <v>42146624</v>
      </c>
      <c r="EF71">
        <v>200</v>
      </c>
      <c r="EG71" t="s">
        <v>32</v>
      </c>
      <c r="EH71">
        <v>0</v>
      </c>
      <c r="EI71" t="s">
        <v>3</v>
      </c>
      <c r="EJ71">
        <v>1</v>
      </c>
      <c r="EK71">
        <v>1617</v>
      </c>
      <c r="EL71" t="s">
        <v>33</v>
      </c>
      <c r="EM71" t="s">
        <v>34</v>
      </c>
      <c r="EO71" t="s">
        <v>3</v>
      </c>
      <c r="EQ71">
        <v>512</v>
      </c>
      <c r="ER71">
        <v>7732.42</v>
      </c>
      <c r="ES71">
        <v>7732.42</v>
      </c>
      <c r="ET71">
        <v>0</v>
      </c>
      <c r="EU71">
        <v>0</v>
      </c>
      <c r="EV71">
        <v>0</v>
      </c>
      <c r="EW71">
        <v>0</v>
      </c>
      <c r="EX71">
        <v>0</v>
      </c>
      <c r="EY71">
        <v>0</v>
      </c>
      <c r="FQ71">
        <v>0</v>
      </c>
      <c r="FR71">
        <f t="shared" si="45"/>
        <v>0</v>
      </c>
      <c r="FS71">
        <v>0</v>
      </c>
      <c r="FX71">
        <v>0</v>
      </c>
      <c r="FY71">
        <v>0</v>
      </c>
      <c r="GA71" t="s">
        <v>3</v>
      </c>
      <c r="GD71">
        <v>0</v>
      </c>
      <c r="GF71">
        <v>76125446</v>
      </c>
      <c r="GG71">
        <v>2</v>
      </c>
      <c r="GH71">
        <v>1</v>
      </c>
      <c r="GI71">
        <v>2</v>
      </c>
      <c r="GJ71">
        <v>0</v>
      </c>
      <c r="GK71">
        <f>ROUND(R71*(S12)/100,2)</f>
        <v>0</v>
      </c>
      <c r="GL71">
        <f t="shared" si="46"/>
        <v>0</v>
      </c>
      <c r="GM71">
        <f t="shared" si="47"/>
        <v>8358.75</v>
      </c>
      <c r="GN71">
        <f t="shared" si="48"/>
        <v>8358.75</v>
      </c>
      <c r="GO71">
        <f t="shared" si="49"/>
        <v>0</v>
      </c>
      <c r="GP71">
        <f t="shared" si="50"/>
        <v>0</v>
      </c>
      <c r="GR71">
        <v>0</v>
      </c>
      <c r="GS71">
        <v>3</v>
      </c>
      <c r="GT71">
        <v>0</v>
      </c>
      <c r="GU71" t="s">
        <v>3</v>
      </c>
      <c r="GV71">
        <f t="shared" si="51"/>
        <v>0</v>
      </c>
      <c r="GW71">
        <v>1</v>
      </c>
      <c r="GX71">
        <f t="shared" si="52"/>
        <v>0</v>
      </c>
      <c r="HA71">
        <v>0</v>
      </c>
      <c r="HB71">
        <v>0</v>
      </c>
      <c r="IK71">
        <v>0</v>
      </c>
    </row>
    <row r="72" spans="1:255" x14ac:dyDescent="0.2">
      <c r="A72" s="2">
        <v>17</v>
      </c>
      <c r="B72" s="2">
        <v>1</v>
      </c>
      <c r="C72" s="2"/>
      <c r="D72" s="2"/>
      <c r="E72" s="2" t="s">
        <v>102</v>
      </c>
      <c r="F72" s="2" t="s">
        <v>103</v>
      </c>
      <c r="G72" s="2" t="s">
        <v>104</v>
      </c>
      <c r="H72" s="2" t="s">
        <v>38</v>
      </c>
      <c r="I72" s="2">
        <v>460</v>
      </c>
      <c r="J72" s="2">
        <v>0</v>
      </c>
      <c r="K72" s="2"/>
      <c r="L72" s="2"/>
      <c r="M72" s="2"/>
      <c r="N72" s="2"/>
      <c r="O72" s="2">
        <f t="shared" si="21"/>
        <v>20488.400000000001</v>
      </c>
      <c r="P72" s="2">
        <f t="shared" si="22"/>
        <v>20488.400000000001</v>
      </c>
      <c r="Q72" s="2">
        <f t="shared" si="23"/>
        <v>0</v>
      </c>
      <c r="R72" s="2">
        <f t="shared" si="24"/>
        <v>0</v>
      </c>
      <c r="S72" s="2">
        <f t="shared" si="25"/>
        <v>0</v>
      </c>
      <c r="T72" s="2">
        <f t="shared" si="26"/>
        <v>0</v>
      </c>
      <c r="U72" s="2">
        <f t="shared" si="27"/>
        <v>0</v>
      </c>
      <c r="V72" s="2">
        <f t="shared" si="28"/>
        <v>0</v>
      </c>
      <c r="W72" s="2">
        <f t="shared" si="29"/>
        <v>0</v>
      </c>
      <c r="X72" s="2">
        <f t="shared" si="30"/>
        <v>0</v>
      </c>
      <c r="Y72" s="2">
        <f t="shared" si="31"/>
        <v>0</v>
      </c>
      <c r="Z72" s="2"/>
      <c r="AA72" s="2">
        <v>42559021</v>
      </c>
      <c r="AB72" s="2">
        <f t="shared" si="32"/>
        <v>44.54</v>
      </c>
      <c r="AC72" s="2">
        <f t="shared" si="33"/>
        <v>44.54</v>
      </c>
      <c r="AD72" s="2">
        <f t="shared" si="63"/>
        <v>0</v>
      </c>
      <c r="AE72" s="2">
        <f t="shared" si="63"/>
        <v>0</v>
      </c>
      <c r="AF72" s="2">
        <f t="shared" si="63"/>
        <v>0</v>
      </c>
      <c r="AG72" s="2">
        <f t="shared" si="34"/>
        <v>0</v>
      </c>
      <c r="AH72" s="2">
        <f t="shared" si="64"/>
        <v>0</v>
      </c>
      <c r="AI72" s="2">
        <f t="shared" si="64"/>
        <v>0</v>
      </c>
      <c r="AJ72" s="2">
        <f t="shared" si="35"/>
        <v>0</v>
      </c>
      <c r="AK72" s="2">
        <v>44.54</v>
      </c>
      <c r="AL72" s="2">
        <v>44.54</v>
      </c>
      <c r="AM72" s="2">
        <v>0</v>
      </c>
      <c r="AN72" s="2">
        <v>0</v>
      </c>
      <c r="AO72" s="2">
        <v>0</v>
      </c>
      <c r="AP72" s="2">
        <v>0</v>
      </c>
      <c r="AQ72" s="2">
        <v>0</v>
      </c>
      <c r="AR72" s="2">
        <v>0</v>
      </c>
      <c r="AS72" s="2">
        <v>0</v>
      </c>
      <c r="AT72" s="2">
        <v>0</v>
      </c>
      <c r="AU72" s="2">
        <v>0</v>
      </c>
      <c r="AV72" s="2">
        <v>1</v>
      </c>
      <c r="AW72" s="2">
        <v>1</v>
      </c>
      <c r="AX72" s="2"/>
      <c r="AY72" s="2"/>
      <c r="AZ72" s="2">
        <v>1</v>
      </c>
      <c r="BA72" s="2">
        <v>1</v>
      </c>
      <c r="BB72" s="2">
        <v>1</v>
      </c>
      <c r="BC72" s="2">
        <v>1</v>
      </c>
      <c r="BD72" s="2" t="s">
        <v>3</v>
      </c>
      <c r="BE72" s="2" t="s">
        <v>3</v>
      </c>
      <c r="BF72" s="2" t="s">
        <v>3</v>
      </c>
      <c r="BG72" s="2" t="s">
        <v>3</v>
      </c>
      <c r="BH72" s="2">
        <v>3</v>
      </c>
      <c r="BI72" s="2">
        <v>1</v>
      </c>
      <c r="BJ72" s="2" t="s">
        <v>105</v>
      </c>
      <c r="BK72" s="2"/>
      <c r="BL72" s="2"/>
      <c r="BM72" s="2">
        <v>1617</v>
      </c>
      <c r="BN72" s="2">
        <v>0</v>
      </c>
      <c r="BO72" s="2" t="s">
        <v>3</v>
      </c>
      <c r="BP72" s="2">
        <v>0</v>
      </c>
      <c r="BQ72" s="2">
        <v>200</v>
      </c>
      <c r="BR72" s="2">
        <v>0</v>
      </c>
      <c r="BS72" s="2">
        <v>1</v>
      </c>
      <c r="BT72" s="2">
        <v>1</v>
      </c>
      <c r="BU72" s="2">
        <v>1</v>
      </c>
      <c r="BV72" s="2">
        <v>1</v>
      </c>
      <c r="BW72" s="2">
        <v>1</v>
      </c>
      <c r="BX72" s="2">
        <v>1</v>
      </c>
      <c r="BY72" s="2" t="s">
        <v>3</v>
      </c>
      <c r="BZ72" s="2">
        <v>0</v>
      </c>
      <c r="CA72" s="2">
        <v>0</v>
      </c>
      <c r="CB72" s="2"/>
      <c r="CC72" s="2"/>
      <c r="CD72" s="2"/>
      <c r="CE72" s="2"/>
      <c r="CF72" s="2">
        <v>0</v>
      </c>
      <c r="CG72" s="2">
        <v>0</v>
      </c>
      <c r="CH72" s="2"/>
      <c r="CI72" s="2"/>
      <c r="CJ72" s="2"/>
      <c r="CK72" s="2"/>
      <c r="CL72" s="2"/>
      <c r="CM72" s="2">
        <v>0</v>
      </c>
      <c r="CN72" s="2" t="s">
        <v>3</v>
      </c>
      <c r="CO72" s="2">
        <v>0</v>
      </c>
      <c r="CP72" s="2">
        <f t="shared" si="36"/>
        <v>20488.400000000001</v>
      </c>
      <c r="CQ72" s="2">
        <f t="shared" si="37"/>
        <v>44.54</v>
      </c>
      <c r="CR72" s="2">
        <f t="shared" si="38"/>
        <v>0</v>
      </c>
      <c r="CS72" s="2">
        <f t="shared" si="39"/>
        <v>0</v>
      </c>
      <c r="CT72" s="2">
        <f t="shared" si="40"/>
        <v>0</v>
      </c>
      <c r="CU72" s="2">
        <f t="shared" si="41"/>
        <v>0</v>
      </c>
      <c r="CV72" s="2">
        <f t="shared" si="42"/>
        <v>0</v>
      </c>
      <c r="CW72" s="2">
        <f t="shared" si="43"/>
        <v>0</v>
      </c>
      <c r="CX72" s="2">
        <f t="shared" si="44"/>
        <v>0</v>
      </c>
      <c r="CY72" s="2">
        <f>((S72*BZ72)/100)</f>
        <v>0</v>
      </c>
      <c r="CZ72" s="2">
        <f>((S72*CA72)/100)</f>
        <v>0</v>
      </c>
      <c r="DA72" s="2"/>
      <c r="DB72" s="2"/>
      <c r="DC72" s="2" t="s">
        <v>3</v>
      </c>
      <c r="DD72" s="2" t="s">
        <v>3</v>
      </c>
      <c r="DE72" s="2" t="s">
        <v>3</v>
      </c>
      <c r="DF72" s="2" t="s">
        <v>3</v>
      </c>
      <c r="DG72" s="2" t="s">
        <v>3</v>
      </c>
      <c r="DH72" s="2" t="s">
        <v>3</v>
      </c>
      <c r="DI72" s="2" t="s">
        <v>3</v>
      </c>
      <c r="DJ72" s="2" t="s">
        <v>3</v>
      </c>
      <c r="DK72" s="2" t="s">
        <v>3</v>
      </c>
      <c r="DL72" s="2" t="s">
        <v>3</v>
      </c>
      <c r="DM72" s="2" t="s">
        <v>3</v>
      </c>
      <c r="DN72" s="2">
        <v>0</v>
      </c>
      <c r="DO72" s="2">
        <v>0</v>
      </c>
      <c r="DP72" s="2">
        <v>1</v>
      </c>
      <c r="DQ72" s="2">
        <v>1</v>
      </c>
      <c r="DR72" s="2"/>
      <c r="DS72" s="2"/>
      <c r="DT72" s="2"/>
      <c r="DU72" s="2">
        <v>1003</v>
      </c>
      <c r="DV72" s="2" t="s">
        <v>38</v>
      </c>
      <c r="DW72" s="2" t="s">
        <v>38</v>
      </c>
      <c r="DX72" s="2">
        <v>1</v>
      </c>
      <c r="DY72" s="2"/>
      <c r="DZ72" s="2"/>
      <c r="EA72" s="2"/>
      <c r="EB72" s="2"/>
      <c r="EC72" s="2"/>
      <c r="ED72" s="2"/>
      <c r="EE72" s="2">
        <v>42146624</v>
      </c>
      <c r="EF72" s="2">
        <v>200</v>
      </c>
      <c r="EG72" s="2" t="s">
        <v>32</v>
      </c>
      <c r="EH72" s="2">
        <v>0</v>
      </c>
      <c r="EI72" s="2" t="s">
        <v>3</v>
      </c>
      <c r="EJ72" s="2">
        <v>1</v>
      </c>
      <c r="EK72" s="2">
        <v>1617</v>
      </c>
      <c r="EL72" s="2" t="s">
        <v>33</v>
      </c>
      <c r="EM72" s="2" t="s">
        <v>34</v>
      </c>
      <c r="EN72" s="2"/>
      <c r="EO72" s="2" t="s">
        <v>3</v>
      </c>
      <c r="EP72" s="2"/>
      <c r="EQ72" s="2">
        <v>512</v>
      </c>
      <c r="ER72" s="2">
        <v>44.54</v>
      </c>
      <c r="ES72" s="2">
        <v>44.54</v>
      </c>
      <c r="ET72" s="2">
        <v>0</v>
      </c>
      <c r="EU72" s="2">
        <v>0</v>
      </c>
      <c r="EV72" s="2">
        <v>0</v>
      </c>
      <c r="EW72" s="2">
        <v>0</v>
      </c>
      <c r="EX72" s="2">
        <v>0</v>
      </c>
      <c r="EY72" s="2">
        <v>0</v>
      </c>
      <c r="EZ72" s="2"/>
      <c r="FA72" s="2"/>
      <c r="FB72" s="2"/>
      <c r="FC72" s="2"/>
      <c r="FD72" s="2"/>
      <c r="FE72" s="2"/>
      <c r="FF72" s="2"/>
      <c r="FG72" s="2"/>
      <c r="FH72" s="2"/>
      <c r="FI72" s="2"/>
      <c r="FJ72" s="2"/>
      <c r="FK72" s="2"/>
      <c r="FL72" s="2"/>
      <c r="FM72" s="2"/>
      <c r="FN72" s="2"/>
      <c r="FO72" s="2"/>
      <c r="FP72" s="2"/>
      <c r="FQ72" s="2">
        <v>0</v>
      </c>
      <c r="FR72" s="2">
        <f t="shared" si="45"/>
        <v>0</v>
      </c>
      <c r="FS72" s="2">
        <v>0</v>
      </c>
      <c r="FT72" s="2"/>
      <c r="FU72" s="2"/>
      <c r="FV72" s="2"/>
      <c r="FW72" s="2"/>
      <c r="FX72" s="2">
        <v>0</v>
      </c>
      <c r="FY72" s="2">
        <v>0</v>
      </c>
      <c r="FZ72" s="2"/>
      <c r="GA72" s="2" t="s">
        <v>3</v>
      </c>
      <c r="GB72" s="2"/>
      <c r="GC72" s="2"/>
      <c r="GD72" s="2">
        <v>0</v>
      </c>
      <c r="GE72" s="2"/>
      <c r="GF72" s="2">
        <v>-1198114077</v>
      </c>
      <c r="GG72" s="2">
        <v>2</v>
      </c>
      <c r="GH72" s="2">
        <v>1</v>
      </c>
      <c r="GI72" s="2">
        <v>-2</v>
      </c>
      <c r="GJ72" s="2">
        <v>0</v>
      </c>
      <c r="GK72" s="2">
        <f>ROUND(R72*(R12)/100,2)</f>
        <v>0</v>
      </c>
      <c r="GL72" s="2">
        <f t="shared" si="46"/>
        <v>0</v>
      </c>
      <c r="GM72" s="2">
        <f t="shared" si="47"/>
        <v>20488.400000000001</v>
      </c>
      <c r="GN72" s="2">
        <f t="shared" si="48"/>
        <v>20488.400000000001</v>
      </c>
      <c r="GO72" s="2">
        <f t="shared" si="49"/>
        <v>0</v>
      </c>
      <c r="GP72" s="2">
        <f t="shared" si="50"/>
        <v>0</v>
      </c>
      <c r="GQ72" s="2"/>
      <c r="GR72" s="2">
        <v>0</v>
      </c>
      <c r="GS72" s="2">
        <v>3</v>
      </c>
      <c r="GT72" s="2">
        <v>0</v>
      </c>
      <c r="GU72" s="2" t="s">
        <v>3</v>
      </c>
      <c r="GV72" s="2">
        <f t="shared" si="51"/>
        <v>0</v>
      </c>
      <c r="GW72" s="2">
        <v>1</v>
      </c>
      <c r="GX72" s="2">
        <f t="shared" si="52"/>
        <v>0</v>
      </c>
      <c r="GY72" s="2"/>
      <c r="GZ72" s="2"/>
      <c r="HA72" s="2">
        <v>0</v>
      </c>
      <c r="HB72" s="2">
        <v>0</v>
      </c>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v>0</v>
      </c>
      <c r="IL72" s="2"/>
      <c r="IM72" s="2"/>
      <c r="IN72" s="2"/>
      <c r="IO72" s="2"/>
      <c r="IP72" s="2"/>
      <c r="IQ72" s="2"/>
      <c r="IR72" s="2"/>
      <c r="IS72" s="2"/>
      <c r="IT72" s="2"/>
      <c r="IU72" s="2"/>
    </row>
    <row r="73" spans="1:255" x14ac:dyDescent="0.2">
      <c r="A73">
        <v>17</v>
      </c>
      <c r="B73">
        <v>1</v>
      </c>
      <c r="E73" t="s">
        <v>102</v>
      </c>
      <c r="F73" t="s">
        <v>103</v>
      </c>
      <c r="G73" t="s">
        <v>104</v>
      </c>
      <c r="H73" t="s">
        <v>38</v>
      </c>
      <c r="I73">
        <v>460</v>
      </c>
      <c r="J73">
        <v>0</v>
      </c>
      <c r="O73">
        <f t="shared" si="21"/>
        <v>215537.97</v>
      </c>
      <c r="P73">
        <f t="shared" si="22"/>
        <v>215537.97</v>
      </c>
      <c r="Q73">
        <f t="shared" si="23"/>
        <v>0</v>
      </c>
      <c r="R73">
        <f t="shared" si="24"/>
        <v>0</v>
      </c>
      <c r="S73">
        <f t="shared" si="25"/>
        <v>0</v>
      </c>
      <c r="T73">
        <f t="shared" si="26"/>
        <v>0</v>
      </c>
      <c r="U73">
        <f t="shared" si="27"/>
        <v>0</v>
      </c>
      <c r="V73">
        <f t="shared" si="28"/>
        <v>0</v>
      </c>
      <c r="W73">
        <f t="shared" si="29"/>
        <v>0</v>
      </c>
      <c r="X73">
        <f t="shared" si="30"/>
        <v>0</v>
      </c>
      <c r="Y73">
        <f t="shared" si="31"/>
        <v>0</v>
      </c>
      <c r="AA73">
        <v>42559019</v>
      </c>
      <c r="AB73">
        <f t="shared" si="32"/>
        <v>44.54</v>
      </c>
      <c r="AC73">
        <f t="shared" si="33"/>
        <v>44.54</v>
      </c>
      <c r="AD73">
        <f t="shared" si="63"/>
        <v>0</v>
      </c>
      <c r="AE73">
        <f t="shared" si="63"/>
        <v>0</v>
      </c>
      <c r="AF73">
        <f t="shared" si="63"/>
        <v>0</v>
      </c>
      <c r="AG73">
        <f t="shared" si="34"/>
        <v>0</v>
      </c>
      <c r="AH73">
        <f t="shared" si="64"/>
        <v>0</v>
      </c>
      <c r="AI73">
        <f t="shared" si="64"/>
        <v>0</v>
      </c>
      <c r="AJ73">
        <f t="shared" si="35"/>
        <v>0</v>
      </c>
      <c r="AK73">
        <v>44.54</v>
      </c>
      <c r="AL73">
        <v>44.54</v>
      </c>
      <c r="AM73">
        <v>0</v>
      </c>
      <c r="AN73">
        <v>0</v>
      </c>
      <c r="AO73">
        <v>0</v>
      </c>
      <c r="AP73">
        <v>0</v>
      </c>
      <c r="AQ73">
        <v>0</v>
      </c>
      <c r="AR73">
        <v>0</v>
      </c>
      <c r="AS73">
        <v>0</v>
      </c>
      <c r="AT73">
        <v>0</v>
      </c>
      <c r="AU73">
        <v>0</v>
      </c>
      <c r="AV73">
        <v>1</v>
      </c>
      <c r="AW73">
        <v>1</v>
      </c>
      <c r="AZ73">
        <v>1</v>
      </c>
      <c r="BA73">
        <v>1</v>
      </c>
      <c r="BB73">
        <v>1</v>
      </c>
      <c r="BC73">
        <v>10.52</v>
      </c>
      <c r="BD73" t="s">
        <v>3</v>
      </c>
      <c r="BE73" t="s">
        <v>3</v>
      </c>
      <c r="BF73" t="s">
        <v>3</v>
      </c>
      <c r="BG73" t="s">
        <v>3</v>
      </c>
      <c r="BH73">
        <v>3</v>
      </c>
      <c r="BI73">
        <v>1</v>
      </c>
      <c r="BJ73" t="s">
        <v>105</v>
      </c>
      <c r="BM73">
        <v>1617</v>
      </c>
      <c r="BN73">
        <v>0</v>
      </c>
      <c r="BO73" t="s">
        <v>103</v>
      </c>
      <c r="BP73">
        <v>1</v>
      </c>
      <c r="BQ73">
        <v>200</v>
      </c>
      <c r="BR73">
        <v>0</v>
      </c>
      <c r="BS73">
        <v>1</v>
      </c>
      <c r="BT73">
        <v>1</v>
      </c>
      <c r="BU73">
        <v>1</v>
      </c>
      <c r="BV73">
        <v>1</v>
      </c>
      <c r="BW73">
        <v>1</v>
      </c>
      <c r="BX73">
        <v>1</v>
      </c>
      <c r="BY73" t="s">
        <v>3</v>
      </c>
      <c r="BZ73">
        <v>0</v>
      </c>
      <c r="CA73">
        <v>0</v>
      </c>
      <c r="CF73">
        <v>0</v>
      </c>
      <c r="CG73">
        <v>0</v>
      </c>
      <c r="CM73">
        <v>0</v>
      </c>
      <c r="CN73" t="s">
        <v>3</v>
      </c>
      <c r="CO73">
        <v>0</v>
      </c>
      <c r="CP73">
        <f t="shared" si="36"/>
        <v>215537.97</v>
      </c>
      <c r="CQ73">
        <f t="shared" si="37"/>
        <v>468.56079999999997</v>
      </c>
      <c r="CR73">
        <f t="shared" si="38"/>
        <v>0</v>
      </c>
      <c r="CS73">
        <f t="shared" si="39"/>
        <v>0</v>
      </c>
      <c r="CT73">
        <f t="shared" si="40"/>
        <v>0</v>
      </c>
      <c r="CU73">
        <f t="shared" si="41"/>
        <v>0</v>
      </c>
      <c r="CV73">
        <f t="shared" si="42"/>
        <v>0</v>
      </c>
      <c r="CW73">
        <f t="shared" si="43"/>
        <v>0</v>
      </c>
      <c r="CX73">
        <f t="shared" si="44"/>
        <v>0</v>
      </c>
      <c r="CY73">
        <f>S73*(BZ73/100)</f>
        <v>0</v>
      </c>
      <c r="CZ73">
        <f>S73*(CA73/100)</f>
        <v>0</v>
      </c>
      <c r="DC73" t="s">
        <v>3</v>
      </c>
      <c r="DD73" t="s">
        <v>3</v>
      </c>
      <c r="DE73" t="s">
        <v>3</v>
      </c>
      <c r="DF73" t="s">
        <v>3</v>
      </c>
      <c r="DG73" t="s">
        <v>3</v>
      </c>
      <c r="DH73" t="s">
        <v>3</v>
      </c>
      <c r="DI73" t="s">
        <v>3</v>
      </c>
      <c r="DJ73" t="s">
        <v>3</v>
      </c>
      <c r="DK73" t="s">
        <v>3</v>
      </c>
      <c r="DL73" t="s">
        <v>3</v>
      </c>
      <c r="DM73" t="s">
        <v>3</v>
      </c>
      <c r="DN73">
        <v>0</v>
      </c>
      <c r="DO73">
        <v>0</v>
      </c>
      <c r="DP73">
        <v>1</v>
      </c>
      <c r="DQ73">
        <v>1</v>
      </c>
      <c r="DU73">
        <v>1003</v>
      </c>
      <c r="DV73" t="s">
        <v>38</v>
      </c>
      <c r="DW73" t="s">
        <v>38</v>
      </c>
      <c r="DX73">
        <v>1</v>
      </c>
      <c r="EE73">
        <v>42146624</v>
      </c>
      <c r="EF73">
        <v>200</v>
      </c>
      <c r="EG73" t="s">
        <v>32</v>
      </c>
      <c r="EH73">
        <v>0</v>
      </c>
      <c r="EI73" t="s">
        <v>3</v>
      </c>
      <c r="EJ73">
        <v>1</v>
      </c>
      <c r="EK73">
        <v>1617</v>
      </c>
      <c r="EL73" t="s">
        <v>33</v>
      </c>
      <c r="EM73" t="s">
        <v>34</v>
      </c>
      <c r="EO73" t="s">
        <v>3</v>
      </c>
      <c r="EQ73">
        <v>512</v>
      </c>
      <c r="ER73">
        <v>44.54</v>
      </c>
      <c r="ES73">
        <v>44.54</v>
      </c>
      <c r="ET73">
        <v>0</v>
      </c>
      <c r="EU73">
        <v>0</v>
      </c>
      <c r="EV73">
        <v>0</v>
      </c>
      <c r="EW73">
        <v>0</v>
      </c>
      <c r="EX73">
        <v>0</v>
      </c>
      <c r="EY73">
        <v>0</v>
      </c>
      <c r="FQ73">
        <v>0</v>
      </c>
      <c r="FR73">
        <f t="shared" si="45"/>
        <v>0</v>
      </c>
      <c r="FS73">
        <v>0</v>
      </c>
      <c r="FX73">
        <v>0</v>
      </c>
      <c r="FY73">
        <v>0</v>
      </c>
      <c r="GA73" t="s">
        <v>3</v>
      </c>
      <c r="GD73">
        <v>0</v>
      </c>
      <c r="GF73">
        <v>-1198114077</v>
      </c>
      <c r="GG73">
        <v>2</v>
      </c>
      <c r="GH73">
        <v>1</v>
      </c>
      <c r="GI73">
        <v>2</v>
      </c>
      <c r="GJ73">
        <v>0</v>
      </c>
      <c r="GK73">
        <f>ROUND(R73*(S12)/100,2)</f>
        <v>0</v>
      </c>
      <c r="GL73">
        <f t="shared" si="46"/>
        <v>0</v>
      </c>
      <c r="GM73">
        <f t="shared" si="47"/>
        <v>215537.97</v>
      </c>
      <c r="GN73">
        <f t="shared" si="48"/>
        <v>215537.97</v>
      </c>
      <c r="GO73">
        <f t="shared" si="49"/>
        <v>0</v>
      </c>
      <c r="GP73">
        <f t="shared" si="50"/>
        <v>0</v>
      </c>
      <c r="GR73">
        <v>0</v>
      </c>
      <c r="GS73">
        <v>3</v>
      </c>
      <c r="GT73">
        <v>0</v>
      </c>
      <c r="GU73" t="s">
        <v>3</v>
      </c>
      <c r="GV73">
        <f t="shared" si="51"/>
        <v>0</v>
      </c>
      <c r="GW73">
        <v>1</v>
      </c>
      <c r="GX73">
        <f t="shared" si="52"/>
        <v>0</v>
      </c>
      <c r="HA73">
        <v>0</v>
      </c>
      <c r="HB73">
        <v>0</v>
      </c>
      <c r="IK73">
        <v>0</v>
      </c>
    </row>
    <row r="74" spans="1:255" x14ac:dyDescent="0.2">
      <c r="A74" s="2">
        <v>17</v>
      </c>
      <c r="B74" s="2">
        <v>1</v>
      </c>
      <c r="C74" s="2"/>
      <c r="D74" s="2"/>
      <c r="E74" s="2" t="s">
        <v>106</v>
      </c>
      <c r="F74" s="2" t="s">
        <v>107</v>
      </c>
      <c r="G74" s="2" t="s">
        <v>108</v>
      </c>
      <c r="H74" s="2" t="s">
        <v>43</v>
      </c>
      <c r="I74" s="2">
        <v>2</v>
      </c>
      <c r="J74" s="2">
        <v>0</v>
      </c>
      <c r="K74" s="2"/>
      <c r="L74" s="2"/>
      <c r="M74" s="2"/>
      <c r="N74" s="2"/>
      <c r="O74" s="2">
        <f t="shared" si="21"/>
        <v>559.55999999999995</v>
      </c>
      <c r="P74" s="2">
        <f t="shared" si="22"/>
        <v>559.55999999999995</v>
      </c>
      <c r="Q74" s="2">
        <f t="shared" si="23"/>
        <v>0</v>
      </c>
      <c r="R74" s="2">
        <f t="shared" si="24"/>
        <v>0</v>
      </c>
      <c r="S74" s="2">
        <f t="shared" si="25"/>
        <v>0</v>
      </c>
      <c r="T74" s="2">
        <f t="shared" si="26"/>
        <v>0</v>
      </c>
      <c r="U74" s="2">
        <f t="shared" si="27"/>
        <v>0</v>
      </c>
      <c r="V74" s="2">
        <f t="shared" si="28"/>
        <v>0</v>
      </c>
      <c r="W74" s="2">
        <f t="shared" si="29"/>
        <v>0</v>
      </c>
      <c r="X74" s="2">
        <f t="shared" si="30"/>
        <v>0</v>
      </c>
      <c r="Y74" s="2">
        <f t="shared" si="31"/>
        <v>0</v>
      </c>
      <c r="Z74" s="2"/>
      <c r="AA74" s="2">
        <v>42559021</v>
      </c>
      <c r="AB74" s="2">
        <f t="shared" si="32"/>
        <v>279.77999999999997</v>
      </c>
      <c r="AC74" s="2">
        <f t="shared" si="33"/>
        <v>279.77999999999997</v>
      </c>
      <c r="AD74" s="2">
        <f t="shared" si="63"/>
        <v>0</v>
      </c>
      <c r="AE74" s="2">
        <f t="shared" si="63"/>
        <v>0</v>
      </c>
      <c r="AF74" s="2">
        <f t="shared" si="63"/>
        <v>0</v>
      </c>
      <c r="AG74" s="2">
        <f t="shared" si="34"/>
        <v>0</v>
      </c>
      <c r="AH74" s="2">
        <f t="shared" si="64"/>
        <v>0</v>
      </c>
      <c r="AI74" s="2">
        <f t="shared" si="64"/>
        <v>0</v>
      </c>
      <c r="AJ74" s="2">
        <f t="shared" si="35"/>
        <v>0</v>
      </c>
      <c r="AK74" s="2">
        <v>279.77999999999997</v>
      </c>
      <c r="AL74" s="2">
        <v>279.77999999999997</v>
      </c>
      <c r="AM74" s="2">
        <v>0</v>
      </c>
      <c r="AN74" s="2">
        <v>0</v>
      </c>
      <c r="AO74" s="2">
        <v>0</v>
      </c>
      <c r="AP74" s="2">
        <v>0</v>
      </c>
      <c r="AQ74" s="2">
        <v>0</v>
      </c>
      <c r="AR74" s="2">
        <v>0</v>
      </c>
      <c r="AS74" s="2">
        <v>0</v>
      </c>
      <c r="AT74" s="2">
        <v>0</v>
      </c>
      <c r="AU74" s="2">
        <v>0</v>
      </c>
      <c r="AV74" s="2">
        <v>1</v>
      </c>
      <c r="AW74" s="2">
        <v>1</v>
      </c>
      <c r="AX74" s="2"/>
      <c r="AY74" s="2"/>
      <c r="AZ74" s="2">
        <v>1</v>
      </c>
      <c r="BA74" s="2">
        <v>1</v>
      </c>
      <c r="BB74" s="2">
        <v>1</v>
      </c>
      <c r="BC74" s="2">
        <v>1</v>
      </c>
      <c r="BD74" s="2" t="s">
        <v>3</v>
      </c>
      <c r="BE74" s="2" t="s">
        <v>3</v>
      </c>
      <c r="BF74" s="2" t="s">
        <v>3</v>
      </c>
      <c r="BG74" s="2" t="s">
        <v>3</v>
      </c>
      <c r="BH74" s="2">
        <v>3</v>
      </c>
      <c r="BI74" s="2">
        <v>1</v>
      </c>
      <c r="BJ74" s="2" t="s">
        <v>109</v>
      </c>
      <c r="BK74" s="2"/>
      <c r="BL74" s="2"/>
      <c r="BM74" s="2">
        <v>1617</v>
      </c>
      <c r="BN74" s="2">
        <v>0</v>
      </c>
      <c r="BO74" s="2" t="s">
        <v>3</v>
      </c>
      <c r="BP74" s="2">
        <v>0</v>
      </c>
      <c r="BQ74" s="2">
        <v>200</v>
      </c>
      <c r="BR74" s="2">
        <v>0</v>
      </c>
      <c r="BS74" s="2">
        <v>1</v>
      </c>
      <c r="BT74" s="2">
        <v>1</v>
      </c>
      <c r="BU74" s="2">
        <v>1</v>
      </c>
      <c r="BV74" s="2">
        <v>1</v>
      </c>
      <c r="BW74" s="2">
        <v>1</v>
      </c>
      <c r="BX74" s="2">
        <v>1</v>
      </c>
      <c r="BY74" s="2" t="s">
        <v>3</v>
      </c>
      <c r="BZ74" s="2">
        <v>0</v>
      </c>
      <c r="CA74" s="2">
        <v>0</v>
      </c>
      <c r="CB74" s="2"/>
      <c r="CC74" s="2"/>
      <c r="CD74" s="2"/>
      <c r="CE74" s="2"/>
      <c r="CF74" s="2">
        <v>0</v>
      </c>
      <c r="CG74" s="2">
        <v>0</v>
      </c>
      <c r="CH74" s="2"/>
      <c r="CI74" s="2"/>
      <c r="CJ74" s="2"/>
      <c r="CK74" s="2"/>
      <c r="CL74" s="2"/>
      <c r="CM74" s="2">
        <v>0</v>
      </c>
      <c r="CN74" s="2" t="s">
        <v>3</v>
      </c>
      <c r="CO74" s="2">
        <v>0</v>
      </c>
      <c r="CP74" s="2">
        <f t="shared" si="36"/>
        <v>559.55999999999995</v>
      </c>
      <c r="CQ74" s="2">
        <f t="shared" si="37"/>
        <v>279.77999999999997</v>
      </c>
      <c r="CR74" s="2">
        <f t="shared" si="38"/>
        <v>0</v>
      </c>
      <c r="CS74" s="2">
        <f t="shared" si="39"/>
        <v>0</v>
      </c>
      <c r="CT74" s="2">
        <f t="shared" si="40"/>
        <v>0</v>
      </c>
      <c r="CU74" s="2">
        <f t="shared" si="41"/>
        <v>0</v>
      </c>
      <c r="CV74" s="2">
        <f t="shared" si="42"/>
        <v>0</v>
      </c>
      <c r="CW74" s="2">
        <f t="shared" si="43"/>
        <v>0</v>
      </c>
      <c r="CX74" s="2">
        <f t="shared" si="44"/>
        <v>0</v>
      </c>
      <c r="CY74" s="2">
        <f>((S74*BZ74)/100)</f>
        <v>0</v>
      </c>
      <c r="CZ74" s="2">
        <f>((S74*CA74)/100)</f>
        <v>0</v>
      </c>
      <c r="DA74" s="2"/>
      <c r="DB74" s="2"/>
      <c r="DC74" s="2" t="s">
        <v>3</v>
      </c>
      <c r="DD74" s="2" t="s">
        <v>3</v>
      </c>
      <c r="DE74" s="2" t="s">
        <v>3</v>
      </c>
      <c r="DF74" s="2" t="s">
        <v>3</v>
      </c>
      <c r="DG74" s="2" t="s">
        <v>3</v>
      </c>
      <c r="DH74" s="2" t="s">
        <v>3</v>
      </c>
      <c r="DI74" s="2" t="s">
        <v>3</v>
      </c>
      <c r="DJ74" s="2" t="s">
        <v>3</v>
      </c>
      <c r="DK74" s="2" t="s">
        <v>3</v>
      </c>
      <c r="DL74" s="2" t="s">
        <v>3</v>
      </c>
      <c r="DM74" s="2" t="s">
        <v>3</v>
      </c>
      <c r="DN74" s="2">
        <v>0</v>
      </c>
      <c r="DO74" s="2">
        <v>0</v>
      </c>
      <c r="DP74" s="2">
        <v>1</v>
      </c>
      <c r="DQ74" s="2">
        <v>1</v>
      </c>
      <c r="DR74" s="2"/>
      <c r="DS74" s="2"/>
      <c r="DT74" s="2"/>
      <c r="DU74" s="2">
        <v>1010</v>
      </c>
      <c r="DV74" s="2" t="s">
        <v>43</v>
      </c>
      <c r="DW74" s="2" t="s">
        <v>43</v>
      </c>
      <c r="DX74" s="2">
        <v>1</v>
      </c>
      <c r="DY74" s="2"/>
      <c r="DZ74" s="2"/>
      <c r="EA74" s="2"/>
      <c r="EB74" s="2"/>
      <c r="EC74" s="2"/>
      <c r="ED74" s="2"/>
      <c r="EE74" s="2">
        <v>42146624</v>
      </c>
      <c r="EF74" s="2">
        <v>200</v>
      </c>
      <c r="EG74" s="2" t="s">
        <v>32</v>
      </c>
      <c r="EH74" s="2">
        <v>0</v>
      </c>
      <c r="EI74" s="2" t="s">
        <v>3</v>
      </c>
      <c r="EJ74" s="2">
        <v>1</v>
      </c>
      <c r="EK74" s="2">
        <v>1617</v>
      </c>
      <c r="EL74" s="2" t="s">
        <v>33</v>
      </c>
      <c r="EM74" s="2" t="s">
        <v>34</v>
      </c>
      <c r="EN74" s="2"/>
      <c r="EO74" s="2" t="s">
        <v>3</v>
      </c>
      <c r="EP74" s="2"/>
      <c r="EQ74" s="2">
        <v>512</v>
      </c>
      <c r="ER74" s="2">
        <v>279.77999999999997</v>
      </c>
      <c r="ES74" s="2">
        <v>279.77999999999997</v>
      </c>
      <c r="ET74" s="2">
        <v>0</v>
      </c>
      <c r="EU74" s="2">
        <v>0</v>
      </c>
      <c r="EV74" s="2">
        <v>0</v>
      </c>
      <c r="EW74" s="2">
        <v>0</v>
      </c>
      <c r="EX74" s="2">
        <v>0</v>
      </c>
      <c r="EY74" s="2">
        <v>0</v>
      </c>
      <c r="EZ74" s="2"/>
      <c r="FA74" s="2"/>
      <c r="FB74" s="2"/>
      <c r="FC74" s="2"/>
      <c r="FD74" s="2"/>
      <c r="FE74" s="2"/>
      <c r="FF74" s="2"/>
      <c r="FG74" s="2"/>
      <c r="FH74" s="2"/>
      <c r="FI74" s="2"/>
      <c r="FJ74" s="2"/>
      <c r="FK74" s="2"/>
      <c r="FL74" s="2"/>
      <c r="FM74" s="2"/>
      <c r="FN74" s="2"/>
      <c r="FO74" s="2"/>
      <c r="FP74" s="2"/>
      <c r="FQ74" s="2">
        <v>0</v>
      </c>
      <c r="FR74" s="2">
        <f t="shared" si="45"/>
        <v>0</v>
      </c>
      <c r="FS74" s="2">
        <v>0</v>
      </c>
      <c r="FT74" s="2"/>
      <c r="FU74" s="2"/>
      <c r="FV74" s="2"/>
      <c r="FW74" s="2"/>
      <c r="FX74" s="2">
        <v>0</v>
      </c>
      <c r="FY74" s="2">
        <v>0</v>
      </c>
      <c r="FZ74" s="2"/>
      <c r="GA74" s="2" t="s">
        <v>3</v>
      </c>
      <c r="GB74" s="2"/>
      <c r="GC74" s="2"/>
      <c r="GD74" s="2">
        <v>0</v>
      </c>
      <c r="GE74" s="2"/>
      <c r="GF74" s="2">
        <v>358222693</v>
      </c>
      <c r="GG74" s="2">
        <v>2</v>
      </c>
      <c r="GH74" s="2">
        <v>1</v>
      </c>
      <c r="GI74" s="2">
        <v>-2</v>
      </c>
      <c r="GJ74" s="2">
        <v>0</v>
      </c>
      <c r="GK74" s="2">
        <f>ROUND(R74*(R12)/100,2)</f>
        <v>0</v>
      </c>
      <c r="GL74" s="2">
        <f t="shared" si="46"/>
        <v>0</v>
      </c>
      <c r="GM74" s="2">
        <f t="shared" si="47"/>
        <v>559.55999999999995</v>
      </c>
      <c r="GN74" s="2">
        <f t="shared" si="48"/>
        <v>559.55999999999995</v>
      </c>
      <c r="GO74" s="2">
        <f t="shared" si="49"/>
        <v>0</v>
      </c>
      <c r="GP74" s="2">
        <f t="shared" si="50"/>
        <v>0</v>
      </c>
      <c r="GQ74" s="2"/>
      <c r="GR74" s="2">
        <v>0</v>
      </c>
      <c r="GS74" s="2">
        <v>3</v>
      </c>
      <c r="GT74" s="2">
        <v>0</v>
      </c>
      <c r="GU74" s="2" t="s">
        <v>3</v>
      </c>
      <c r="GV74" s="2">
        <f t="shared" si="51"/>
        <v>0</v>
      </c>
      <c r="GW74" s="2">
        <v>1</v>
      </c>
      <c r="GX74" s="2">
        <f t="shared" si="52"/>
        <v>0</v>
      </c>
      <c r="GY74" s="2"/>
      <c r="GZ74" s="2"/>
      <c r="HA74" s="2">
        <v>0</v>
      </c>
      <c r="HB74" s="2">
        <v>0</v>
      </c>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v>0</v>
      </c>
      <c r="IL74" s="2"/>
      <c r="IM74" s="2"/>
      <c r="IN74" s="2"/>
      <c r="IO74" s="2"/>
      <c r="IP74" s="2"/>
      <c r="IQ74" s="2"/>
      <c r="IR74" s="2"/>
      <c r="IS74" s="2"/>
      <c r="IT74" s="2"/>
      <c r="IU74" s="2"/>
    </row>
    <row r="75" spans="1:255" x14ac:dyDescent="0.2">
      <c r="A75">
        <v>17</v>
      </c>
      <c r="B75">
        <v>1</v>
      </c>
      <c r="E75" t="s">
        <v>106</v>
      </c>
      <c r="F75" t="s">
        <v>107</v>
      </c>
      <c r="G75" t="s">
        <v>108</v>
      </c>
      <c r="H75" t="s">
        <v>43</v>
      </c>
      <c r="I75">
        <v>2</v>
      </c>
      <c r="J75">
        <v>0</v>
      </c>
      <c r="O75">
        <f t="shared" si="21"/>
        <v>6272.67</v>
      </c>
      <c r="P75">
        <f t="shared" si="22"/>
        <v>6272.67</v>
      </c>
      <c r="Q75">
        <f t="shared" si="23"/>
        <v>0</v>
      </c>
      <c r="R75">
        <f t="shared" si="24"/>
        <v>0</v>
      </c>
      <c r="S75">
        <f t="shared" si="25"/>
        <v>0</v>
      </c>
      <c r="T75">
        <f t="shared" si="26"/>
        <v>0</v>
      </c>
      <c r="U75">
        <f t="shared" si="27"/>
        <v>0</v>
      </c>
      <c r="V75">
        <f t="shared" si="28"/>
        <v>0</v>
      </c>
      <c r="W75">
        <f t="shared" si="29"/>
        <v>0</v>
      </c>
      <c r="X75">
        <f t="shared" si="30"/>
        <v>0</v>
      </c>
      <c r="Y75">
        <f t="shared" si="31"/>
        <v>0</v>
      </c>
      <c r="AA75">
        <v>42559019</v>
      </c>
      <c r="AB75">
        <f t="shared" si="32"/>
        <v>279.77999999999997</v>
      </c>
      <c r="AC75">
        <f t="shared" si="33"/>
        <v>279.77999999999997</v>
      </c>
      <c r="AD75">
        <f t="shared" si="63"/>
        <v>0</v>
      </c>
      <c r="AE75">
        <f t="shared" si="63"/>
        <v>0</v>
      </c>
      <c r="AF75">
        <f t="shared" si="63"/>
        <v>0</v>
      </c>
      <c r="AG75">
        <f t="shared" si="34"/>
        <v>0</v>
      </c>
      <c r="AH75">
        <f t="shared" si="64"/>
        <v>0</v>
      </c>
      <c r="AI75">
        <f t="shared" si="64"/>
        <v>0</v>
      </c>
      <c r="AJ75">
        <f t="shared" si="35"/>
        <v>0</v>
      </c>
      <c r="AK75">
        <v>279.77999999999997</v>
      </c>
      <c r="AL75">
        <v>279.77999999999997</v>
      </c>
      <c r="AM75">
        <v>0</v>
      </c>
      <c r="AN75">
        <v>0</v>
      </c>
      <c r="AO75">
        <v>0</v>
      </c>
      <c r="AP75">
        <v>0</v>
      </c>
      <c r="AQ75">
        <v>0</v>
      </c>
      <c r="AR75">
        <v>0</v>
      </c>
      <c r="AS75">
        <v>0</v>
      </c>
      <c r="AT75">
        <v>0</v>
      </c>
      <c r="AU75">
        <v>0</v>
      </c>
      <c r="AV75">
        <v>1</v>
      </c>
      <c r="AW75">
        <v>1</v>
      </c>
      <c r="AZ75">
        <v>1</v>
      </c>
      <c r="BA75">
        <v>1</v>
      </c>
      <c r="BB75">
        <v>1</v>
      </c>
      <c r="BC75">
        <v>11.21</v>
      </c>
      <c r="BD75" t="s">
        <v>3</v>
      </c>
      <c r="BE75" t="s">
        <v>3</v>
      </c>
      <c r="BF75" t="s">
        <v>3</v>
      </c>
      <c r="BG75" t="s">
        <v>3</v>
      </c>
      <c r="BH75">
        <v>3</v>
      </c>
      <c r="BI75">
        <v>1</v>
      </c>
      <c r="BJ75" t="s">
        <v>109</v>
      </c>
      <c r="BM75">
        <v>1617</v>
      </c>
      <c r="BN75">
        <v>0</v>
      </c>
      <c r="BO75" t="s">
        <v>107</v>
      </c>
      <c r="BP75">
        <v>1</v>
      </c>
      <c r="BQ75">
        <v>200</v>
      </c>
      <c r="BR75">
        <v>0</v>
      </c>
      <c r="BS75">
        <v>1</v>
      </c>
      <c r="BT75">
        <v>1</v>
      </c>
      <c r="BU75">
        <v>1</v>
      </c>
      <c r="BV75">
        <v>1</v>
      </c>
      <c r="BW75">
        <v>1</v>
      </c>
      <c r="BX75">
        <v>1</v>
      </c>
      <c r="BY75" t="s">
        <v>3</v>
      </c>
      <c r="BZ75">
        <v>0</v>
      </c>
      <c r="CA75">
        <v>0</v>
      </c>
      <c r="CF75">
        <v>0</v>
      </c>
      <c r="CG75">
        <v>0</v>
      </c>
      <c r="CM75">
        <v>0</v>
      </c>
      <c r="CN75" t="s">
        <v>3</v>
      </c>
      <c r="CO75">
        <v>0</v>
      </c>
      <c r="CP75">
        <f t="shared" si="36"/>
        <v>6272.67</v>
      </c>
      <c r="CQ75">
        <f t="shared" si="37"/>
        <v>3136.3337999999999</v>
      </c>
      <c r="CR75">
        <f t="shared" si="38"/>
        <v>0</v>
      </c>
      <c r="CS75">
        <f t="shared" si="39"/>
        <v>0</v>
      </c>
      <c r="CT75">
        <f t="shared" si="40"/>
        <v>0</v>
      </c>
      <c r="CU75">
        <f t="shared" si="41"/>
        <v>0</v>
      </c>
      <c r="CV75">
        <f t="shared" si="42"/>
        <v>0</v>
      </c>
      <c r="CW75">
        <f t="shared" si="43"/>
        <v>0</v>
      </c>
      <c r="CX75">
        <f t="shared" si="44"/>
        <v>0</v>
      </c>
      <c r="CY75">
        <f>S75*(BZ75/100)</f>
        <v>0</v>
      </c>
      <c r="CZ75">
        <f>S75*(CA75/100)</f>
        <v>0</v>
      </c>
      <c r="DC75" t="s">
        <v>3</v>
      </c>
      <c r="DD75" t="s">
        <v>3</v>
      </c>
      <c r="DE75" t="s">
        <v>3</v>
      </c>
      <c r="DF75" t="s">
        <v>3</v>
      </c>
      <c r="DG75" t="s">
        <v>3</v>
      </c>
      <c r="DH75" t="s">
        <v>3</v>
      </c>
      <c r="DI75" t="s">
        <v>3</v>
      </c>
      <c r="DJ75" t="s">
        <v>3</v>
      </c>
      <c r="DK75" t="s">
        <v>3</v>
      </c>
      <c r="DL75" t="s">
        <v>3</v>
      </c>
      <c r="DM75" t="s">
        <v>3</v>
      </c>
      <c r="DN75">
        <v>0</v>
      </c>
      <c r="DO75">
        <v>0</v>
      </c>
      <c r="DP75">
        <v>1</v>
      </c>
      <c r="DQ75">
        <v>1</v>
      </c>
      <c r="DU75">
        <v>1010</v>
      </c>
      <c r="DV75" t="s">
        <v>43</v>
      </c>
      <c r="DW75" t="s">
        <v>43</v>
      </c>
      <c r="DX75">
        <v>1</v>
      </c>
      <c r="EE75">
        <v>42146624</v>
      </c>
      <c r="EF75">
        <v>200</v>
      </c>
      <c r="EG75" t="s">
        <v>32</v>
      </c>
      <c r="EH75">
        <v>0</v>
      </c>
      <c r="EI75" t="s">
        <v>3</v>
      </c>
      <c r="EJ75">
        <v>1</v>
      </c>
      <c r="EK75">
        <v>1617</v>
      </c>
      <c r="EL75" t="s">
        <v>33</v>
      </c>
      <c r="EM75" t="s">
        <v>34</v>
      </c>
      <c r="EO75" t="s">
        <v>3</v>
      </c>
      <c r="EQ75">
        <v>512</v>
      </c>
      <c r="ER75">
        <v>279.77999999999997</v>
      </c>
      <c r="ES75">
        <v>279.77999999999997</v>
      </c>
      <c r="ET75">
        <v>0</v>
      </c>
      <c r="EU75">
        <v>0</v>
      </c>
      <c r="EV75">
        <v>0</v>
      </c>
      <c r="EW75">
        <v>0</v>
      </c>
      <c r="EX75">
        <v>0</v>
      </c>
      <c r="EY75">
        <v>0</v>
      </c>
      <c r="FQ75">
        <v>0</v>
      </c>
      <c r="FR75">
        <f t="shared" si="45"/>
        <v>0</v>
      </c>
      <c r="FS75">
        <v>0</v>
      </c>
      <c r="FX75">
        <v>0</v>
      </c>
      <c r="FY75">
        <v>0</v>
      </c>
      <c r="GA75" t="s">
        <v>3</v>
      </c>
      <c r="GD75">
        <v>0</v>
      </c>
      <c r="GF75">
        <v>358222693</v>
      </c>
      <c r="GG75">
        <v>2</v>
      </c>
      <c r="GH75">
        <v>1</v>
      </c>
      <c r="GI75">
        <v>2</v>
      </c>
      <c r="GJ75">
        <v>0</v>
      </c>
      <c r="GK75">
        <f>ROUND(R75*(S12)/100,2)</f>
        <v>0</v>
      </c>
      <c r="GL75">
        <f t="shared" si="46"/>
        <v>0</v>
      </c>
      <c r="GM75">
        <f t="shared" si="47"/>
        <v>6272.67</v>
      </c>
      <c r="GN75">
        <f t="shared" si="48"/>
        <v>6272.67</v>
      </c>
      <c r="GO75">
        <f t="shared" si="49"/>
        <v>0</v>
      </c>
      <c r="GP75">
        <f t="shared" si="50"/>
        <v>0</v>
      </c>
      <c r="GR75">
        <v>0</v>
      </c>
      <c r="GS75">
        <v>3</v>
      </c>
      <c r="GT75">
        <v>0</v>
      </c>
      <c r="GU75" t="s">
        <v>3</v>
      </c>
      <c r="GV75">
        <f t="shared" si="51"/>
        <v>0</v>
      </c>
      <c r="GW75">
        <v>1</v>
      </c>
      <c r="GX75">
        <f t="shared" si="52"/>
        <v>0</v>
      </c>
      <c r="HA75">
        <v>0</v>
      </c>
      <c r="HB75">
        <v>0</v>
      </c>
      <c r="IK75">
        <v>0</v>
      </c>
    </row>
    <row r="76" spans="1:255" x14ac:dyDescent="0.2">
      <c r="A76" s="2">
        <v>17</v>
      </c>
      <c r="B76" s="2">
        <v>1</v>
      </c>
      <c r="C76" s="2"/>
      <c r="D76" s="2"/>
      <c r="E76" s="2" t="s">
        <v>110</v>
      </c>
      <c r="F76" s="2" t="s">
        <v>111</v>
      </c>
      <c r="G76" s="2" t="s">
        <v>112</v>
      </c>
      <c r="H76" s="2" t="s">
        <v>43</v>
      </c>
      <c r="I76" s="2">
        <v>0</v>
      </c>
      <c r="J76" s="2">
        <v>0</v>
      </c>
      <c r="K76" s="2"/>
      <c r="L76" s="2"/>
      <c r="M76" s="2"/>
      <c r="N76" s="2"/>
      <c r="O76" s="2">
        <f t="shared" si="21"/>
        <v>0</v>
      </c>
      <c r="P76" s="2">
        <f t="shared" si="22"/>
        <v>0</v>
      </c>
      <c r="Q76" s="2">
        <f t="shared" si="23"/>
        <v>0</v>
      </c>
      <c r="R76" s="2">
        <f t="shared" si="24"/>
        <v>0</v>
      </c>
      <c r="S76" s="2">
        <f t="shared" si="25"/>
        <v>0</v>
      </c>
      <c r="T76" s="2">
        <f t="shared" si="26"/>
        <v>0</v>
      </c>
      <c r="U76" s="2">
        <f t="shared" si="27"/>
        <v>0</v>
      </c>
      <c r="V76" s="2">
        <f t="shared" si="28"/>
        <v>0</v>
      </c>
      <c r="W76" s="2">
        <f t="shared" si="29"/>
        <v>0</v>
      </c>
      <c r="X76" s="2">
        <f t="shared" si="30"/>
        <v>0</v>
      </c>
      <c r="Y76" s="2">
        <f t="shared" si="31"/>
        <v>0</v>
      </c>
      <c r="Z76" s="2"/>
      <c r="AA76" s="2">
        <v>42559021</v>
      </c>
      <c r="AB76" s="2">
        <f t="shared" si="32"/>
        <v>527.69000000000005</v>
      </c>
      <c r="AC76" s="2">
        <f t="shared" si="33"/>
        <v>527.69000000000005</v>
      </c>
      <c r="AD76" s="2">
        <f t="shared" si="63"/>
        <v>0</v>
      </c>
      <c r="AE76" s="2">
        <f t="shared" si="63"/>
        <v>0</v>
      </c>
      <c r="AF76" s="2">
        <f t="shared" si="63"/>
        <v>0</v>
      </c>
      <c r="AG76" s="2">
        <f t="shared" si="34"/>
        <v>0</v>
      </c>
      <c r="AH76" s="2">
        <f t="shared" si="64"/>
        <v>0</v>
      </c>
      <c r="AI76" s="2">
        <f t="shared" si="64"/>
        <v>0</v>
      </c>
      <c r="AJ76" s="2">
        <f t="shared" si="35"/>
        <v>0</v>
      </c>
      <c r="AK76" s="2">
        <v>527.69000000000005</v>
      </c>
      <c r="AL76" s="2">
        <v>527.69000000000005</v>
      </c>
      <c r="AM76" s="2">
        <v>0</v>
      </c>
      <c r="AN76" s="2">
        <v>0</v>
      </c>
      <c r="AO76" s="2">
        <v>0</v>
      </c>
      <c r="AP76" s="2">
        <v>0</v>
      </c>
      <c r="AQ76" s="2">
        <v>0</v>
      </c>
      <c r="AR76" s="2">
        <v>0</v>
      </c>
      <c r="AS76" s="2">
        <v>0</v>
      </c>
      <c r="AT76" s="2">
        <v>0</v>
      </c>
      <c r="AU76" s="2">
        <v>0</v>
      </c>
      <c r="AV76" s="2">
        <v>1</v>
      </c>
      <c r="AW76" s="2">
        <v>1</v>
      </c>
      <c r="AX76" s="2"/>
      <c r="AY76" s="2"/>
      <c r="AZ76" s="2">
        <v>1</v>
      </c>
      <c r="BA76" s="2">
        <v>1</v>
      </c>
      <c r="BB76" s="2">
        <v>1</v>
      </c>
      <c r="BC76" s="2">
        <v>1</v>
      </c>
      <c r="BD76" s="2" t="s">
        <v>3</v>
      </c>
      <c r="BE76" s="2" t="s">
        <v>3</v>
      </c>
      <c r="BF76" s="2" t="s">
        <v>3</v>
      </c>
      <c r="BG76" s="2" t="s">
        <v>3</v>
      </c>
      <c r="BH76" s="2">
        <v>3</v>
      </c>
      <c r="BI76" s="2">
        <v>1</v>
      </c>
      <c r="BJ76" s="2" t="s">
        <v>113</v>
      </c>
      <c r="BK76" s="2"/>
      <c r="BL76" s="2"/>
      <c r="BM76" s="2">
        <v>1617</v>
      </c>
      <c r="BN76" s="2">
        <v>0</v>
      </c>
      <c r="BO76" s="2" t="s">
        <v>3</v>
      </c>
      <c r="BP76" s="2">
        <v>0</v>
      </c>
      <c r="BQ76" s="2">
        <v>200</v>
      </c>
      <c r="BR76" s="2">
        <v>0</v>
      </c>
      <c r="BS76" s="2">
        <v>1</v>
      </c>
      <c r="BT76" s="2">
        <v>1</v>
      </c>
      <c r="BU76" s="2">
        <v>1</v>
      </c>
      <c r="BV76" s="2">
        <v>1</v>
      </c>
      <c r="BW76" s="2">
        <v>1</v>
      </c>
      <c r="BX76" s="2">
        <v>1</v>
      </c>
      <c r="BY76" s="2" t="s">
        <v>3</v>
      </c>
      <c r="BZ76" s="2">
        <v>0</v>
      </c>
      <c r="CA76" s="2">
        <v>0</v>
      </c>
      <c r="CB76" s="2"/>
      <c r="CC76" s="2"/>
      <c r="CD76" s="2"/>
      <c r="CE76" s="2"/>
      <c r="CF76" s="2">
        <v>0</v>
      </c>
      <c r="CG76" s="2">
        <v>0</v>
      </c>
      <c r="CH76" s="2"/>
      <c r="CI76" s="2"/>
      <c r="CJ76" s="2"/>
      <c r="CK76" s="2"/>
      <c r="CL76" s="2"/>
      <c r="CM76" s="2">
        <v>0</v>
      </c>
      <c r="CN76" s="2" t="s">
        <v>3</v>
      </c>
      <c r="CO76" s="2">
        <v>0</v>
      </c>
      <c r="CP76" s="2">
        <f t="shared" si="36"/>
        <v>0</v>
      </c>
      <c r="CQ76" s="2">
        <f t="shared" si="37"/>
        <v>527.69000000000005</v>
      </c>
      <c r="CR76" s="2">
        <f t="shared" si="38"/>
        <v>0</v>
      </c>
      <c r="CS76" s="2">
        <f t="shared" si="39"/>
        <v>0</v>
      </c>
      <c r="CT76" s="2">
        <f t="shared" si="40"/>
        <v>0</v>
      </c>
      <c r="CU76" s="2">
        <f t="shared" si="41"/>
        <v>0</v>
      </c>
      <c r="CV76" s="2">
        <f t="shared" si="42"/>
        <v>0</v>
      </c>
      <c r="CW76" s="2">
        <f t="shared" si="43"/>
        <v>0</v>
      </c>
      <c r="CX76" s="2">
        <f t="shared" si="44"/>
        <v>0</v>
      </c>
      <c r="CY76" s="2">
        <f>((S76*BZ76)/100)</f>
        <v>0</v>
      </c>
      <c r="CZ76" s="2">
        <f>((S76*CA76)/100)</f>
        <v>0</v>
      </c>
      <c r="DA76" s="2"/>
      <c r="DB76" s="2"/>
      <c r="DC76" s="2" t="s">
        <v>3</v>
      </c>
      <c r="DD76" s="2" t="s">
        <v>3</v>
      </c>
      <c r="DE76" s="2" t="s">
        <v>3</v>
      </c>
      <c r="DF76" s="2" t="s">
        <v>3</v>
      </c>
      <c r="DG76" s="2" t="s">
        <v>3</v>
      </c>
      <c r="DH76" s="2" t="s">
        <v>3</v>
      </c>
      <c r="DI76" s="2" t="s">
        <v>3</v>
      </c>
      <c r="DJ76" s="2" t="s">
        <v>3</v>
      </c>
      <c r="DK76" s="2" t="s">
        <v>3</v>
      </c>
      <c r="DL76" s="2" t="s">
        <v>3</v>
      </c>
      <c r="DM76" s="2" t="s">
        <v>3</v>
      </c>
      <c r="DN76" s="2">
        <v>0</v>
      </c>
      <c r="DO76" s="2">
        <v>0</v>
      </c>
      <c r="DP76" s="2">
        <v>1</v>
      </c>
      <c r="DQ76" s="2">
        <v>1</v>
      </c>
      <c r="DR76" s="2"/>
      <c r="DS76" s="2"/>
      <c r="DT76" s="2"/>
      <c r="DU76" s="2">
        <v>1010</v>
      </c>
      <c r="DV76" s="2" t="s">
        <v>43</v>
      </c>
      <c r="DW76" s="2" t="s">
        <v>43</v>
      </c>
      <c r="DX76" s="2">
        <v>1</v>
      </c>
      <c r="DY76" s="2"/>
      <c r="DZ76" s="2"/>
      <c r="EA76" s="2"/>
      <c r="EB76" s="2"/>
      <c r="EC76" s="2"/>
      <c r="ED76" s="2"/>
      <c r="EE76" s="2">
        <v>42146624</v>
      </c>
      <c r="EF76" s="2">
        <v>200</v>
      </c>
      <c r="EG76" s="2" t="s">
        <v>32</v>
      </c>
      <c r="EH76" s="2">
        <v>0</v>
      </c>
      <c r="EI76" s="2" t="s">
        <v>3</v>
      </c>
      <c r="EJ76" s="2">
        <v>1</v>
      </c>
      <c r="EK76" s="2">
        <v>1617</v>
      </c>
      <c r="EL76" s="2" t="s">
        <v>33</v>
      </c>
      <c r="EM76" s="2" t="s">
        <v>34</v>
      </c>
      <c r="EN76" s="2"/>
      <c r="EO76" s="2" t="s">
        <v>3</v>
      </c>
      <c r="EP76" s="2"/>
      <c r="EQ76" s="2">
        <v>512</v>
      </c>
      <c r="ER76" s="2">
        <v>527.69000000000005</v>
      </c>
      <c r="ES76" s="2">
        <v>527.69000000000005</v>
      </c>
      <c r="ET76" s="2">
        <v>0</v>
      </c>
      <c r="EU76" s="2">
        <v>0</v>
      </c>
      <c r="EV76" s="2">
        <v>0</v>
      </c>
      <c r="EW76" s="2">
        <v>0</v>
      </c>
      <c r="EX76" s="2">
        <v>0</v>
      </c>
      <c r="EY76" s="2">
        <v>0</v>
      </c>
      <c r="EZ76" s="2"/>
      <c r="FA76" s="2"/>
      <c r="FB76" s="2"/>
      <c r="FC76" s="2"/>
      <c r="FD76" s="2"/>
      <c r="FE76" s="2"/>
      <c r="FF76" s="2"/>
      <c r="FG76" s="2"/>
      <c r="FH76" s="2"/>
      <c r="FI76" s="2"/>
      <c r="FJ76" s="2"/>
      <c r="FK76" s="2"/>
      <c r="FL76" s="2"/>
      <c r="FM76" s="2"/>
      <c r="FN76" s="2"/>
      <c r="FO76" s="2"/>
      <c r="FP76" s="2"/>
      <c r="FQ76" s="2">
        <v>0</v>
      </c>
      <c r="FR76" s="2">
        <f t="shared" si="45"/>
        <v>0</v>
      </c>
      <c r="FS76" s="2">
        <v>0</v>
      </c>
      <c r="FT76" s="2"/>
      <c r="FU76" s="2"/>
      <c r="FV76" s="2"/>
      <c r="FW76" s="2"/>
      <c r="FX76" s="2">
        <v>0</v>
      </c>
      <c r="FY76" s="2">
        <v>0</v>
      </c>
      <c r="FZ76" s="2"/>
      <c r="GA76" s="2" t="s">
        <v>3</v>
      </c>
      <c r="GB76" s="2"/>
      <c r="GC76" s="2"/>
      <c r="GD76" s="2">
        <v>0</v>
      </c>
      <c r="GE76" s="2"/>
      <c r="GF76" s="2">
        <v>-366972935</v>
      </c>
      <c r="GG76" s="2">
        <v>2</v>
      </c>
      <c r="GH76" s="2">
        <v>1</v>
      </c>
      <c r="GI76" s="2">
        <v>-2</v>
      </c>
      <c r="GJ76" s="2">
        <v>0</v>
      </c>
      <c r="GK76" s="2">
        <f>ROUND(R76*(R12)/100,2)</f>
        <v>0</v>
      </c>
      <c r="GL76" s="2">
        <f t="shared" si="46"/>
        <v>0</v>
      </c>
      <c r="GM76" s="2">
        <f t="shared" si="47"/>
        <v>0</v>
      </c>
      <c r="GN76" s="2">
        <f t="shared" si="48"/>
        <v>0</v>
      </c>
      <c r="GO76" s="2">
        <f t="shared" si="49"/>
        <v>0</v>
      </c>
      <c r="GP76" s="2">
        <f t="shared" si="50"/>
        <v>0</v>
      </c>
      <c r="GQ76" s="2"/>
      <c r="GR76" s="2">
        <v>0</v>
      </c>
      <c r="GS76" s="2">
        <v>3</v>
      </c>
      <c r="GT76" s="2">
        <v>0</v>
      </c>
      <c r="GU76" s="2" t="s">
        <v>3</v>
      </c>
      <c r="GV76" s="2">
        <f t="shared" si="51"/>
        <v>0</v>
      </c>
      <c r="GW76" s="2">
        <v>1</v>
      </c>
      <c r="GX76" s="2">
        <f t="shared" si="52"/>
        <v>0</v>
      </c>
      <c r="GY76" s="2"/>
      <c r="GZ76" s="2"/>
      <c r="HA76" s="2">
        <v>0</v>
      </c>
      <c r="HB76" s="2">
        <v>0</v>
      </c>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v>0</v>
      </c>
      <c r="IL76" s="2"/>
      <c r="IM76" s="2"/>
      <c r="IN76" s="2"/>
      <c r="IO76" s="2"/>
      <c r="IP76" s="2"/>
      <c r="IQ76" s="2"/>
      <c r="IR76" s="2"/>
      <c r="IS76" s="2"/>
      <c r="IT76" s="2"/>
      <c r="IU76" s="2"/>
    </row>
    <row r="77" spans="1:255" x14ac:dyDescent="0.2">
      <c r="A77">
        <v>17</v>
      </c>
      <c r="B77">
        <v>1</v>
      </c>
      <c r="E77" t="s">
        <v>110</v>
      </c>
      <c r="F77" t="s">
        <v>111</v>
      </c>
      <c r="G77" t="s">
        <v>112</v>
      </c>
      <c r="H77" t="s">
        <v>43</v>
      </c>
      <c r="I77">
        <v>0</v>
      </c>
      <c r="J77">
        <v>0</v>
      </c>
      <c r="O77">
        <f t="shared" si="21"/>
        <v>0</v>
      </c>
      <c r="P77">
        <f t="shared" si="22"/>
        <v>0</v>
      </c>
      <c r="Q77">
        <f t="shared" si="23"/>
        <v>0</v>
      </c>
      <c r="R77">
        <f t="shared" si="24"/>
        <v>0</v>
      </c>
      <c r="S77">
        <f t="shared" si="25"/>
        <v>0</v>
      </c>
      <c r="T77">
        <f t="shared" si="26"/>
        <v>0</v>
      </c>
      <c r="U77">
        <f t="shared" si="27"/>
        <v>0</v>
      </c>
      <c r="V77">
        <f t="shared" si="28"/>
        <v>0</v>
      </c>
      <c r="W77">
        <f t="shared" si="29"/>
        <v>0</v>
      </c>
      <c r="X77">
        <f t="shared" si="30"/>
        <v>0</v>
      </c>
      <c r="Y77">
        <f t="shared" si="31"/>
        <v>0</v>
      </c>
      <c r="AA77">
        <v>42559019</v>
      </c>
      <c r="AB77">
        <f t="shared" si="32"/>
        <v>527.69000000000005</v>
      </c>
      <c r="AC77">
        <f t="shared" si="33"/>
        <v>527.69000000000005</v>
      </c>
      <c r="AD77">
        <f t="shared" si="63"/>
        <v>0</v>
      </c>
      <c r="AE77">
        <f t="shared" si="63"/>
        <v>0</v>
      </c>
      <c r="AF77">
        <f t="shared" si="63"/>
        <v>0</v>
      </c>
      <c r="AG77">
        <f t="shared" si="34"/>
        <v>0</v>
      </c>
      <c r="AH77">
        <f t="shared" si="64"/>
        <v>0</v>
      </c>
      <c r="AI77">
        <f t="shared" si="64"/>
        <v>0</v>
      </c>
      <c r="AJ77">
        <f t="shared" si="35"/>
        <v>0</v>
      </c>
      <c r="AK77">
        <v>527.69000000000005</v>
      </c>
      <c r="AL77">
        <v>527.69000000000005</v>
      </c>
      <c r="AM77">
        <v>0</v>
      </c>
      <c r="AN77">
        <v>0</v>
      </c>
      <c r="AO77">
        <v>0</v>
      </c>
      <c r="AP77">
        <v>0</v>
      </c>
      <c r="AQ77">
        <v>0</v>
      </c>
      <c r="AR77">
        <v>0</v>
      </c>
      <c r="AS77">
        <v>0</v>
      </c>
      <c r="AT77">
        <v>0</v>
      </c>
      <c r="AU77">
        <v>0</v>
      </c>
      <c r="AV77">
        <v>1</v>
      </c>
      <c r="AW77">
        <v>1</v>
      </c>
      <c r="AZ77">
        <v>1</v>
      </c>
      <c r="BA77">
        <v>1</v>
      </c>
      <c r="BB77">
        <v>1</v>
      </c>
      <c r="BC77">
        <v>14.02</v>
      </c>
      <c r="BD77" t="s">
        <v>3</v>
      </c>
      <c r="BE77" t="s">
        <v>3</v>
      </c>
      <c r="BF77" t="s">
        <v>3</v>
      </c>
      <c r="BG77" t="s">
        <v>3</v>
      </c>
      <c r="BH77">
        <v>3</v>
      </c>
      <c r="BI77">
        <v>1</v>
      </c>
      <c r="BJ77" t="s">
        <v>113</v>
      </c>
      <c r="BM77">
        <v>1617</v>
      </c>
      <c r="BN77">
        <v>0</v>
      </c>
      <c r="BO77" t="s">
        <v>111</v>
      </c>
      <c r="BP77">
        <v>1</v>
      </c>
      <c r="BQ77">
        <v>200</v>
      </c>
      <c r="BR77">
        <v>0</v>
      </c>
      <c r="BS77">
        <v>1</v>
      </c>
      <c r="BT77">
        <v>1</v>
      </c>
      <c r="BU77">
        <v>1</v>
      </c>
      <c r="BV77">
        <v>1</v>
      </c>
      <c r="BW77">
        <v>1</v>
      </c>
      <c r="BX77">
        <v>1</v>
      </c>
      <c r="BY77" t="s">
        <v>3</v>
      </c>
      <c r="BZ77">
        <v>0</v>
      </c>
      <c r="CA77">
        <v>0</v>
      </c>
      <c r="CF77">
        <v>0</v>
      </c>
      <c r="CG77">
        <v>0</v>
      </c>
      <c r="CM77">
        <v>0</v>
      </c>
      <c r="CN77" t="s">
        <v>3</v>
      </c>
      <c r="CO77">
        <v>0</v>
      </c>
      <c r="CP77">
        <f t="shared" si="36"/>
        <v>0</v>
      </c>
      <c r="CQ77">
        <f t="shared" si="37"/>
        <v>7398.2138000000004</v>
      </c>
      <c r="CR77">
        <f t="shared" si="38"/>
        <v>0</v>
      </c>
      <c r="CS77">
        <f t="shared" si="39"/>
        <v>0</v>
      </c>
      <c r="CT77">
        <f t="shared" si="40"/>
        <v>0</v>
      </c>
      <c r="CU77">
        <f t="shared" si="41"/>
        <v>0</v>
      </c>
      <c r="CV77">
        <f t="shared" si="42"/>
        <v>0</v>
      </c>
      <c r="CW77">
        <f t="shared" si="43"/>
        <v>0</v>
      </c>
      <c r="CX77">
        <f t="shared" si="44"/>
        <v>0</v>
      </c>
      <c r="CY77">
        <f>S77*(BZ77/100)</f>
        <v>0</v>
      </c>
      <c r="CZ77">
        <f>S77*(CA77/100)</f>
        <v>0</v>
      </c>
      <c r="DC77" t="s">
        <v>3</v>
      </c>
      <c r="DD77" t="s">
        <v>3</v>
      </c>
      <c r="DE77" t="s">
        <v>3</v>
      </c>
      <c r="DF77" t="s">
        <v>3</v>
      </c>
      <c r="DG77" t="s">
        <v>3</v>
      </c>
      <c r="DH77" t="s">
        <v>3</v>
      </c>
      <c r="DI77" t="s">
        <v>3</v>
      </c>
      <c r="DJ77" t="s">
        <v>3</v>
      </c>
      <c r="DK77" t="s">
        <v>3</v>
      </c>
      <c r="DL77" t="s">
        <v>3</v>
      </c>
      <c r="DM77" t="s">
        <v>3</v>
      </c>
      <c r="DN77">
        <v>0</v>
      </c>
      <c r="DO77">
        <v>0</v>
      </c>
      <c r="DP77">
        <v>1</v>
      </c>
      <c r="DQ77">
        <v>1</v>
      </c>
      <c r="DU77">
        <v>1010</v>
      </c>
      <c r="DV77" t="s">
        <v>43</v>
      </c>
      <c r="DW77" t="s">
        <v>43</v>
      </c>
      <c r="DX77">
        <v>1</v>
      </c>
      <c r="EE77">
        <v>42146624</v>
      </c>
      <c r="EF77">
        <v>200</v>
      </c>
      <c r="EG77" t="s">
        <v>32</v>
      </c>
      <c r="EH77">
        <v>0</v>
      </c>
      <c r="EI77" t="s">
        <v>3</v>
      </c>
      <c r="EJ77">
        <v>1</v>
      </c>
      <c r="EK77">
        <v>1617</v>
      </c>
      <c r="EL77" t="s">
        <v>33</v>
      </c>
      <c r="EM77" t="s">
        <v>34</v>
      </c>
      <c r="EO77" t="s">
        <v>3</v>
      </c>
      <c r="EQ77">
        <v>512</v>
      </c>
      <c r="ER77">
        <v>527.69000000000005</v>
      </c>
      <c r="ES77">
        <v>527.69000000000005</v>
      </c>
      <c r="ET77">
        <v>0</v>
      </c>
      <c r="EU77">
        <v>0</v>
      </c>
      <c r="EV77">
        <v>0</v>
      </c>
      <c r="EW77">
        <v>0</v>
      </c>
      <c r="EX77">
        <v>0</v>
      </c>
      <c r="EY77">
        <v>0</v>
      </c>
      <c r="FQ77">
        <v>0</v>
      </c>
      <c r="FR77">
        <f t="shared" si="45"/>
        <v>0</v>
      </c>
      <c r="FS77">
        <v>0</v>
      </c>
      <c r="FX77">
        <v>0</v>
      </c>
      <c r="FY77">
        <v>0</v>
      </c>
      <c r="GA77" t="s">
        <v>3</v>
      </c>
      <c r="GD77">
        <v>0</v>
      </c>
      <c r="GF77">
        <v>-366972935</v>
      </c>
      <c r="GG77">
        <v>2</v>
      </c>
      <c r="GH77">
        <v>1</v>
      </c>
      <c r="GI77">
        <v>2</v>
      </c>
      <c r="GJ77">
        <v>0</v>
      </c>
      <c r="GK77">
        <f>ROUND(R77*(S12)/100,2)</f>
        <v>0</v>
      </c>
      <c r="GL77">
        <f t="shared" si="46"/>
        <v>0</v>
      </c>
      <c r="GM77">
        <f t="shared" si="47"/>
        <v>0</v>
      </c>
      <c r="GN77">
        <f t="shared" si="48"/>
        <v>0</v>
      </c>
      <c r="GO77">
        <f t="shared" si="49"/>
        <v>0</v>
      </c>
      <c r="GP77">
        <f t="shared" si="50"/>
        <v>0</v>
      </c>
      <c r="GR77">
        <v>0</v>
      </c>
      <c r="GS77">
        <v>3</v>
      </c>
      <c r="GT77">
        <v>0</v>
      </c>
      <c r="GU77" t="s">
        <v>3</v>
      </c>
      <c r="GV77">
        <f t="shared" si="51"/>
        <v>0</v>
      </c>
      <c r="GW77">
        <v>1</v>
      </c>
      <c r="GX77">
        <f t="shared" si="52"/>
        <v>0</v>
      </c>
      <c r="HA77">
        <v>0</v>
      </c>
      <c r="HB77">
        <v>0</v>
      </c>
      <c r="IK77">
        <v>0</v>
      </c>
    </row>
    <row r="78" spans="1:255" x14ac:dyDescent="0.2">
      <c r="A78" s="2">
        <v>17</v>
      </c>
      <c r="B78" s="2">
        <v>1</v>
      </c>
      <c r="C78" s="2">
        <f>ROW(SmtRes!A39)</f>
        <v>39</v>
      </c>
      <c r="D78" s="2">
        <f>ROW(EtalonRes!A75)</f>
        <v>75</v>
      </c>
      <c r="E78" s="2" t="s">
        <v>114</v>
      </c>
      <c r="F78" s="2" t="s">
        <v>115</v>
      </c>
      <c r="G78" s="2" t="s">
        <v>116</v>
      </c>
      <c r="H78" s="2" t="s">
        <v>18</v>
      </c>
      <c r="I78" s="2">
        <v>2.35</v>
      </c>
      <c r="J78" s="2">
        <v>0</v>
      </c>
      <c r="K78" s="2"/>
      <c r="L78" s="2"/>
      <c r="M78" s="2"/>
      <c r="N78" s="2"/>
      <c r="O78" s="2">
        <f t="shared" si="21"/>
        <v>2767.97</v>
      </c>
      <c r="P78" s="2">
        <f t="shared" si="22"/>
        <v>98.37</v>
      </c>
      <c r="Q78" s="2">
        <f t="shared" si="23"/>
        <v>432.28</v>
      </c>
      <c r="R78" s="2">
        <f t="shared" si="24"/>
        <v>57.37</v>
      </c>
      <c r="S78" s="2">
        <f t="shared" si="25"/>
        <v>2237.3200000000002</v>
      </c>
      <c r="T78" s="2">
        <f t="shared" si="26"/>
        <v>0</v>
      </c>
      <c r="U78" s="2">
        <f t="shared" si="27"/>
        <v>177.28399999999996</v>
      </c>
      <c r="V78" s="2">
        <f t="shared" si="28"/>
        <v>0</v>
      </c>
      <c r="W78" s="2">
        <f t="shared" si="29"/>
        <v>0</v>
      </c>
      <c r="X78" s="2">
        <f t="shared" si="30"/>
        <v>2550.54</v>
      </c>
      <c r="Y78" s="2">
        <f t="shared" si="31"/>
        <v>1499</v>
      </c>
      <c r="Z78" s="2"/>
      <c r="AA78" s="2">
        <v>42559021</v>
      </c>
      <c r="AB78" s="2">
        <f t="shared" si="32"/>
        <v>1177.8605</v>
      </c>
      <c r="AC78" s="2">
        <f t="shared" si="33"/>
        <v>41.86</v>
      </c>
      <c r="AD78" s="2">
        <f>ROUND(((ET78*1.25)),6)</f>
        <v>183.95</v>
      </c>
      <c r="AE78" s="2">
        <f>ROUND(((EU78*1.25)),6)</f>
        <v>24.412500000000001</v>
      </c>
      <c r="AF78" s="2">
        <f>ROUND(((EV78*1.15)),6)</f>
        <v>952.05050000000006</v>
      </c>
      <c r="AG78" s="2">
        <f t="shared" si="34"/>
        <v>0</v>
      </c>
      <c r="AH78" s="2">
        <f>((EW78*1.15))</f>
        <v>75.439999999999984</v>
      </c>
      <c r="AI78" s="2">
        <f>((EX78*1.25))</f>
        <v>0</v>
      </c>
      <c r="AJ78" s="2">
        <f t="shared" si="35"/>
        <v>0</v>
      </c>
      <c r="AK78" s="2">
        <v>1016.89</v>
      </c>
      <c r="AL78" s="2">
        <v>41.86</v>
      </c>
      <c r="AM78" s="2">
        <v>147.16</v>
      </c>
      <c r="AN78" s="2">
        <v>19.53</v>
      </c>
      <c r="AO78" s="2">
        <v>827.87</v>
      </c>
      <c r="AP78" s="2">
        <v>0</v>
      </c>
      <c r="AQ78" s="2">
        <v>65.599999999999994</v>
      </c>
      <c r="AR78" s="2">
        <v>0</v>
      </c>
      <c r="AS78" s="2">
        <v>0</v>
      </c>
      <c r="AT78" s="2">
        <v>114</v>
      </c>
      <c r="AU78" s="2">
        <v>67</v>
      </c>
      <c r="AV78" s="2">
        <v>1</v>
      </c>
      <c r="AW78" s="2">
        <v>1</v>
      </c>
      <c r="AX78" s="2"/>
      <c r="AY78" s="2"/>
      <c r="AZ78" s="2">
        <v>1</v>
      </c>
      <c r="BA78" s="2">
        <v>1</v>
      </c>
      <c r="BB78" s="2">
        <v>1</v>
      </c>
      <c r="BC78" s="2">
        <v>1</v>
      </c>
      <c r="BD78" s="2" t="s">
        <v>3</v>
      </c>
      <c r="BE78" s="2" t="s">
        <v>3</v>
      </c>
      <c r="BF78" s="2" t="s">
        <v>3</v>
      </c>
      <c r="BG78" s="2" t="s">
        <v>3</v>
      </c>
      <c r="BH78" s="2">
        <v>0</v>
      </c>
      <c r="BI78" s="2">
        <v>1</v>
      </c>
      <c r="BJ78" s="2" t="s">
        <v>117</v>
      </c>
      <c r="BK78" s="2"/>
      <c r="BL78" s="2"/>
      <c r="BM78" s="2">
        <v>132</v>
      </c>
      <c r="BN78" s="2">
        <v>0</v>
      </c>
      <c r="BO78" s="2" t="s">
        <v>3</v>
      </c>
      <c r="BP78" s="2">
        <v>0</v>
      </c>
      <c r="BQ78" s="2">
        <v>30</v>
      </c>
      <c r="BR78" s="2">
        <v>0</v>
      </c>
      <c r="BS78" s="2">
        <v>1</v>
      </c>
      <c r="BT78" s="2">
        <v>1</v>
      </c>
      <c r="BU78" s="2">
        <v>1</v>
      </c>
      <c r="BV78" s="2">
        <v>1</v>
      </c>
      <c r="BW78" s="2">
        <v>1</v>
      </c>
      <c r="BX78" s="2">
        <v>1</v>
      </c>
      <c r="BY78" s="2" t="s">
        <v>3</v>
      </c>
      <c r="BZ78" s="2">
        <v>114</v>
      </c>
      <c r="CA78" s="2">
        <v>67</v>
      </c>
      <c r="CB78" s="2"/>
      <c r="CC78" s="2"/>
      <c r="CD78" s="2"/>
      <c r="CE78" s="2"/>
      <c r="CF78" s="2">
        <v>0</v>
      </c>
      <c r="CG78" s="2">
        <v>0</v>
      </c>
      <c r="CH78" s="2"/>
      <c r="CI78" s="2"/>
      <c r="CJ78" s="2"/>
      <c r="CK78" s="2"/>
      <c r="CL78" s="2"/>
      <c r="CM78" s="2">
        <v>0</v>
      </c>
      <c r="CN78" s="2" t="s">
        <v>20</v>
      </c>
      <c r="CO78" s="2">
        <v>0</v>
      </c>
      <c r="CP78" s="2">
        <f t="shared" si="36"/>
        <v>2767.9700000000003</v>
      </c>
      <c r="CQ78" s="2">
        <f t="shared" si="37"/>
        <v>41.86</v>
      </c>
      <c r="CR78" s="2">
        <f t="shared" si="38"/>
        <v>183.95</v>
      </c>
      <c r="CS78" s="2">
        <f t="shared" si="39"/>
        <v>24.412500000000001</v>
      </c>
      <c r="CT78" s="2">
        <f t="shared" si="40"/>
        <v>952.05050000000006</v>
      </c>
      <c r="CU78" s="2">
        <f t="shared" si="41"/>
        <v>0</v>
      </c>
      <c r="CV78" s="2">
        <f t="shared" si="42"/>
        <v>75.439999999999984</v>
      </c>
      <c r="CW78" s="2">
        <f t="shared" si="43"/>
        <v>0</v>
      </c>
      <c r="CX78" s="2">
        <f t="shared" si="44"/>
        <v>0</v>
      </c>
      <c r="CY78" s="2">
        <f>((S78*BZ78)/100)</f>
        <v>2550.5448000000001</v>
      </c>
      <c r="CZ78" s="2">
        <f>((S78*CA78)/100)</f>
        <v>1499.0044</v>
      </c>
      <c r="DA78" s="2"/>
      <c r="DB78" s="2"/>
      <c r="DC78" s="2" t="s">
        <v>3</v>
      </c>
      <c r="DD78" s="2" t="s">
        <v>3</v>
      </c>
      <c r="DE78" s="2" t="s">
        <v>21</v>
      </c>
      <c r="DF78" s="2" t="s">
        <v>21</v>
      </c>
      <c r="DG78" s="2" t="s">
        <v>22</v>
      </c>
      <c r="DH78" s="2" t="s">
        <v>3</v>
      </c>
      <c r="DI78" s="2" t="s">
        <v>22</v>
      </c>
      <c r="DJ78" s="2" t="s">
        <v>21</v>
      </c>
      <c r="DK78" s="2" t="s">
        <v>3</v>
      </c>
      <c r="DL78" s="2" t="s">
        <v>3</v>
      </c>
      <c r="DM78" s="2" t="s">
        <v>3</v>
      </c>
      <c r="DN78" s="2">
        <v>0</v>
      </c>
      <c r="DO78" s="2">
        <v>0</v>
      </c>
      <c r="DP78" s="2">
        <v>1.0669999999999999</v>
      </c>
      <c r="DQ78" s="2">
        <v>1</v>
      </c>
      <c r="DR78" s="2"/>
      <c r="DS78" s="2"/>
      <c r="DT78" s="2"/>
      <c r="DU78" s="2">
        <v>1013</v>
      </c>
      <c r="DV78" s="2" t="s">
        <v>18</v>
      </c>
      <c r="DW78" s="2" t="s">
        <v>18</v>
      </c>
      <c r="DX78" s="2">
        <v>1</v>
      </c>
      <c r="DY78" s="2"/>
      <c r="DZ78" s="2"/>
      <c r="EA78" s="2"/>
      <c r="EB78" s="2"/>
      <c r="EC78" s="2"/>
      <c r="ED78" s="2"/>
      <c r="EE78" s="2">
        <v>42145139</v>
      </c>
      <c r="EF78" s="2">
        <v>30</v>
      </c>
      <c r="EG78" s="2" t="s">
        <v>23</v>
      </c>
      <c r="EH78" s="2">
        <v>0</v>
      </c>
      <c r="EI78" s="2" t="s">
        <v>3</v>
      </c>
      <c r="EJ78" s="2">
        <v>1</v>
      </c>
      <c r="EK78" s="2">
        <v>132</v>
      </c>
      <c r="EL78" s="2" t="s">
        <v>24</v>
      </c>
      <c r="EM78" s="2" t="s">
        <v>25</v>
      </c>
      <c r="EN78" s="2"/>
      <c r="EO78" s="2" t="s">
        <v>26</v>
      </c>
      <c r="EP78" s="2"/>
      <c r="EQ78" s="2">
        <v>512</v>
      </c>
      <c r="ER78" s="2">
        <v>1016.89</v>
      </c>
      <c r="ES78" s="2">
        <v>41.86</v>
      </c>
      <c r="ET78" s="2">
        <v>147.16</v>
      </c>
      <c r="EU78" s="2">
        <v>19.53</v>
      </c>
      <c r="EV78" s="2">
        <v>827.87</v>
      </c>
      <c r="EW78" s="2">
        <v>65.599999999999994</v>
      </c>
      <c r="EX78" s="2">
        <v>0</v>
      </c>
      <c r="EY78" s="2">
        <v>0</v>
      </c>
      <c r="EZ78" s="2"/>
      <c r="FA78" s="2"/>
      <c r="FB78" s="2"/>
      <c r="FC78" s="2"/>
      <c r="FD78" s="2"/>
      <c r="FE78" s="2"/>
      <c r="FF78" s="2"/>
      <c r="FG78" s="2"/>
      <c r="FH78" s="2"/>
      <c r="FI78" s="2"/>
      <c r="FJ78" s="2"/>
      <c r="FK78" s="2"/>
      <c r="FL78" s="2"/>
      <c r="FM78" s="2"/>
      <c r="FN78" s="2"/>
      <c r="FO78" s="2"/>
      <c r="FP78" s="2"/>
      <c r="FQ78" s="2">
        <v>0</v>
      </c>
      <c r="FR78" s="2">
        <f t="shared" si="45"/>
        <v>0</v>
      </c>
      <c r="FS78" s="2">
        <v>0</v>
      </c>
      <c r="FT78" s="2"/>
      <c r="FU78" s="2"/>
      <c r="FV78" s="2"/>
      <c r="FW78" s="2"/>
      <c r="FX78" s="2">
        <v>114</v>
      </c>
      <c r="FY78" s="2">
        <v>67</v>
      </c>
      <c r="FZ78" s="2"/>
      <c r="GA78" s="2" t="s">
        <v>3</v>
      </c>
      <c r="GB78" s="2"/>
      <c r="GC78" s="2"/>
      <c r="GD78" s="2">
        <v>0</v>
      </c>
      <c r="GE78" s="2"/>
      <c r="GF78" s="2">
        <v>-313816175</v>
      </c>
      <c r="GG78" s="2">
        <v>2</v>
      </c>
      <c r="GH78" s="2">
        <v>1</v>
      </c>
      <c r="GI78" s="2">
        <v>-2</v>
      </c>
      <c r="GJ78" s="2">
        <v>0</v>
      </c>
      <c r="GK78" s="2">
        <f>ROUND(R78*(R12)/100,2)</f>
        <v>100.4</v>
      </c>
      <c r="GL78" s="2">
        <f t="shared" si="46"/>
        <v>0</v>
      </c>
      <c r="GM78" s="2">
        <f t="shared" si="47"/>
        <v>6917.91</v>
      </c>
      <c r="GN78" s="2">
        <f t="shared" si="48"/>
        <v>6917.91</v>
      </c>
      <c r="GO78" s="2">
        <f t="shared" si="49"/>
        <v>0</v>
      </c>
      <c r="GP78" s="2">
        <f t="shared" si="50"/>
        <v>0</v>
      </c>
      <c r="GQ78" s="2"/>
      <c r="GR78" s="2">
        <v>0</v>
      </c>
      <c r="GS78" s="2">
        <v>3</v>
      </c>
      <c r="GT78" s="2">
        <v>0</v>
      </c>
      <c r="GU78" s="2" t="s">
        <v>3</v>
      </c>
      <c r="GV78" s="2">
        <f t="shared" si="51"/>
        <v>0</v>
      </c>
      <c r="GW78" s="2">
        <v>1</v>
      </c>
      <c r="GX78" s="2">
        <f t="shared" si="52"/>
        <v>0</v>
      </c>
      <c r="GY78" s="2"/>
      <c r="GZ78" s="2"/>
      <c r="HA78" s="2">
        <v>0</v>
      </c>
      <c r="HB78" s="2">
        <v>0</v>
      </c>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v>0</v>
      </c>
      <c r="IL78" s="2"/>
      <c r="IM78" s="2"/>
      <c r="IN78" s="2"/>
      <c r="IO78" s="2"/>
      <c r="IP78" s="2"/>
      <c r="IQ78" s="2"/>
      <c r="IR78" s="2"/>
      <c r="IS78" s="2"/>
      <c r="IT78" s="2"/>
      <c r="IU78" s="2"/>
    </row>
    <row r="79" spans="1:255" x14ac:dyDescent="0.2">
      <c r="A79">
        <v>17</v>
      </c>
      <c r="B79">
        <v>1</v>
      </c>
      <c r="C79">
        <f>ROW(SmtRes!A42)</f>
        <v>42</v>
      </c>
      <c r="D79">
        <f>ROW(EtalonRes!A80)</f>
        <v>80</v>
      </c>
      <c r="E79" t="s">
        <v>114</v>
      </c>
      <c r="F79" t="s">
        <v>115</v>
      </c>
      <c r="G79" t="s">
        <v>116</v>
      </c>
      <c r="H79" t="s">
        <v>18</v>
      </c>
      <c r="I79">
        <v>2.35</v>
      </c>
      <c r="J79">
        <v>0</v>
      </c>
      <c r="O79">
        <f t="shared" si="21"/>
        <v>49354.67</v>
      </c>
      <c r="P79">
        <f t="shared" si="22"/>
        <v>514.48</v>
      </c>
      <c r="Q79">
        <f t="shared" si="23"/>
        <v>3198.89</v>
      </c>
      <c r="R79">
        <f t="shared" si="24"/>
        <v>1170.3399999999999</v>
      </c>
      <c r="S79">
        <f t="shared" si="25"/>
        <v>45641.3</v>
      </c>
      <c r="T79">
        <f t="shared" si="26"/>
        <v>0</v>
      </c>
      <c r="U79">
        <f t="shared" si="27"/>
        <v>177.28399999999996</v>
      </c>
      <c r="V79">
        <f t="shared" si="28"/>
        <v>0</v>
      </c>
      <c r="W79">
        <f t="shared" si="29"/>
        <v>0</v>
      </c>
      <c r="X79">
        <f t="shared" si="30"/>
        <v>40164.339999999997</v>
      </c>
      <c r="Y79">
        <f t="shared" si="31"/>
        <v>18712.93</v>
      </c>
      <c r="AA79">
        <v>42559019</v>
      </c>
      <c r="AB79">
        <f t="shared" si="32"/>
        <v>1177.8605</v>
      </c>
      <c r="AC79">
        <f t="shared" si="33"/>
        <v>41.86</v>
      </c>
      <c r="AD79">
        <f>ROUND(((ET79*1.25)),6)</f>
        <v>183.95</v>
      </c>
      <c r="AE79">
        <f>ROUND(((EU79*1.25)),6)</f>
        <v>24.412500000000001</v>
      </c>
      <c r="AF79">
        <f>ROUND(((EV79*1.15)),6)</f>
        <v>952.05050000000006</v>
      </c>
      <c r="AG79">
        <f t="shared" si="34"/>
        <v>0</v>
      </c>
      <c r="AH79">
        <f>((EW79*1.15))</f>
        <v>75.439999999999984</v>
      </c>
      <c r="AI79">
        <f>((EX79*1.25))</f>
        <v>0</v>
      </c>
      <c r="AJ79">
        <f t="shared" si="35"/>
        <v>0</v>
      </c>
      <c r="AK79">
        <v>1016.89</v>
      </c>
      <c r="AL79">
        <v>41.86</v>
      </c>
      <c r="AM79">
        <v>147.16</v>
      </c>
      <c r="AN79">
        <v>19.53</v>
      </c>
      <c r="AO79">
        <v>827.87</v>
      </c>
      <c r="AP79">
        <v>0</v>
      </c>
      <c r="AQ79">
        <v>65.599999999999994</v>
      </c>
      <c r="AR79">
        <v>0</v>
      </c>
      <c r="AS79">
        <v>0</v>
      </c>
      <c r="AT79">
        <v>88</v>
      </c>
      <c r="AU79">
        <v>41</v>
      </c>
      <c r="AV79">
        <v>1</v>
      </c>
      <c r="AW79">
        <v>1</v>
      </c>
      <c r="AZ79">
        <v>1</v>
      </c>
      <c r="BA79">
        <v>20.399999999999999</v>
      </c>
      <c r="BB79">
        <v>7.4</v>
      </c>
      <c r="BC79">
        <v>5.23</v>
      </c>
      <c r="BD79" t="s">
        <v>3</v>
      </c>
      <c r="BE79" t="s">
        <v>3</v>
      </c>
      <c r="BF79" t="s">
        <v>3</v>
      </c>
      <c r="BG79" t="s">
        <v>3</v>
      </c>
      <c r="BH79">
        <v>0</v>
      </c>
      <c r="BI79">
        <v>1</v>
      </c>
      <c r="BJ79" t="s">
        <v>117</v>
      </c>
      <c r="BM79">
        <v>132</v>
      </c>
      <c r="BN79">
        <v>0</v>
      </c>
      <c r="BO79" t="s">
        <v>115</v>
      </c>
      <c r="BP79">
        <v>1</v>
      </c>
      <c r="BQ79">
        <v>30</v>
      </c>
      <c r="BR79">
        <v>0</v>
      </c>
      <c r="BS79">
        <v>20.399999999999999</v>
      </c>
      <c r="BT79">
        <v>1</v>
      </c>
      <c r="BU79">
        <v>1</v>
      </c>
      <c r="BV79">
        <v>1</v>
      </c>
      <c r="BW79">
        <v>1</v>
      </c>
      <c r="BX79">
        <v>1</v>
      </c>
      <c r="BY79" t="s">
        <v>3</v>
      </c>
      <c r="BZ79">
        <v>88</v>
      </c>
      <c r="CA79">
        <v>41</v>
      </c>
      <c r="CF79">
        <v>0</v>
      </c>
      <c r="CG79">
        <v>0</v>
      </c>
      <c r="CM79">
        <v>0</v>
      </c>
      <c r="CN79" t="s">
        <v>20</v>
      </c>
      <c r="CO79">
        <v>0</v>
      </c>
      <c r="CP79">
        <f t="shared" si="36"/>
        <v>49354.670000000006</v>
      </c>
      <c r="CQ79">
        <f t="shared" si="37"/>
        <v>218.92780000000002</v>
      </c>
      <c r="CR79">
        <f t="shared" si="38"/>
        <v>1361.23</v>
      </c>
      <c r="CS79">
        <f t="shared" si="39"/>
        <v>498.01499999999999</v>
      </c>
      <c r="CT79">
        <f t="shared" si="40"/>
        <v>19421.8302</v>
      </c>
      <c r="CU79">
        <f t="shared" si="41"/>
        <v>0</v>
      </c>
      <c r="CV79">
        <f t="shared" si="42"/>
        <v>75.439999999999984</v>
      </c>
      <c r="CW79">
        <f t="shared" si="43"/>
        <v>0</v>
      </c>
      <c r="CX79">
        <f t="shared" si="44"/>
        <v>0</v>
      </c>
      <c r="CY79">
        <f>S79*(BZ79/100)</f>
        <v>40164.344000000005</v>
      </c>
      <c r="CZ79">
        <f>S79*(CA79/100)</f>
        <v>18712.933000000001</v>
      </c>
      <c r="DC79" t="s">
        <v>3</v>
      </c>
      <c r="DD79" t="s">
        <v>3</v>
      </c>
      <c r="DE79" t="s">
        <v>21</v>
      </c>
      <c r="DF79" t="s">
        <v>21</v>
      </c>
      <c r="DG79" t="s">
        <v>22</v>
      </c>
      <c r="DH79" t="s">
        <v>3</v>
      </c>
      <c r="DI79" t="s">
        <v>22</v>
      </c>
      <c r="DJ79" t="s">
        <v>21</v>
      </c>
      <c r="DK79" t="s">
        <v>3</v>
      </c>
      <c r="DL79" t="s">
        <v>3</v>
      </c>
      <c r="DM79" t="s">
        <v>3</v>
      </c>
      <c r="DN79">
        <v>114</v>
      </c>
      <c r="DO79">
        <v>67</v>
      </c>
      <c r="DP79">
        <v>1.0669999999999999</v>
      </c>
      <c r="DQ79">
        <v>1</v>
      </c>
      <c r="DU79">
        <v>1013</v>
      </c>
      <c r="DV79" t="s">
        <v>18</v>
      </c>
      <c r="DW79" t="s">
        <v>18</v>
      </c>
      <c r="DX79">
        <v>1</v>
      </c>
      <c r="EE79">
        <v>42145139</v>
      </c>
      <c r="EF79">
        <v>30</v>
      </c>
      <c r="EG79" t="s">
        <v>23</v>
      </c>
      <c r="EH79">
        <v>0</v>
      </c>
      <c r="EI79" t="s">
        <v>3</v>
      </c>
      <c r="EJ79">
        <v>1</v>
      </c>
      <c r="EK79">
        <v>132</v>
      </c>
      <c r="EL79" t="s">
        <v>24</v>
      </c>
      <c r="EM79" t="s">
        <v>25</v>
      </c>
      <c r="EO79" t="s">
        <v>26</v>
      </c>
      <c r="EQ79">
        <v>512</v>
      </c>
      <c r="ER79">
        <v>1016.89</v>
      </c>
      <c r="ES79">
        <v>41.86</v>
      </c>
      <c r="ET79">
        <v>147.16</v>
      </c>
      <c r="EU79">
        <v>19.53</v>
      </c>
      <c r="EV79">
        <v>827.87</v>
      </c>
      <c r="EW79">
        <v>65.599999999999994</v>
      </c>
      <c r="EX79">
        <v>0</v>
      </c>
      <c r="EY79">
        <v>0</v>
      </c>
      <c r="FQ79">
        <v>0</v>
      </c>
      <c r="FR79">
        <f t="shared" si="45"/>
        <v>0</v>
      </c>
      <c r="FS79">
        <v>0</v>
      </c>
      <c r="FX79">
        <v>114</v>
      </c>
      <c r="FY79">
        <v>67</v>
      </c>
      <c r="GA79" t="s">
        <v>3</v>
      </c>
      <c r="GD79">
        <v>0</v>
      </c>
      <c r="GF79">
        <v>-313816175</v>
      </c>
      <c r="GG79">
        <v>2</v>
      </c>
      <c r="GH79">
        <v>1</v>
      </c>
      <c r="GI79">
        <v>2</v>
      </c>
      <c r="GJ79">
        <v>0</v>
      </c>
      <c r="GK79">
        <f>ROUND(R79*(S12)/100,2)</f>
        <v>1837.43</v>
      </c>
      <c r="GL79">
        <f t="shared" si="46"/>
        <v>0</v>
      </c>
      <c r="GM79">
        <f t="shared" si="47"/>
        <v>110069.37</v>
      </c>
      <c r="GN79">
        <f t="shared" si="48"/>
        <v>110069.37</v>
      </c>
      <c r="GO79">
        <f t="shared" si="49"/>
        <v>0</v>
      </c>
      <c r="GP79">
        <f t="shared" si="50"/>
        <v>0</v>
      </c>
      <c r="GR79">
        <v>0</v>
      </c>
      <c r="GS79">
        <v>3</v>
      </c>
      <c r="GT79">
        <v>0</v>
      </c>
      <c r="GU79" t="s">
        <v>3</v>
      </c>
      <c r="GV79">
        <f t="shared" si="51"/>
        <v>0</v>
      </c>
      <c r="GW79">
        <v>1</v>
      </c>
      <c r="GX79">
        <f t="shared" si="52"/>
        <v>0</v>
      </c>
      <c r="HA79">
        <v>0</v>
      </c>
      <c r="HB79">
        <v>0</v>
      </c>
      <c r="IK79">
        <v>0</v>
      </c>
    </row>
    <row r="80" spans="1:255" x14ac:dyDescent="0.2">
      <c r="A80" s="2">
        <v>17</v>
      </c>
      <c r="B80" s="2">
        <v>1</v>
      </c>
      <c r="C80" s="2"/>
      <c r="D80" s="2"/>
      <c r="E80" s="2" t="s">
        <v>118</v>
      </c>
      <c r="F80" s="2" t="s">
        <v>119</v>
      </c>
      <c r="G80" s="2" t="s">
        <v>120</v>
      </c>
      <c r="H80" s="2" t="s">
        <v>30</v>
      </c>
      <c r="I80" s="2">
        <v>0.11799999999999999</v>
      </c>
      <c r="J80" s="2">
        <v>0</v>
      </c>
      <c r="K80" s="2"/>
      <c r="L80" s="2"/>
      <c r="M80" s="2"/>
      <c r="N80" s="2"/>
      <c r="O80" s="2">
        <f t="shared" si="21"/>
        <v>1254.58</v>
      </c>
      <c r="P80" s="2">
        <f t="shared" si="22"/>
        <v>1254.58</v>
      </c>
      <c r="Q80" s="2">
        <f t="shared" si="23"/>
        <v>0</v>
      </c>
      <c r="R80" s="2">
        <f t="shared" si="24"/>
        <v>0</v>
      </c>
      <c r="S80" s="2">
        <f t="shared" si="25"/>
        <v>0</v>
      </c>
      <c r="T80" s="2">
        <f t="shared" si="26"/>
        <v>0</v>
      </c>
      <c r="U80" s="2">
        <f t="shared" si="27"/>
        <v>0</v>
      </c>
      <c r="V80" s="2">
        <f t="shared" si="28"/>
        <v>0</v>
      </c>
      <c r="W80" s="2">
        <f t="shared" si="29"/>
        <v>0</v>
      </c>
      <c r="X80" s="2">
        <f t="shared" si="30"/>
        <v>0</v>
      </c>
      <c r="Y80" s="2">
        <f t="shared" si="31"/>
        <v>0</v>
      </c>
      <c r="Z80" s="2"/>
      <c r="AA80" s="2">
        <v>42559021</v>
      </c>
      <c r="AB80" s="2">
        <f t="shared" si="32"/>
        <v>10632.07</v>
      </c>
      <c r="AC80" s="2">
        <f t="shared" si="33"/>
        <v>10632.07</v>
      </c>
      <c r="AD80" s="2">
        <f t="shared" ref="AD80:AF85" si="65">ROUND((ET80),6)</f>
        <v>0</v>
      </c>
      <c r="AE80" s="2">
        <f t="shared" si="65"/>
        <v>0</v>
      </c>
      <c r="AF80" s="2">
        <f t="shared" si="65"/>
        <v>0</v>
      </c>
      <c r="AG80" s="2">
        <f t="shared" si="34"/>
        <v>0</v>
      </c>
      <c r="AH80" s="2">
        <f t="shared" ref="AH80:AI85" si="66">(EW80)</f>
        <v>0</v>
      </c>
      <c r="AI80" s="2">
        <f t="shared" si="66"/>
        <v>0</v>
      </c>
      <c r="AJ80" s="2">
        <f t="shared" si="35"/>
        <v>0</v>
      </c>
      <c r="AK80" s="2">
        <v>10632.07</v>
      </c>
      <c r="AL80" s="2">
        <v>10632.07</v>
      </c>
      <c r="AM80" s="2">
        <v>0</v>
      </c>
      <c r="AN80" s="2">
        <v>0</v>
      </c>
      <c r="AO80" s="2">
        <v>0</v>
      </c>
      <c r="AP80" s="2">
        <v>0</v>
      </c>
      <c r="AQ80" s="2">
        <v>0</v>
      </c>
      <c r="AR80" s="2">
        <v>0</v>
      </c>
      <c r="AS80" s="2">
        <v>0</v>
      </c>
      <c r="AT80" s="2">
        <v>0</v>
      </c>
      <c r="AU80" s="2">
        <v>0</v>
      </c>
      <c r="AV80" s="2">
        <v>1</v>
      </c>
      <c r="AW80" s="2">
        <v>1</v>
      </c>
      <c r="AX80" s="2"/>
      <c r="AY80" s="2"/>
      <c r="AZ80" s="2">
        <v>1</v>
      </c>
      <c r="BA80" s="2">
        <v>1</v>
      </c>
      <c r="BB80" s="2">
        <v>1</v>
      </c>
      <c r="BC80" s="2">
        <v>1</v>
      </c>
      <c r="BD80" s="2" t="s">
        <v>3</v>
      </c>
      <c r="BE80" s="2" t="s">
        <v>3</v>
      </c>
      <c r="BF80" s="2" t="s">
        <v>3</v>
      </c>
      <c r="BG80" s="2" t="s">
        <v>3</v>
      </c>
      <c r="BH80" s="2">
        <v>3</v>
      </c>
      <c r="BI80" s="2">
        <v>1</v>
      </c>
      <c r="BJ80" s="2" t="s">
        <v>121</v>
      </c>
      <c r="BK80" s="2"/>
      <c r="BL80" s="2"/>
      <c r="BM80" s="2">
        <v>1617</v>
      </c>
      <c r="BN80" s="2">
        <v>0</v>
      </c>
      <c r="BO80" s="2" t="s">
        <v>3</v>
      </c>
      <c r="BP80" s="2">
        <v>0</v>
      </c>
      <c r="BQ80" s="2">
        <v>200</v>
      </c>
      <c r="BR80" s="2">
        <v>0</v>
      </c>
      <c r="BS80" s="2">
        <v>1</v>
      </c>
      <c r="BT80" s="2">
        <v>1</v>
      </c>
      <c r="BU80" s="2">
        <v>1</v>
      </c>
      <c r="BV80" s="2">
        <v>1</v>
      </c>
      <c r="BW80" s="2">
        <v>1</v>
      </c>
      <c r="BX80" s="2">
        <v>1</v>
      </c>
      <c r="BY80" s="2" t="s">
        <v>3</v>
      </c>
      <c r="BZ80" s="2">
        <v>0</v>
      </c>
      <c r="CA80" s="2">
        <v>0</v>
      </c>
      <c r="CB80" s="2"/>
      <c r="CC80" s="2"/>
      <c r="CD80" s="2"/>
      <c r="CE80" s="2"/>
      <c r="CF80" s="2">
        <v>0</v>
      </c>
      <c r="CG80" s="2">
        <v>0</v>
      </c>
      <c r="CH80" s="2"/>
      <c r="CI80" s="2"/>
      <c r="CJ80" s="2"/>
      <c r="CK80" s="2"/>
      <c r="CL80" s="2"/>
      <c r="CM80" s="2">
        <v>0</v>
      </c>
      <c r="CN80" s="2" t="s">
        <v>3</v>
      </c>
      <c r="CO80" s="2">
        <v>0</v>
      </c>
      <c r="CP80" s="2">
        <f t="shared" si="36"/>
        <v>1254.58</v>
      </c>
      <c r="CQ80" s="2">
        <f t="shared" si="37"/>
        <v>10632.07</v>
      </c>
      <c r="CR80" s="2">
        <f t="shared" si="38"/>
        <v>0</v>
      </c>
      <c r="CS80" s="2">
        <f t="shared" si="39"/>
        <v>0</v>
      </c>
      <c r="CT80" s="2">
        <f t="shared" si="40"/>
        <v>0</v>
      </c>
      <c r="CU80" s="2">
        <f t="shared" si="41"/>
        <v>0</v>
      </c>
      <c r="CV80" s="2">
        <f t="shared" si="42"/>
        <v>0</v>
      </c>
      <c r="CW80" s="2">
        <f t="shared" si="43"/>
        <v>0</v>
      </c>
      <c r="CX80" s="2">
        <f t="shared" si="44"/>
        <v>0</v>
      </c>
      <c r="CY80" s="2">
        <f>((S80*BZ80)/100)</f>
        <v>0</v>
      </c>
      <c r="CZ80" s="2">
        <f>((S80*CA80)/100)</f>
        <v>0</v>
      </c>
      <c r="DA80" s="2"/>
      <c r="DB80" s="2"/>
      <c r="DC80" s="2" t="s">
        <v>3</v>
      </c>
      <c r="DD80" s="2" t="s">
        <v>3</v>
      </c>
      <c r="DE80" s="2" t="s">
        <v>3</v>
      </c>
      <c r="DF80" s="2" t="s">
        <v>3</v>
      </c>
      <c r="DG80" s="2" t="s">
        <v>3</v>
      </c>
      <c r="DH80" s="2" t="s">
        <v>3</v>
      </c>
      <c r="DI80" s="2" t="s">
        <v>3</v>
      </c>
      <c r="DJ80" s="2" t="s">
        <v>3</v>
      </c>
      <c r="DK80" s="2" t="s">
        <v>3</v>
      </c>
      <c r="DL80" s="2" t="s">
        <v>3</v>
      </c>
      <c r="DM80" s="2" t="s">
        <v>3</v>
      </c>
      <c r="DN80" s="2">
        <v>0</v>
      </c>
      <c r="DO80" s="2">
        <v>0</v>
      </c>
      <c r="DP80" s="2">
        <v>1</v>
      </c>
      <c r="DQ80" s="2">
        <v>1</v>
      </c>
      <c r="DR80" s="2"/>
      <c r="DS80" s="2"/>
      <c r="DT80" s="2"/>
      <c r="DU80" s="2">
        <v>1010</v>
      </c>
      <c r="DV80" s="2" t="s">
        <v>30</v>
      </c>
      <c r="DW80" s="2" t="s">
        <v>30</v>
      </c>
      <c r="DX80" s="2">
        <v>1000</v>
      </c>
      <c r="DY80" s="2"/>
      <c r="DZ80" s="2"/>
      <c r="EA80" s="2"/>
      <c r="EB80" s="2"/>
      <c r="EC80" s="2"/>
      <c r="ED80" s="2"/>
      <c r="EE80" s="2">
        <v>42146624</v>
      </c>
      <c r="EF80" s="2">
        <v>200</v>
      </c>
      <c r="EG80" s="2" t="s">
        <v>32</v>
      </c>
      <c r="EH80" s="2">
        <v>0</v>
      </c>
      <c r="EI80" s="2" t="s">
        <v>3</v>
      </c>
      <c r="EJ80" s="2">
        <v>1</v>
      </c>
      <c r="EK80" s="2">
        <v>1617</v>
      </c>
      <c r="EL80" s="2" t="s">
        <v>33</v>
      </c>
      <c r="EM80" s="2" t="s">
        <v>34</v>
      </c>
      <c r="EN80" s="2"/>
      <c r="EO80" s="2" t="s">
        <v>3</v>
      </c>
      <c r="EP80" s="2"/>
      <c r="EQ80" s="2">
        <v>512</v>
      </c>
      <c r="ER80" s="2">
        <v>10632.07</v>
      </c>
      <c r="ES80" s="2">
        <v>10632.07</v>
      </c>
      <c r="ET80" s="2">
        <v>0</v>
      </c>
      <c r="EU80" s="2">
        <v>0</v>
      </c>
      <c r="EV80" s="2">
        <v>0</v>
      </c>
      <c r="EW80" s="2">
        <v>0</v>
      </c>
      <c r="EX80" s="2">
        <v>0</v>
      </c>
      <c r="EY80" s="2">
        <v>0</v>
      </c>
      <c r="EZ80" s="2"/>
      <c r="FA80" s="2"/>
      <c r="FB80" s="2"/>
      <c r="FC80" s="2"/>
      <c r="FD80" s="2"/>
      <c r="FE80" s="2"/>
      <c r="FF80" s="2"/>
      <c r="FG80" s="2"/>
      <c r="FH80" s="2"/>
      <c r="FI80" s="2"/>
      <c r="FJ80" s="2"/>
      <c r="FK80" s="2"/>
      <c r="FL80" s="2"/>
      <c r="FM80" s="2"/>
      <c r="FN80" s="2"/>
      <c r="FO80" s="2"/>
      <c r="FP80" s="2"/>
      <c r="FQ80" s="2">
        <v>0</v>
      </c>
      <c r="FR80" s="2">
        <f t="shared" si="45"/>
        <v>0</v>
      </c>
      <c r="FS80" s="2">
        <v>0</v>
      </c>
      <c r="FT80" s="2"/>
      <c r="FU80" s="2"/>
      <c r="FV80" s="2"/>
      <c r="FW80" s="2"/>
      <c r="FX80" s="2">
        <v>0</v>
      </c>
      <c r="FY80" s="2">
        <v>0</v>
      </c>
      <c r="FZ80" s="2"/>
      <c r="GA80" s="2" t="s">
        <v>3</v>
      </c>
      <c r="GB80" s="2"/>
      <c r="GC80" s="2"/>
      <c r="GD80" s="2">
        <v>0</v>
      </c>
      <c r="GE80" s="2"/>
      <c r="GF80" s="2">
        <v>74120008</v>
      </c>
      <c r="GG80" s="2">
        <v>2</v>
      </c>
      <c r="GH80" s="2">
        <v>1</v>
      </c>
      <c r="GI80" s="2">
        <v>-2</v>
      </c>
      <c r="GJ80" s="2">
        <v>0</v>
      </c>
      <c r="GK80" s="2">
        <f>ROUND(R80*(R12)/100,2)</f>
        <v>0</v>
      </c>
      <c r="GL80" s="2">
        <f t="shared" si="46"/>
        <v>0</v>
      </c>
      <c r="GM80" s="2">
        <f t="shared" si="47"/>
        <v>1254.58</v>
      </c>
      <c r="GN80" s="2">
        <f t="shared" si="48"/>
        <v>1254.58</v>
      </c>
      <c r="GO80" s="2">
        <f t="shared" si="49"/>
        <v>0</v>
      </c>
      <c r="GP80" s="2">
        <f t="shared" si="50"/>
        <v>0</v>
      </c>
      <c r="GQ80" s="2"/>
      <c r="GR80" s="2">
        <v>0</v>
      </c>
      <c r="GS80" s="2">
        <v>3</v>
      </c>
      <c r="GT80" s="2">
        <v>0</v>
      </c>
      <c r="GU80" s="2" t="s">
        <v>3</v>
      </c>
      <c r="GV80" s="2">
        <f t="shared" si="51"/>
        <v>0</v>
      </c>
      <c r="GW80" s="2">
        <v>1</v>
      </c>
      <c r="GX80" s="2">
        <f t="shared" si="52"/>
        <v>0</v>
      </c>
      <c r="GY80" s="2"/>
      <c r="GZ80" s="2"/>
      <c r="HA80" s="2">
        <v>0</v>
      </c>
      <c r="HB80" s="2">
        <v>0</v>
      </c>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v>0</v>
      </c>
      <c r="IL80" s="2"/>
      <c r="IM80" s="2"/>
      <c r="IN80" s="2"/>
      <c r="IO80" s="2"/>
      <c r="IP80" s="2"/>
      <c r="IQ80" s="2"/>
      <c r="IR80" s="2"/>
      <c r="IS80" s="2"/>
      <c r="IT80" s="2"/>
      <c r="IU80" s="2"/>
    </row>
    <row r="81" spans="1:255" x14ac:dyDescent="0.2">
      <c r="A81">
        <v>17</v>
      </c>
      <c r="B81">
        <v>1</v>
      </c>
      <c r="E81" t="s">
        <v>118</v>
      </c>
      <c r="F81" t="s">
        <v>119</v>
      </c>
      <c r="G81" t="s">
        <v>120</v>
      </c>
      <c r="H81" t="s">
        <v>30</v>
      </c>
      <c r="I81">
        <v>0.11799999999999999</v>
      </c>
      <c r="J81">
        <v>0</v>
      </c>
      <c r="O81">
        <f t="shared" si="21"/>
        <v>5520.17</v>
      </c>
      <c r="P81">
        <f t="shared" si="22"/>
        <v>5520.17</v>
      </c>
      <c r="Q81">
        <f t="shared" si="23"/>
        <v>0</v>
      </c>
      <c r="R81">
        <f t="shared" si="24"/>
        <v>0</v>
      </c>
      <c r="S81">
        <f t="shared" si="25"/>
        <v>0</v>
      </c>
      <c r="T81">
        <f t="shared" si="26"/>
        <v>0</v>
      </c>
      <c r="U81">
        <f t="shared" si="27"/>
        <v>0</v>
      </c>
      <c r="V81">
        <f t="shared" si="28"/>
        <v>0</v>
      </c>
      <c r="W81">
        <f t="shared" si="29"/>
        <v>0</v>
      </c>
      <c r="X81">
        <f t="shared" si="30"/>
        <v>0</v>
      </c>
      <c r="Y81">
        <f t="shared" si="31"/>
        <v>0</v>
      </c>
      <c r="AA81">
        <v>42559019</v>
      </c>
      <c r="AB81">
        <f t="shared" si="32"/>
        <v>10632.07</v>
      </c>
      <c r="AC81">
        <f t="shared" si="33"/>
        <v>10632.07</v>
      </c>
      <c r="AD81">
        <f t="shared" si="65"/>
        <v>0</v>
      </c>
      <c r="AE81">
        <f t="shared" si="65"/>
        <v>0</v>
      </c>
      <c r="AF81">
        <f t="shared" si="65"/>
        <v>0</v>
      </c>
      <c r="AG81">
        <f t="shared" si="34"/>
        <v>0</v>
      </c>
      <c r="AH81">
        <f t="shared" si="66"/>
        <v>0</v>
      </c>
      <c r="AI81">
        <f t="shared" si="66"/>
        <v>0</v>
      </c>
      <c r="AJ81">
        <f t="shared" si="35"/>
        <v>0</v>
      </c>
      <c r="AK81">
        <v>10632.07</v>
      </c>
      <c r="AL81">
        <v>10632.07</v>
      </c>
      <c r="AM81">
        <v>0</v>
      </c>
      <c r="AN81">
        <v>0</v>
      </c>
      <c r="AO81">
        <v>0</v>
      </c>
      <c r="AP81">
        <v>0</v>
      </c>
      <c r="AQ81">
        <v>0</v>
      </c>
      <c r="AR81">
        <v>0</v>
      </c>
      <c r="AS81">
        <v>0</v>
      </c>
      <c r="AT81">
        <v>0</v>
      </c>
      <c r="AU81">
        <v>0</v>
      </c>
      <c r="AV81">
        <v>1</v>
      </c>
      <c r="AW81">
        <v>1</v>
      </c>
      <c r="AZ81">
        <v>1</v>
      </c>
      <c r="BA81">
        <v>1</v>
      </c>
      <c r="BB81">
        <v>1</v>
      </c>
      <c r="BC81">
        <v>4.4000000000000004</v>
      </c>
      <c r="BD81" t="s">
        <v>3</v>
      </c>
      <c r="BE81" t="s">
        <v>3</v>
      </c>
      <c r="BF81" t="s">
        <v>3</v>
      </c>
      <c r="BG81" t="s">
        <v>3</v>
      </c>
      <c r="BH81">
        <v>3</v>
      </c>
      <c r="BI81">
        <v>1</v>
      </c>
      <c r="BJ81" t="s">
        <v>121</v>
      </c>
      <c r="BM81">
        <v>1617</v>
      </c>
      <c r="BN81">
        <v>0</v>
      </c>
      <c r="BO81" t="s">
        <v>119</v>
      </c>
      <c r="BP81">
        <v>1</v>
      </c>
      <c r="BQ81">
        <v>200</v>
      </c>
      <c r="BR81">
        <v>0</v>
      </c>
      <c r="BS81">
        <v>1</v>
      </c>
      <c r="BT81">
        <v>1</v>
      </c>
      <c r="BU81">
        <v>1</v>
      </c>
      <c r="BV81">
        <v>1</v>
      </c>
      <c r="BW81">
        <v>1</v>
      </c>
      <c r="BX81">
        <v>1</v>
      </c>
      <c r="BY81" t="s">
        <v>3</v>
      </c>
      <c r="BZ81">
        <v>0</v>
      </c>
      <c r="CA81">
        <v>0</v>
      </c>
      <c r="CF81">
        <v>0</v>
      </c>
      <c r="CG81">
        <v>0</v>
      </c>
      <c r="CM81">
        <v>0</v>
      </c>
      <c r="CN81" t="s">
        <v>3</v>
      </c>
      <c r="CO81">
        <v>0</v>
      </c>
      <c r="CP81">
        <f t="shared" si="36"/>
        <v>5520.17</v>
      </c>
      <c r="CQ81">
        <f t="shared" si="37"/>
        <v>46781.108</v>
      </c>
      <c r="CR81">
        <f t="shared" si="38"/>
        <v>0</v>
      </c>
      <c r="CS81">
        <f t="shared" si="39"/>
        <v>0</v>
      </c>
      <c r="CT81">
        <f t="shared" si="40"/>
        <v>0</v>
      </c>
      <c r="CU81">
        <f t="shared" si="41"/>
        <v>0</v>
      </c>
      <c r="CV81">
        <f t="shared" si="42"/>
        <v>0</v>
      </c>
      <c r="CW81">
        <f t="shared" si="43"/>
        <v>0</v>
      </c>
      <c r="CX81">
        <f t="shared" si="44"/>
        <v>0</v>
      </c>
      <c r="CY81">
        <f>S81*(BZ81/100)</f>
        <v>0</v>
      </c>
      <c r="CZ81">
        <f>S81*(CA81/100)</f>
        <v>0</v>
      </c>
      <c r="DC81" t="s">
        <v>3</v>
      </c>
      <c r="DD81" t="s">
        <v>3</v>
      </c>
      <c r="DE81" t="s">
        <v>3</v>
      </c>
      <c r="DF81" t="s">
        <v>3</v>
      </c>
      <c r="DG81" t="s">
        <v>3</v>
      </c>
      <c r="DH81" t="s">
        <v>3</v>
      </c>
      <c r="DI81" t="s">
        <v>3</v>
      </c>
      <c r="DJ81" t="s">
        <v>3</v>
      </c>
      <c r="DK81" t="s">
        <v>3</v>
      </c>
      <c r="DL81" t="s">
        <v>3</v>
      </c>
      <c r="DM81" t="s">
        <v>3</v>
      </c>
      <c r="DN81">
        <v>0</v>
      </c>
      <c r="DO81">
        <v>0</v>
      </c>
      <c r="DP81">
        <v>1</v>
      </c>
      <c r="DQ81">
        <v>1</v>
      </c>
      <c r="DU81">
        <v>1010</v>
      </c>
      <c r="DV81" t="s">
        <v>30</v>
      </c>
      <c r="DW81" t="s">
        <v>30</v>
      </c>
      <c r="DX81">
        <v>1000</v>
      </c>
      <c r="EE81">
        <v>42146624</v>
      </c>
      <c r="EF81">
        <v>200</v>
      </c>
      <c r="EG81" t="s">
        <v>32</v>
      </c>
      <c r="EH81">
        <v>0</v>
      </c>
      <c r="EI81" t="s">
        <v>3</v>
      </c>
      <c r="EJ81">
        <v>1</v>
      </c>
      <c r="EK81">
        <v>1617</v>
      </c>
      <c r="EL81" t="s">
        <v>33</v>
      </c>
      <c r="EM81" t="s">
        <v>34</v>
      </c>
      <c r="EO81" t="s">
        <v>3</v>
      </c>
      <c r="EQ81">
        <v>512</v>
      </c>
      <c r="ER81">
        <v>10632.07</v>
      </c>
      <c r="ES81">
        <v>10632.07</v>
      </c>
      <c r="ET81">
        <v>0</v>
      </c>
      <c r="EU81">
        <v>0</v>
      </c>
      <c r="EV81">
        <v>0</v>
      </c>
      <c r="EW81">
        <v>0</v>
      </c>
      <c r="EX81">
        <v>0</v>
      </c>
      <c r="EY81">
        <v>0</v>
      </c>
      <c r="FQ81">
        <v>0</v>
      </c>
      <c r="FR81">
        <f t="shared" si="45"/>
        <v>0</v>
      </c>
      <c r="FS81">
        <v>0</v>
      </c>
      <c r="FX81">
        <v>0</v>
      </c>
      <c r="FY81">
        <v>0</v>
      </c>
      <c r="GA81" t="s">
        <v>3</v>
      </c>
      <c r="GD81">
        <v>0</v>
      </c>
      <c r="GF81">
        <v>74120008</v>
      </c>
      <c r="GG81">
        <v>2</v>
      </c>
      <c r="GH81">
        <v>1</v>
      </c>
      <c r="GI81">
        <v>2</v>
      </c>
      <c r="GJ81">
        <v>0</v>
      </c>
      <c r="GK81">
        <f>ROUND(R81*(S12)/100,2)</f>
        <v>0</v>
      </c>
      <c r="GL81">
        <f t="shared" si="46"/>
        <v>0</v>
      </c>
      <c r="GM81">
        <f t="shared" si="47"/>
        <v>5520.17</v>
      </c>
      <c r="GN81">
        <f t="shared" si="48"/>
        <v>5520.17</v>
      </c>
      <c r="GO81">
        <f t="shared" si="49"/>
        <v>0</v>
      </c>
      <c r="GP81">
        <f t="shared" si="50"/>
        <v>0</v>
      </c>
      <c r="GR81">
        <v>0</v>
      </c>
      <c r="GS81">
        <v>3</v>
      </c>
      <c r="GT81">
        <v>0</v>
      </c>
      <c r="GU81" t="s">
        <v>3</v>
      </c>
      <c r="GV81">
        <f t="shared" si="51"/>
        <v>0</v>
      </c>
      <c r="GW81">
        <v>1</v>
      </c>
      <c r="GX81">
        <f t="shared" si="52"/>
        <v>0</v>
      </c>
      <c r="HA81">
        <v>0</v>
      </c>
      <c r="HB81">
        <v>0</v>
      </c>
      <c r="IK81">
        <v>0</v>
      </c>
    </row>
    <row r="82" spans="1:255" x14ac:dyDescent="0.2">
      <c r="A82" s="2">
        <v>17</v>
      </c>
      <c r="B82" s="2">
        <v>1</v>
      </c>
      <c r="C82" s="2"/>
      <c r="D82" s="2"/>
      <c r="E82" s="2" t="s">
        <v>122</v>
      </c>
      <c r="F82" s="2" t="s">
        <v>123</v>
      </c>
      <c r="G82" s="2" t="s">
        <v>124</v>
      </c>
      <c r="H82" s="2" t="s">
        <v>38</v>
      </c>
      <c r="I82" s="2">
        <v>235</v>
      </c>
      <c r="J82" s="2">
        <v>0</v>
      </c>
      <c r="K82" s="2"/>
      <c r="L82" s="2"/>
      <c r="M82" s="2"/>
      <c r="N82" s="2"/>
      <c r="O82" s="2">
        <f t="shared" si="21"/>
        <v>18588.5</v>
      </c>
      <c r="P82" s="2">
        <f t="shared" si="22"/>
        <v>18588.5</v>
      </c>
      <c r="Q82" s="2">
        <f t="shared" si="23"/>
        <v>0</v>
      </c>
      <c r="R82" s="2">
        <f t="shared" si="24"/>
        <v>0</v>
      </c>
      <c r="S82" s="2">
        <f t="shared" si="25"/>
        <v>0</v>
      </c>
      <c r="T82" s="2">
        <f t="shared" si="26"/>
        <v>0</v>
      </c>
      <c r="U82" s="2">
        <f t="shared" si="27"/>
        <v>0</v>
      </c>
      <c r="V82" s="2">
        <f t="shared" si="28"/>
        <v>0</v>
      </c>
      <c r="W82" s="2">
        <f t="shared" si="29"/>
        <v>0</v>
      </c>
      <c r="X82" s="2">
        <f t="shared" si="30"/>
        <v>0</v>
      </c>
      <c r="Y82" s="2">
        <f t="shared" si="31"/>
        <v>0</v>
      </c>
      <c r="Z82" s="2"/>
      <c r="AA82" s="2">
        <v>42559021</v>
      </c>
      <c r="AB82" s="2">
        <f t="shared" si="32"/>
        <v>79.099999999999994</v>
      </c>
      <c r="AC82" s="2">
        <f t="shared" si="33"/>
        <v>79.099999999999994</v>
      </c>
      <c r="AD82" s="2">
        <f t="shared" si="65"/>
        <v>0</v>
      </c>
      <c r="AE82" s="2">
        <f t="shared" si="65"/>
        <v>0</v>
      </c>
      <c r="AF82" s="2">
        <f t="shared" si="65"/>
        <v>0</v>
      </c>
      <c r="AG82" s="2">
        <f t="shared" si="34"/>
        <v>0</v>
      </c>
      <c r="AH82" s="2">
        <f t="shared" si="66"/>
        <v>0</v>
      </c>
      <c r="AI82" s="2">
        <f t="shared" si="66"/>
        <v>0</v>
      </c>
      <c r="AJ82" s="2">
        <f t="shared" si="35"/>
        <v>0</v>
      </c>
      <c r="AK82" s="2">
        <v>79.099999999999994</v>
      </c>
      <c r="AL82" s="2">
        <v>79.099999999999994</v>
      </c>
      <c r="AM82" s="2">
        <v>0</v>
      </c>
      <c r="AN82" s="2">
        <v>0</v>
      </c>
      <c r="AO82" s="2">
        <v>0</v>
      </c>
      <c r="AP82" s="2">
        <v>0</v>
      </c>
      <c r="AQ82" s="2">
        <v>0</v>
      </c>
      <c r="AR82" s="2">
        <v>0</v>
      </c>
      <c r="AS82" s="2">
        <v>0</v>
      </c>
      <c r="AT82" s="2">
        <v>0</v>
      </c>
      <c r="AU82" s="2">
        <v>0</v>
      </c>
      <c r="AV82" s="2">
        <v>1</v>
      </c>
      <c r="AW82" s="2">
        <v>1</v>
      </c>
      <c r="AX82" s="2"/>
      <c r="AY82" s="2"/>
      <c r="AZ82" s="2">
        <v>1</v>
      </c>
      <c r="BA82" s="2">
        <v>1</v>
      </c>
      <c r="BB82" s="2">
        <v>1</v>
      </c>
      <c r="BC82" s="2">
        <v>1</v>
      </c>
      <c r="BD82" s="2" t="s">
        <v>3</v>
      </c>
      <c r="BE82" s="2" t="s">
        <v>3</v>
      </c>
      <c r="BF82" s="2" t="s">
        <v>3</v>
      </c>
      <c r="BG82" s="2" t="s">
        <v>3</v>
      </c>
      <c r="BH82" s="2">
        <v>3</v>
      </c>
      <c r="BI82" s="2">
        <v>1</v>
      </c>
      <c r="BJ82" s="2" t="s">
        <v>125</v>
      </c>
      <c r="BK82" s="2"/>
      <c r="BL82" s="2"/>
      <c r="BM82" s="2">
        <v>1617</v>
      </c>
      <c r="BN82" s="2">
        <v>0</v>
      </c>
      <c r="BO82" s="2" t="s">
        <v>3</v>
      </c>
      <c r="BP82" s="2">
        <v>0</v>
      </c>
      <c r="BQ82" s="2">
        <v>200</v>
      </c>
      <c r="BR82" s="2">
        <v>0</v>
      </c>
      <c r="BS82" s="2">
        <v>1</v>
      </c>
      <c r="BT82" s="2">
        <v>1</v>
      </c>
      <c r="BU82" s="2">
        <v>1</v>
      </c>
      <c r="BV82" s="2">
        <v>1</v>
      </c>
      <c r="BW82" s="2">
        <v>1</v>
      </c>
      <c r="BX82" s="2">
        <v>1</v>
      </c>
      <c r="BY82" s="2" t="s">
        <v>3</v>
      </c>
      <c r="BZ82" s="2">
        <v>0</v>
      </c>
      <c r="CA82" s="2">
        <v>0</v>
      </c>
      <c r="CB82" s="2"/>
      <c r="CC82" s="2"/>
      <c r="CD82" s="2"/>
      <c r="CE82" s="2"/>
      <c r="CF82" s="2">
        <v>0</v>
      </c>
      <c r="CG82" s="2">
        <v>0</v>
      </c>
      <c r="CH82" s="2"/>
      <c r="CI82" s="2"/>
      <c r="CJ82" s="2"/>
      <c r="CK82" s="2"/>
      <c r="CL82" s="2"/>
      <c r="CM82" s="2">
        <v>0</v>
      </c>
      <c r="CN82" s="2" t="s">
        <v>3</v>
      </c>
      <c r="CO82" s="2">
        <v>0</v>
      </c>
      <c r="CP82" s="2">
        <f t="shared" si="36"/>
        <v>18588.5</v>
      </c>
      <c r="CQ82" s="2">
        <f t="shared" si="37"/>
        <v>79.099999999999994</v>
      </c>
      <c r="CR82" s="2">
        <f t="shared" si="38"/>
        <v>0</v>
      </c>
      <c r="CS82" s="2">
        <f t="shared" si="39"/>
        <v>0</v>
      </c>
      <c r="CT82" s="2">
        <f t="shared" si="40"/>
        <v>0</v>
      </c>
      <c r="CU82" s="2">
        <f t="shared" si="41"/>
        <v>0</v>
      </c>
      <c r="CV82" s="2">
        <f t="shared" si="42"/>
        <v>0</v>
      </c>
      <c r="CW82" s="2">
        <f t="shared" si="43"/>
        <v>0</v>
      </c>
      <c r="CX82" s="2">
        <f t="shared" si="44"/>
        <v>0</v>
      </c>
      <c r="CY82" s="2">
        <f>((S82*BZ82)/100)</f>
        <v>0</v>
      </c>
      <c r="CZ82" s="2">
        <f>((S82*CA82)/100)</f>
        <v>0</v>
      </c>
      <c r="DA82" s="2"/>
      <c r="DB82" s="2"/>
      <c r="DC82" s="2" t="s">
        <v>3</v>
      </c>
      <c r="DD82" s="2" t="s">
        <v>3</v>
      </c>
      <c r="DE82" s="2" t="s">
        <v>3</v>
      </c>
      <c r="DF82" s="2" t="s">
        <v>3</v>
      </c>
      <c r="DG82" s="2" t="s">
        <v>3</v>
      </c>
      <c r="DH82" s="2" t="s">
        <v>3</v>
      </c>
      <c r="DI82" s="2" t="s">
        <v>3</v>
      </c>
      <c r="DJ82" s="2" t="s">
        <v>3</v>
      </c>
      <c r="DK82" s="2" t="s">
        <v>3</v>
      </c>
      <c r="DL82" s="2" t="s">
        <v>3</v>
      </c>
      <c r="DM82" s="2" t="s">
        <v>3</v>
      </c>
      <c r="DN82" s="2">
        <v>0</v>
      </c>
      <c r="DO82" s="2">
        <v>0</v>
      </c>
      <c r="DP82" s="2">
        <v>1</v>
      </c>
      <c r="DQ82" s="2">
        <v>1</v>
      </c>
      <c r="DR82" s="2"/>
      <c r="DS82" s="2"/>
      <c r="DT82" s="2"/>
      <c r="DU82" s="2">
        <v>1003</v>
      </c>
      <c r="DV82" s="2" t="s">
        <v>38</v>
      </c>
      <c r="DW82" s="2" t="s">
        <v>38</v>
      </c>
      <c r="DX82" s="2">
        <v>1</v>
      </c>
      <c r="DY82" s="2"/>
      <c r="DZ82" s="2"/>
      <c r="EA82" s="2"/>
      <c r="EB82" s="2"/>
      <c r="EC82" s="2"/>
      <c r="ED82" s="2"/>
      <c r="EE82" s="2">
        <v>42146624</v>
      </c>
      <c r="EF82" s="2">
        <v>200</v>
      </c>
      <c r="EG82" s="2" t="s">
        <v>32</v>
      </c>
      <c r="EH82" s="2">
        <v>0</v>
      </c>
      <c r="EI82" s="2" t="s">
        <v>3</v>
      </c>
      <c r="EJ82" s="2">
        <v>1</v>
      </c>
      <c r="EK82" s="2">
        <v>1617</v>
      </c>
      <c r="EL82" s="2" t="s">
        <v>33</v>
      </c>
      <c r="EM82" s="2" t="s">
        <v>34</v>
      </c>
      <c r="EN82" s="2"/>
      <c r="EO82" s="2" t="s">
        <v>3</v>
      </c>
      <c r="EP82" s="2"/>
      <c r="EQ82" s="2">
        <v>512</v>
      </c>
      <c r="ER82" s="2">
        <v>79.099999999999994</v>
      </c>
      <c r="ES82" s="2">
        <v>79.099999999999994</v>
      </c>
      <c r="ET82" s="2">
        <v>0</v>
      </c>
      <c r="EU82" s="2">
        <v>0</v>
      </c>
      <c r="EV82" s="2">
        <v>0</v>
      </c>
      <c r="EW82" s="2">
        <v>0</v>
      </c>
      <c r="EX82" s="2">
        <v>0</v>
      </c>
      <c r="EY82" s="2">
        <v>0</v>
      </c>
      <c r="EZ82" s="2"/>
      <c r="FA82" s="2"/>
      <c r="FB82" s="2"/>
      <c r="FC82" s="2"/>
      <c r="FD82" s="2"/>
      <c r="FE82" s="2"/>
      <c r="FF82" s="2"/>
      <c r="FG82" s="2"/>
      <c r="FH82" s="2"/>
      <c r="FI82" s="2"/>
      <c r="FJ82" s="2"/>
      <c r="FK82" s="2"/>
      <c r="FL82" s="2"/>
      <c r="FM82" s="2"/>
      <c r="FN82" s="2"/>
      <c r="FO82" s="2"/>
      <c r="FP82" s="2"/>
      <c r="FQ82" s="2">
        <v>0</v>
      </c>
      <c r="FR82" s="2">
        <f t="shared" si="45"/>
        <v>0</v>
      </c>
      <c r="FS82" s="2">
        <v>0</v>
      </c>
      <c r="FT82" s="2"/>
      <c r="FU82" s="2"/>
      <c r="FV82" s="2"/>
      <c r="FW82" s="2"/>
      <c r="FX82" s="2">
        <v>0</v>
      </c>
      <c r="FY82" s="2">
        <v>0</v>
      </c>
      <c r="FZ82" s="2"/>
      <c r="GA82" s="2" t="s">
        <v>3</v>
      </c>
      <c r="GB82" s="2"/>
      <c r="GC82" s="2"/>
      <c r="GD82" s="2">
        <v>0</v>
      </c>
      <c r="GE82" s="2"/>
      <c r="GF82" s="2">
        <v>1727035209</v>
      </c>
      <c r="GG82" s="2">
        <v>2</v>
      </c>
      <c r="GH82" s="2">
        <v>1</v>
      </c>
      <c r="GI82" s="2">
        <v>-2</v>
      </c>
      <c r="GJ82" s="2">
        <v>0</v>
      </c>
      <c r="GK82" s="2">
        <f>ROUND(R82*(R12)/100,2)</f>
        <v>0</v>
      </c>
      <c r="GL82" s="2">
        <f t="shared" si="46"/>
        <v>0</v>
      </c>
      <c r="GM82" s="2">
        <f t="shared" si="47"/>
        <v>18588.5</v>
      </c>
      <c r="GN82" s="2">
        <f t="shared" si="48"/>
        <v>18588.5</v>
      </c>
      <c r="GO82" s="2">
        <f t="shared" si="49"/>
        <v>0</v>
      </c>
      <c r="GP82" s="2">
        <f t="shared" si="50"/>
        <v>0</v>
      </c>
      <c r="GQ82" s="2"/>
      <c r="GR82" s="2">
        <v>0</v>
      </c>
      <c r="GS82" s="2">
        <v>3</v>
      </c>
      <c r="GT82" s="2">
        <v>0</v>
      </c>
      <c r="GU82" s="2" t="s">
        <v>3</v>
      </c>
      <c r="GV82" s="2">
        <f t="shared" si="51"/>
        <v>0</v>
      </c>
      <c r="GW82" s="2">
        <v>1</v>
      </c>
      <c r="GX82" s="2">
        <f t="shared" si="52"/>
        <v>0</v>
      </c>
      <c r="GY82" s="2"/>
      <c r="GZ82" s="2"/>
      <c r="HA82" s="2">
        <v>0</v>
      </c>
      <c r="HB82" s="2">
        <v>0</v>
      </c>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v>0</v>
      </c>
      <c r="IL82" s="2"/>
      <c r="IM82" s="2"/>
      <c r="IN82" s="2"/>
      <c r="IO82" s="2"/>
      <c r="IP82" s="2"/>
      <c r="IQ82" s="2"/>
      <c r="IR82" s="2"/>
      <c r="IS82" s="2"/>
      <c r="IT82" s="2"/>
      <c r="IU82" s="2"/>
    </row>
    <row r="83" spans="1:255" x14ac:dyDescent="0.2">
      <c r="A83">
        <v>17</v>
      </c>
      <c r="B83">
        <v>1</v>
      </c>
      <c r="E83" t="s">
        <v>122</v>
      </c>
      <c r="F83" t="s">
        <v>123</v>
      </c>
      <c r="G83" t="s">
        <v>124</v>
      </c>
      <c r="H83" t="s">
        <v>38</v>
      </c>
      <c r="I83">
        <v>235</v>
      </c>
      <c r="J83">
        <v>0</v>
      </c>
      <c r="O83">
        <f t="shared" si="21"/>
        <v>140529.06</v>
      </c>
      <c r="P83">
        <f t="shared" si="22"/>
        <v>140529.06</v>
      </c>
      <c r="Q83">
        <f t="shared" si="23"/>
        <v>0</v>
      </c>
      <c r="R83">
        <f t="shared" si="24"/>
        <v>0</v>
      </c>
      <c r="S83">
        <f t="shared" si="25"/>
        <v>0</v>
      </c>
      <c r="T83">
        <f t="shared" si="26"/>
        <v>0</v>
      </c>
      <c r="U83">
        <f t="shared" si="27"/>
        <v>0</v>
      </c>
      <c r="V83">
        <f t="shared" si="28"/>
        <v>0</v>
      </c>
      <c r="W83">
        <f t="shared" si="29"/>
        <v>0</v>
      </c>
      <c r="X83">
        <f t="shared" si="30"/>
        <v>0</v>
      </c>
      <c r="Y83">
        <f t="shared" si="31"/>
        <v>0</v>
      </c>
      <c r="AA83">
        <v>42559019</v>
      </c>
      <c r="AB83">
        <f t="shared" si="32"/>
        <v>79.099999999999994</v>
      </c>
      <c r="AC83">
        <f t="shared" si="33"/>
        <v>79.099999999999994</v>
      </c>
      <c r="AD83">
        <f t="shared" si="65"/>
        <v>0</v>
      </c>
      <c r="AE83">
        <f t="shared" si="65"/>
        <v>0</v>
      </c>
      <c r="AF83">
        <f t="shared" si="65"/>
        <v>0</v>
      </c>
      <c r="AG83">
        <f t="shared" si="34"/>
        <v>0</v>
      </c>
      <c r="AH83">
        <f t="shared" si="66"/>
        <v>0</v>
      </c>
      <c r="AI83">
        <f t="shared" si="66"/>
        <v>0</v>
      </c>
      <c r="AJ83">
        <f t="shared" si="35"/>
        <v>0</v>
      </c>
      <c r="AK83">
        <v>79.099999999999994</v>
      </c>
      <c r="AL83">
        <v>79.099999999999994</v>
      </c>
      <c r="AM83">
        <v>0</v>
      </c>
      <c r="AN83">
        <v>0</v>
      </c>
      <c r="AO83">
        <v>0</v>
      </c>
      <c r="AP83">
        <v>0</v>
      </c>
      <c r="AQ83">
        <v>0</v>
      </c>
      <c r="AR83">
        <v>0</v>
      </c>
      <c r="AS83">
        <v>0</v>
      </c>
      <c r="AT83">
        <v>0</v>
      </c>
      <c r="AU83">
        <v>0</v>
      </c>
      <c r="AV83">
        <v>1</v>
      </c>
      <c r="AW83">
        <v>1</v>
      </c>
      <c r="AZ83">
        <v>1</v>
      </c>
      <c r="BA83">
        <v>1</v>
      </c>
      <c r="BB83">
        <v>1</v>
      </c>
      <c r="BC83">
        <v>7.56</v>
      </c>
      <c r="BD83" t="s">
        <v>3</v>
      </c>
      <c r="BE83" t="s">
        <v>3</v>
      </c>
      <c r="BF83" t="s">
        <v>3</v>
      </c>
      <c r="BG83" t="s">
        <v>3</v>
      </c>
      <c r="BH83">
        <v>3</v>
      </c>
      <c r="BI83">
        <v>1</v>
      </c>
      <c r="BJ83" t="s">
        <v>125</v>
      </c>
      <c r="BM83">
        <v>1617</v>
      </c>
      <c r="BN83">
        <v>0</v>
      </c>
      <c r="BO83" t="s">
        <v>123</v>
      </c>
      <c r="BP83">
        <v>1</v>
      </c>
      <c r="BQ83">
        <v>200</v>
      </c>
      <c r="BR83">
        <v>0</v>
      </c>
      <c r="BS83">
        <v>1</v>
      </c>
      <c r="BT83">
        <v>1</v>
      </c>
      <c r="BU83">
        <v>1</v>
      </c>
      <c r="BV83">
        <v>1</v>
      </c>
      <c r="BW83">
        <v>1</v>
      </c>
      <c r="BX83">
        <v>1</v>
      </c>
      <c r="BY83" t="s">
        <v>3</v>
      </c>
      <c r="BZ83">
        <v>0</v>
      </c>
      <c r="CA83">
        <v>0</v>
      </c>
      <c r="CF83">
        <v>0</v>
      </c>
      <c r="CG83">
        <v>0</v>
      </c>
      <c r="CM83">
        <v>0</v>
      </c>
      <c r="CN83" t="s">
        <v>3</v>
      </c>
      <c r="CO83">
        <v>0</v>
      </c>
      <c r="CP83">
        <f t="shared" si="36"/>
        <v>140529.06</v>
      </c>
      <c r="CQ83">
        <f t="shared" si="37"/>
        <v>597.99599999999998</v>
      </c>
      <c r="CR83">
        <f t="shared" si="38"/>
        <v>0</v>
      </c>
      <c r="CS83">
        <f t="shared" si="39"/>
        <v>0</v>
      </c>
      <c r="CT83">
        <f t="shared" si="40"/>
        <v>0</v>
      </c>
      <c r="CU83">
        <f t="shared" si="41"/>
        <v>0</v>
      </c>
      <c r="CV83">
        <f t="shared" si="42"/>
        <v>0</v>
      </c>
      <c r="CW83">
        <f t="shared" si="43"/>
        <v>0</v>
      </c>
      <c r="CX83">
        <f t="shared" si="44"/>
        <v>0</v>
      </c>
      <c r="CY83">
        <f>S83*(BZ83/100)</f>
        <v>0</v>
      </c>
      <c r="CZ83">
        <f>S83*(CA83/100)</f>
        <v>0</v>
      </c>
      <c r="DC83" t="s">
        <v>3</v>
      </c>
      <c r="DD83" t="s">
        <v>3</v>
      </c>
      <c r="DE83" t="s">
        <v>3</v>
      </c>
      <c r="DF83" t="s">
        <v>3</v>
      </c>
      <c r="DG83" t="s">
        <v>3</v>
      </c>
      <c r="DH83" t="s">
        <v>3</v>
      </c>
      <c r="DI83" t="s">
        <v>3</v>
      </c>
      <c r="DJ83" t="s">
        <v>3</v>
      </c>
      <c r="DK83" t="s">
        <v>3</v>
      </c>
      <c r="DL83" t="s">
        <v>3</v>
      </c>
      <c r="DM83" t="s">
        <v>3</v>
      </c>
      <c r="DN83">
        <v>0</v>
      </c>
      <c r="DO83">
        <v>0</v>
      </c>
      <c r="DP83">
        <v>1</v>
      </c>
      <c r="DQ83">
        <v>1</v>
      </c>
      <c r="DU83">
        <v>1003</v>
      </c>
      <c r="DV83" t="s">
        <v>38</v>
      </c>
      <c r="DW83" t="s">
        <v>38</v>
      </c>
      <c r="DX83">
        <v>1</v>
      </c>
      <c r="EE83">
        <v>42146624</v>
      </c>
      <c r="EF83">
        <v>200</v>
      </c>
      <c r="EG83" t="s">
        <v>32</v>
      </c>
      <c r="EH83">
        <v>0</v>
      </c>
      <c r="EI83" t="s">
        <v>3</v>
      </c>
      <c r="EJ83">
        <v>1</v>
      </c>
      <c r="EK83">
        <v>1617</v>
      </c>
      <c r="EL83" t="s">
        <v>33</v>
      </c>
      <c r="EM83" t="s">
        <v>34</v>
      </c>
      <c r="EO83" t="s">
        <v>3</v>
      </c>
      <c r="EQ83">
        <v>512</v>
      </c>
      <c r="ER83">
        <v>79.099999999999994</v>
      </c>
      <c r="ES83">
        <v>79.099999999999994</v>
      </c>
      <c r="ET83">
        <v>0</v>
      </c>
      <c r="EU83">
        <v>0</v>
      </c>
      <c r="EV83">
        <v>0</v>
      </c>
      <c r="EW83">
        <v>0</v>
      </c>
      <c r="EX83">
        <v>0</v>
      </c>
      <c r="EY83">
        <v>0</v>
      </c>
      <c r="FQ83">
        <v>0</v>
      </c>
      <c r="FR83">
        <f t="shared" si="45"/>
        <v>0</v>
      </c>
      <c r="FS83">
        <v>0</v>
      </c>
      <c r="FX83">
        <v>0</v>
      </c>
      <c r="FY83">
        <v>0</v>
      </c>
      <c r="GA83" t="s">
        <v>3</v>
      </c>
      <c r="GD83">
        <v>0</v>
      </c>
      <c r="GF83">
        <v>1727035209</v>
      </c>
      <c r="GG83">
        <v>2</v>
      </c>
      <c r="GH83">
        <v>1</v>
      </c>
      <c r="GI83">
        <v>2</v>
      </c>
      <c r="GJ83">
        <v>0</v>
      </c>
      <c r="GK83">
        <f>ROUND(R83*(S12)/100,2)</f>
        <v>0</v>
      </c>
      <c r="GL83">
        <f t="shared" si="46"/>
        <v>0</v>
      </c>
      <c r="GM83">
        <f t="shared" si="47"/>
        <v>140529.06</v>
      </c>
      <c r="GN83">
        <f t="shared" si="48"/>
        <v>140529.06</v>
      </c>
      <c r="GO83">
        <f t="shared" si="49"/>
        <v>0</v>
      </c>
      <c r="GP83">
        <f t="shared" si="50"/>
        <v>0</v>
      </c>
      <c r="GR83">
        <v>0</v>
      </c>
      <c r="GS83">
        <v>3</v>
      </c>
      <c r="GT83">
        <v>0</v>
      </c>
      <c r="GU83" t="s">
        <v>3</v>
      </c>
      <c r="GV83">
        <f t="shared" si="51"/>
        <v>0</v>
      </c>
      <c r="GW83">
        <v>1</v>
      </c>
      <c r="GX83">
        <f t="shared" si="52"/>
        <v>0</v>
      </c>
      <c r="HA83">
        <v>0</v>
      </c>
      <c r="HB83">
        <v>0</v>
      </c>
      <c r="IK83">
        <v>0</v>
      </c>
    </row>
    <row r="84" spans="1:255" x14ac:dyDescent="0.2">
      <c r="A84" s="2">
        <v>17</v>
      </c>
      <c r="B84" s="2">
        <v>1</v>
      </c>
      <c r="C84" s="2"/>
      <c r="D84" s="2"/>
      <c r="E84" s="2" t="s">
        <v>126</v>
      </c>
      <c r="F84" s="2" t="s">
        <v>111</v>
      </c>
      <c r="G84" s="2" t="s">
        <v>112</v>
      </c>
      <c r="H84" s="2" t="s">
        <v>43</v>
      </c>
      <c r="I84" s="2">
        <v>4</v>
      </c>
      <c r="J84" s="2">
        <v>0</v>
      </c>
      <c r="K84" s="2"/>
      <c r="L84" s="2"/>
      <c r="M84" s="2"/>
      <c r="N84" s="2"/>
      <c r="O84" s="2">
        <f t="shared" si="21"/>
        <v>2110.7600000000002</v>
      </c>
      <c r="P84" s="2">
        <f t="shared" si="22"/>
        <v>2110.7600000000002</v>
      </c>
      <c r="Q84" s="2">
        <f t="shared" si="23"/>
        <v>0</v>
      </c>
      <c r="R84" s="2">
        <f t="shared" si="24"/>
        <v>0</v>
      </c>
      <c r="S84" s="2">
        <f t="shared" si="25"/>
        <v>0</v>
      </c>
      <c r="T84" s="2">
        <f t="shared" si="26"/>
        <v>0</v>
      </c>
      <c r="U84" s="2">
        <f t="shared" si="27"/>
        <v>0</v>
      </c>
      <c r="V84" s="2">
        <f t="shared" si="28"/>
        <v>0</v>
      </c>
      <c r="W84" s="2">
        <f t="shared" si="29"/>
        <v>0</v>
      </c>
      <c r="X84" s="2">
        <f t="shared" si="30"/>
        <v>0</v>
      </c>
      <c r="Y84" s="2">
        <f t="shared" si="31"/>
        <v>0</v>
      </c>
      <c r="Z84" s="2"/>
      <c r="AA84" s="2">
        <v>42559021</v>
      </c>
      <c r="AB84" s="2">
        <f t="shared" si="32"/>
        <v>527.69000000000005</v>
      </c>
      <c r="AC84" s="2">
        <f t="shared" si="33"/>
        <v>527.69000000000005</v>
      </c>
      <c r="AD84" s="2">
        <f t="shared" si="65"/>
        <v>0</v>
      </c>
      <c r="AE84" s="2">
        <f t="shared" si="65"/>
        <v>0</v>
      </c>
      <c r="AF84" s="2">
        <f t="shared" si="65"/>
        <v>0</v>
      </c>
      <c r="AG84" s="2">
        <f t="shared" si="34"/>
        <v>0</v>
      </c>
      <c r="AH84" s="2">
        <f t="shared" si="66"/>
        <v>0</v>
      </c>
      <c r="AI84" s="2">
        <f t="shared" si="66"/>
        <v>0</v>
      </c>
      <c r="AJ84" s="2">
        <f t="shared" si="35"/>
        <v>0</v>
      </c>
      <c r="AK84" s="2">
        <v>527.69000000000005</v>
      </c>
      <c r="AL84" s="2">
        <v>527.69000000000005</v>
      </c>
      <c r="AM84" s="2">
        <v>0</v>
      </c>
      <c r="AN84" s="2">
        <v>0</v>
      </c>
      <c r="AO84" s="2">
        <v>0</v>
      </c>
      <c r="AP84" s="2">
        <v>0</v>
      </c>
      <c r="AQ84" s="2">
        <v>0</v>
      </c>
      <c r="AR84" s="2">
        <v>0</v>
      </c>
      <c r="AS84" s="2">
        <v>0</v>
      </c>
      <c r="AT84" s="2">
        <v>0</v>
      </c>
      <c r="AU84" s="2">
        <v>0</v>
      </c>
      <c r="AV84" s="2">
        <v>1</v>
      </c>
      <c r="AW84" s="2">
        <v>1</v>
      </c>
      <c r="AX84" s="2"/>
      <c r="AY84" s="2"/>
      <c r="AZ84" s="2">
        <v>1</v>
      </c>
      <c r="BA84" s="2">
        <v>1</v>
      </c>
      <c r="BB84" s="2">
        <v>1</v>
      </c>
      <c r="BC84" s="2">
        <v>1</v>
      </c>
      <c r="BD84" s="2" t="s">
        <v>3</v>
      </c>
      <c r="BE84" s="2" t="s">
        <v>3</v>
      </c>
      <c r="BF84" s="2" t="s">
        <v>3</v>
      </c>
      <c r="BG84" s="2" t="s">
        <v>3</v>
      </c>
      <c r="BH84" s="2">
        <v>3</v>
      </c>
      <c r="BI84" s="2">
        <v>1</v>
      </c>
      <c r="BJ84" s="2" t="s">
        <v>113</v>
      </c>
      <c r="BK84" s="2"/>
      <c r="BL84" s="2"/>
      <c r="BM84" s="2">
        <v>1617</v>
      </c>
      <c r="BN84" s="2">
        <v>0</v>
      </c>
      <c r="BO84" s="2" t="s">
        <v>3</v>
      </c>
      <c r="BP84" s="2">
        <v>0</v>
      </c>
      <c r="BQ84" s="2">
        <v>200</v>
      </c>
      <c r="BR84" s="2">
        <v>0</v>
      </c>
      <c r="BS84" s="2">
        <v>1</v>
      </c>
      <c r="BT84" s="2">
        <v>1</v>
      </c>
      <c r="BU84" s="2">
        <v>1</v>
      </c>
      <c r="BV84" s="2">
        <v>1</v>
      </c>
      <c r="BW84" s="2">
        <v>1</v>
      </c>
      <c r="BX84" s="2">
        <v>1</v>
      </c>
      <c r="BY84" s="2" t="s">
        <v>3</v>
      </c>
      <c r="BZ84" s="2">
        <v>0</v>
      </c>
      <c r="CA84" s="2">
        <v>0</v>
      </c>
      <c r="CB84" s="2"/>
      <c r="CC84" s="2"/>
      <c r="CD84" s="2"/>
      <c r="CE84" s="2"/>
      <c r="CF84" s="2">
        <v>0</v>
      </c>
      <c r="CG84" s="2">
        <v>0</v>
      </c>
      <c r="CH84" s="2"/>
      <c r="CI84" s="2"/>
      <c r="CJ84" s="2"/>
      <c r="CK84" s="2"/>
      <c r="CL84" s="2"/>
      <c r="CM84" s="2">
        <v>0</v>
      </c>
      <c r="CN84" s="2" t="s">
        <v>3</v>
      </c>
      <c r="CO84" s="2">
        <v>0</v>
      </c>
      <c r="CP84" s="2">
        <f t="shared" si="36"/>
        <v>2110.7600000000002</v>
      </c>
      <c r="CQ84" s="2">
        <f t="shared" si="37"/>
        <v>527.69000000000005</v>
      </c>
      <c r="CR84" s="2">
        <f t="shared" si="38"/>
        <v>0</v>
      </c>
      <c r="CS84" s="2">
        <f t="shared" si="39"/>
        <v>0</v>
      </c>
      <c r="CT84" s="2">
        <f t="shared" si="40"/>
        <v>0</v>
      </c>
      <c r="CU84" s="2">
        <f t="shared" si="41"/>
        <v>0</v>
      </c>
      <c r="CV84" s="2">
        <f t="shared" si="42"/>
        <v>0</v>
      </c>
      <c r="CW84" s="2">
        <f t="shared" si="43"/>
        <v>0</v>
      </c>
      <c r="CX84" s="2">
        <f t="shared" si="44"/>
        <v>0</v>
      </c>
      <c r="CY84" s="2">
        <f>((S84*BZ84)/100)</f>
        <v>0</v>
      </c>
      <c r="CZ84" s="2">
        <f>((S84*CA84)/100)</f>
        <v>0</v>
      </c>
      <c r="DA84" s="2"/>
      <c r="DB84" s="2"/>
      <c r="DC84" s="2" t="s">
        <v>3</v>
      </c>
      <c r="DD84" s="2" t="s">
        <v>3</v>
      </c>
      <c r="DE84" s="2" t="s">
        <v>3</v>
      </c>
      <c r="DF84" s="2" t="s">
        <v>3</v>
      </c>
      <c r="DG84" s="2" t="s">
        <v>3</v>
      </c>
      <c r="DH84" s="2" t="s">
        <v>3</v>
      </c>
      <c r="DI84" s="2" t="s">
        <v>3</v>
      </c>
      <c r="DJ84" s="2" t="s">
        <v>3</v>
      </c>
      <c r="DK84" s="2" t="s">
        <v>3</v>
      </c>
      <c r="DL84" s="2" t="s">
        <v>3</v>
      </c>
      <c r="DM84" s="2" t="s">
        <v>3</v>
      </c>
      <c r="DN84" s="2">
        <v>0</v>
      </c>
      <c r="DO84" s="2">
        <v>0</v>
      </c>
      <c r="DP84" s="2">
        <v>1</v>
      </c>
      <c r="DQ84" s="2">
        <v>1</v>
      </c>
      <c r="DR84" s="2"/>
      <c r="DS84" s="2"/>
      <c r="DT84" s="2"/>
      <c r="DU84" s="2">
        <v>1010</v>
      </c>
      <c r="DV84" s="2" t="s">
        <v>43</v>
      </c>
      <c r="DW84" s="2" t="s">
        <v>43</v>
      </c>
      <c r="DX84" s="2">
        <v>1</v>
      </c>
      <c r="DY84" s="2"/>
      <c r="DZ84" s="2"/>
      <c r="EA84" s="2"/>
      <c r="EB84" s="2"/>
      <c r="EC84" s="2"/>
      <c r="ED84" s="2"/>
      <c r="EE84" s="2">
        <v>42146624</v>
      </c>
      <c r="EF84" s="2">
        <v>200</v>
      </c>
      <c r="EG84" s="2" t="s">
        <v>32</v>
      </c>
      <c r="EH84" s="2">
        <v>0</v>
      </c>
      <c r="EI84" s="2" t="s">
        <v>3</v>
      </c>
      <c r="EJ84" s="2">
        <v>1</v>
      </c>
      <c r="EK84" s="2">
        <v>1617</v>
      </c>
      <c r="EL84" s="2" t="s">
        <v>33</v>
      </c>
      <c r="EM84" s="2" t="s">
        <v>34</v>
      </c>
      <c r="EN84" s="2"/>
      <c r="EO84" s="2" t="s">
        <v>3</v>
      </c>
      <c r="EP84" s="2"/>
      <c r="EQ84" s="2">
        <v>512</v>
      </c>
      <c r="ER84" s="2">
        <v>527.69000000000005</v>
      </c>
      <c r="ES84" s="2">
        <v>527.69000000000005</v>
      </c>
      <c r="ET84" s="2">
        <v>0</v>
      </c>
      <c r="EU84" s="2">
        <v>0</v>
      </c>
      <c r="EV84" s="2">
        <v>0</v>
      </c>
      <c r="EW84" s="2">
        <v>0</v>
      </c>
      <c r="EX84" s="2">
        <v>0</v>
      </c>
      <c r="EY84" s="2">
        <v>0</v>
      </c>
      <c r="EZ84" s="2"/>
      <c r="FA84" s="2"/>
      <c r="FB84" s="2"/>
      <c r="FC84" s="2"/>
      <c r="FD84" s="2"/>
      <c r="FE84" s="2"/>
      <c r="FF84" s="2"/>
      <c r="FG84" s="2"/>
      <c r="FH84" s="2"/>
      <c r="FI84" s="2"/>
      <c r="FJ84" s="2"/>
      <c r="FK84" s="2"/>
      <c r="FL84" s="2"/>
      <c r="FM84" s="2"/>
      <c r="FN84" s="2"/>
      <c r="FO84" s="2"/>
      <c r="FP84" s="2"/>
      <c r="FQ84" s="2">
        <v>0</v>
      </c>
      <c r="FR84" s="2">
        <f t="shared" si="45"/>
        <v>0</v>
      </c>
      <c r="FS84" s="2">
        <v>0</v>
      </c>
      <c r="FT84" s="2"/>
      <c r="FU84" s="2"/>
      <c r="FV84" s="2"/>
      <c r="FW84" s="2"/>
      <c r="FX84" s="2">
        <v>0</v>
      </c>
      <c r="FY84" s="2">
        <v>0</v>
      </c>
      <c r="FZ84" s="2"/>
      <c r="GA84" s="2" t="s">
        <v>3</v>
      </c>
      <c r="GB84" s="2"/>
      <c r="GC84" s="2"/>
      <c r="GD84" s="2">
        <v>0</v>
      </c>
      <c r="GE84" s="2"/>
      <c r="GF84" s="2">
        <v>-366972935</v>
      </c>
      <c r="GG84" s="2">
        <v>2</v>
      </c>
      <c r="GH84" s="2">
        <v>1</v>
      </c>
      <c r="GI84" s="2">
        <v>-2</v>
      </c>
      <c r="GJ84" s="2">
        <v>0</v>
      </c>
      <c r="GK84" s="2">
        <f>ROUND(R84*(R12)/100,2)</f>
        <v>0</v>
      </c>
      <c r="GL84" s="2">
        <f t="shared" si="46"/>
        <v>0</v>
      </c>
      <c r="GM84" s="2">
        <f t="shared" si="47"/>
        <v>2110.7600000000002</v>
      </c>
      <c r="GN84" s="2">
        <f t="shared" si="48"/>
        <v>2110.7600000000002</v>
      </c>
      <c r="GO84" s="2">
        <f t="shared" si="49"/>
        <v>0</v>
      </c>
      <c r="GP84" s="2">
        <f t="shared" si="50"/>
        <v>0</v>
      </c>
      <c r="GQ84" s="2"/>
      <c r="GR84" s="2">
        <v>0</v>
      </c>
      <c r="GS84" s="2">
        <v>3</v>
      </c>
      <c r="GT84" s="2">
        <v>0</v>
      </c>
      <c r="GU84" s="2" t="s">
        <v>3</v>
      </c>
      <c r="GV84" s="2">
        <f t="shared" si="51"/>
        <v>0</v>
      </c>
      <c r="GW84" s="2">
        <v>1</v>
      </c>
      <c r="GX84" s="2">
        <f t="shared" si="52"/>
        <v>0</v>
      </c>
      <c r="GY84" s="2"/>
      <c r="GZ84" s="2"/>
      <c r="HA84" s="2">
        <v>0</v>
      </c>
      <c r="HB84" s="2">
        <v>0</v>
      </c>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v>0</v>
      </c>
      <c r="IL84" s="2"/>
      <c r="IM84" s="2"/>
      <c r="IN84" s="2"/>
      <c r="IO84" s="2"/>
      <c r="IP84" s="2"/>
      <c r="IQ84" s="2"/>
      <c r="IR84" s="2"/>
      <c r="IS84" s="2"/>
      <c r="IT84" s="2"/>
      <c r="IU84" s="2"/>
    </row>
    <row r="85" spans="1:255" x14ac:dyDescent="0.2">
      <c r="A85">
        <v>17</v>
      </c>
      <c r="B85">
        <v>1</v>
      </c>
      <c r="E85" t="s">
        <v>126</v>
      </c>
      <c r="F85" t="s">
        <v>111</v>
      </c>
      <c r="G85" t="s">
        <v>112</v>
      </c>
      <c r="H85" t="s">
        <v>43</v>
      </c>
      <c r="I85">
        <v>4</v>
      </c>
      <c r="J85">
        <v>0</v>
      </c>
      <c r="O85">
        <f t="shared" si="21"/>
        <v>29592.86</v>
      </c>
      <c r="P85">
        <f t="shared" si="22"/>
        <v>29592.86</v>
      </c>
      <c r="Q85">
        <f t="shared" si="23"/>
        <v>0</v>
      </c>
      <c r="R85">
        <f t="shared" si="24"/>
        <v>0</v>
      </c>
      <c r="S85">
        <f t="shared" si="25"/>
        <v>0</v>
      </c>
      <c r="T85">
        <f t="shared" si="26"/>
        <v>0</v>
      </c>
      <c r="U85">
        <f t="shared" si="27"/>
        <v>0</v>
      </c>
      <c r="V85">
        <f t="shared" si="28"/>
        <v>0</v>
      </c>
      <c r="W85">
        <f t="shared" si="29"/>
        <v>0</v>
      </c>
      <c r="X85">
        <f t="shared" si="30"/>
        <v>0</v>
      </c>
      <c r="Y85">
        <f t="shared" si="31"/>
        <v>0</v>
      </c>
      <c r="AA85">
        <v>42559019</v>
      </c>
      <c r="AB85">
        <f t="shared" si="32"/>
        <v>527.69000000000005</v>
      </c>
      <c r="AC85">
        <f t="shared" si="33"/>
        <v>527.69000000000005</v>
      </c>
      <c r="AD85">
        <f t="shared" si="65"/>
        <v>0</v>
      </c>
      <c r="AE85">
        <f t="shared" si="65"/>
        <v>0</v>
      </c>
      <c r="AF85">
        <f t="shared" si="65"/>
        <v>0</v>
      </c>
      <c r="AG85">
        <f t="shared" si="34"/>
        <v>0</v>
      </c>
      <c r="AH85">
        <f t="shared" si="66"/>
        <v>0</v>
      </c>
      <c r="AI85">
        <f t="shared" si="66"/>
        <v>0</v>
      </c>
      <c r="AJ85">
        <f t="shared" si="35"/>
        <v>0</v>
      </c>
      <c r="AK85">
        <v>527.69000000000005</v>
      </c>
      <c r="AL85">
        <v>527.69000000000005</v>
      </c>
      <c r="AM85">
        <v>0</v>
      </c>
      <c r="AN85">
        <v>0</v>
      </c>
      <c r="AO85">
        <v>0</v>
      </c>
      <c r="AP85">
        <v>0</v>
      </c>
      <c r="AQ85">
        <v>0</v>
      </c>
      <c r="AR85">
        <v>0</v>
      </c>
      <c r="AS85">
        <v>0</v>
      </c>
      <c r="AT85">
        <v>0</v>
      </c>
      <c r="AU85">
        <v>0</v>
      </c>
      <c r="AV85">
        <v>1</v>
      </c>
      <c r="AW85">
        <v>1</v>
      </c>
      <c r="AZ85">
        <v>1</v>
      </c>
      <c r="BA85">
        <v>1</v>
      </c>
      <c r="BB85">
        <v>1</v>
      </c>
      <c r="BC85">
        <v>14.02</v>
      </c>
      <c r="BD85" t="s">
        <v>3</v>
      </c>
      <c r="BE85" t="s">
        <v>3</v>
      </c>
      <c r="BF85" t="s">
        <v>3</v>
      </c>
      <c r="BG85" t="s">
        <v>3</v>
      </c>
      <c r="BH85">
        <v>3</v>
      </c>
      <c r="BI85">
        <v>1</v>
      </c>
      <c r="BJ85" t="s">
        <v>113</v>
      </c>
      <c r="BM85">
        <v>1617</v>
      </c>
      <c r="BN85">
        <v>0</v>
      </c>
      <c r="BO85" t="s">
        <v>111</v>
      </c>
      <c r="BP85">
        <v>1</v>
      </c>
      <c r="BQ85">
        <v>200</v>
      </c>
      <c r="BR85">
        <v>0</v>
      </c>
      <c r="BS85">
        <v>1</v>
      </c>
      <c r="BT85">
        <v>1</v>
      </c>
      <c r="BU85">
        <v>1</v>
      </c>
      <c r="BV85">
        <v>1</v>
      </c>
      <c r="BW85">
        <v>1</v>
      </c>
      <c r="BX85">
        <v>1</v>
      </c>
      <c r="BY85" t="s">
        <v>3</v>
      </c>
      <c r="BZ85">
        <v>0</v>
      </c>
      <c r="CA85">
        <v>0</v>
      </c>
      <c r="CF85">
        <v>0</v>
      </c>
      <c r="CG85">
        <v>0</v>
      </c>
      <c r="CM85">
        <v>0</v>
      </c>
      <c r="CN85" t="s">
        <v>3</v>
      </c>
      <c r="CO85">
        <v>0</v>
      </c>
      <c r="CP85">
        <f t="shared" si="36"/>
        <v>29592.86</v>
      </c>
      <c r="CQ85">
        <f t="shared" si="37"/>
        <v>7398.2138000000004</v>
      </c>
      <c r="CR85">
        <f t="shared" si="38"/>
        <v>0</v>
      </c>
      <c r="CS85">
        <f t="shared" si="39"/>
        <v>0</v>
      </c>
      <c r="CT85">
        <f t="shared" si="40"/>
        <v>0</v>
      </c>
      <c r="CU85">
        <f t="shared" si="41"/>
        <v>0</v>
      </c>
      <c r="CV85">
        <f t="shared" si="42"/>
        <v>0</v>
      </c>
      <c r="CW85">
        <f t="shared" si="43"/>
        <v>0</v>
      </c>
      <c r="CX85">
        <f t="shared" si="44"/>
        <v>0</v>
      </c>
      <c r="CY85">
        <f>S85*(BZ85/100)</f>
        <v>0</v>
      </c>
      <c r="CZ85">
        <f>S85*(CA85/100)</f>
        <v>0</v>
      </c>
      <c r="DC85" t="s">
        <v>3</v>
      </c>
      <c r="DD85" t="s">
        <v>3</v>
      </c>
      <c r="DE85" t="s">
        <v>3</v>
      </c>
      <c r="DF85" t="s">
        <v>3</v>
      </c>
      <c r="DG85" t="s">
        <v>3</v>
      </c>
      <c r="DH85" t="s">
        <v>3</v>
      </c>
      <c r="DI85" t="s">
        <v>3</v>
      </c>
      <c r="DJ85" t="s">
        <v>3</v>
      </c>
      <c r="DK85" t="s">
        <v>3</v>
      </c>
      <c r="DL85" t="s">
        <v>3</v>
      </c>
      <c r="DM85" t="s">
        <v>3</v>
      </c>
      <c r="DN85">
        <v>0</v>
      </c>
      <c r="DO85">
        <v>0</v>
      </c>
      <c r="DP85">
        <v>1</v>
      </c>
      <c r="DQ85">
        <v>1</v>
      </c>
      <c r="DU85">
        <v>1010</v>
      </c>
      <c r="DV85" t="s">
        <v>43</v>
      </c>
      <c r="DW85" t="s">
        <v>43</v>
      </c>
      <c r="DX85">
        <v>1</v>
      </c>
      <c r="EE85">
        <v>42146624</v>
      </c>
      <c r="EF85">
        <v>200</v>
      </c>
      <c r="EG85" t="s">
        <v>32</v>
      </c>
      <c r="EH85">
        <v>0</v>
      </c>
      <c r="EI85" t="s">
        <v>3</v>
      </c>
      <c r="EJ85">
        <v>1</v>
      </c>
      <c r="EK85">
        <v>1617</v>
      </c>
      <c r="EL85" t="s">
        <v>33</v>
      </c>
      <c r="EM85" t="s">
        <v>34</v>
      </c>
      <c r="EO85" t="s">
        <v>3</v>
      </c>
      <c r="EQ85">
        <v>512</v>
      </c>
      <c r="ER85">
        <v>527.69000000000005</v>
      </c>
      <c r="ES85">
        <v>527.69000000000005</v>
      </c>
      <c r="ET85">
        <v>0</v>
      </c>
      <c r="EU85">
        <v>0</v>
      </c>
      <c r="EV85">
        <v>0</v>
      </c>
      <c r="EW85">
        <v>0</v>
      </c>
      <c r="EX85">
        <v>0</v>
      </c>
      <c r="EY85">
        <v>0</v>
      </c>
      <c r="FQ85">
        <v>0</v>
      </c>
      <c r="FR85">
        <f t="shared" si="45"/>
        <v>0</v>
      </c>
      <c r="FS85">
        <v>0</v>
      </c>
      <c r="FX85">
        <v>0</v>
      </c>
      <c r="FY85">
        <v>0</v>
      </c>
      <c r="GA85" t="s">
        <v>3</v>
      </c>
      <c r="GD85">
        <v>0</v>
      </c>
      <c r="GF85">
        <v>-366972935</v>
      </c>
      <c r="GG85">
        <v>2</v>
      </c>
      <c r="GH85">
        <v>1</v>
      </c>
      <c r="GI85">
        <v>2</v>
      </c>
      <c r="GJ85">
        <v>0</v>
      </c>
      <c r="GK85">
        <f>ROUND(R85*(S12)/100,2)</f>
        <v>0</v>
      </c>
      <c r="GL85">
        <f t="shared" si="46"/>
        <v>0</v>
      </c>
      <c r="GM85">
        <f t="shared" si="47"/>
        <v>29592.86</v>
      </c>
      <c r="GN85">
        <f t="shared" si="48"/>
        <v>29592.86</v>
      </c>
      <c r="GO85">
        <f t="shared" si="49"/>
        <v>0</v>
      </c>
      <c r="GP85">
        <f t="shared" si="50"/>
        <v>0</v>
      </c>
      <c r="GR85">
        <v>0</v>
      </c>
      <c r="GS85">
        <v>3</v>
      </c>
      <c r="GT85">
        <v>0</v>
      </c>
      <c r="GU85" t="s">
        <v>3</v>
      </c>
      <c r="GV85">
        <f t="shared" si="51"/>
        <v>0</v>
      </c>
      <c r="GW85">
        <v>1</v>
      </c>
      <c r="GX85">
        <f t="shared" si="52"/>
        <v>0</v>
      </c>
      <c r="HA85">
        <v>0</v>
      </c>
      <c r="HB85">
        <v>0</v>
      </c>
      <c r="IK85">
        <v>0</v>
      </c>
    </row>
    <row r="86" spans="1:255" x14ac:dyDescent="0.2">
      <c r="A86" s="2">
        <v>17</v>
      </c>
      <c r="B86" s="2">
        <v>1</v>
      </c>
      <c r="C86" s="2">
        <f>ROW(SmtRes!A45)</f>
        <v>45</v>
      </c>
      <c r="D86" s="2">
        <f>ROW(EtalonRes!A85)</f>
        <v>85</v>
      </c>
      <c r="E86" s="2" t="s">
        <v>127</v>
      </c>
      <c r="F86" s="2" t="s">
        <v>128</v>
      </c>
      <c r="G86" s="2" t="s">
        <v>129</v>
      </c>
      <c r="H86" s="2" t="s">
        <v>18</v>
      </c>
      <c r="I86" s="2">
        <v>0.04</v>
      </c>
      <c r="J86" s="2">
        <v>0</v>
      </c>
      <c r="K86" s="2"/>
      <c r="L86" s="2"/>
      <c r="M86" s="2"/>
      <c r="N86" s="2"/>
      <c r="O86" s="2">
        <f t="shared" si="21"/>
        <v>54.62</v>
      </c>
      <c r="P86" s="2">
        <f t="shared" si="22"/>
        <v>2.06</v>
      </c>
      <c r="Q86" s="2">
        <f t="shared" si="23"/>
        <v>10.91</v>
      </c>
      <c r="R86" s="2">
        <f t="shared" si="24"/>
        <v>1.55</v>
      </c>
      <c r="S86" s="2">
        <f t="shared" si="25"/>
        <v>41.65</v>
      </c>
      <c r="T86" s="2">
        <f t="shared" si="26"/>
        <v>0</v>
      </c>
      <c r="U86" s="2">
        <f t="shared" si="27"/>
        <v>3.335</v>
      </c>
      <c r="V86" s="2">
        <f t="shared" si="28"/>
        <v>0</v>
      </c>
      <c r="W86" s="2">
        <f t="shared" si="29"/>
        <v>0</v>
      </c>
      <c r="X86" s="2">
        <f t="shared" si="30"/>
        <v>47.48</v>
      </c>
      <c r="Y86" s="2">
        <f t="shared" si="31"/>
        <v>27.91</v>
      </c>
      <c r="Z86" s="2"/>
      <c r="AA86" s="2">
        <v>42559021</v>
      </c>
      <c r="AB86" s="2">
        <f t="shared" si="32"/>
        <v>1365.6130000000001</v>
      </c>
      <c r="AC86" s="2">
        <f t="shared" si="33"/>
        <v>51.59</v>
      </c>
      <c r="AD86" s="2">
        <f>ROUND(((ET86*1.25)),6)</f>
        <v>272.67500000000001</v>
      </c>
      <c r="AE86" s="2">
        <f>ROUND(((EU86*1.25)),6)</f>
        <v>38.787500000000001</v>
      </c>
      <c r="AF86" s="2">
        <f>ROUND(((EV86*1.15)),6)</f>
        <v>1041.348</v>
      </c>
      <c r="AG86" s="2">
        <f t="shared" si="34"/>
        <v>0</v>
      </c>
      <c r="AH86" s="2">
        <f>((EW86*1.15))</f>
        <v>83.375</v>
      </c>
      <c r="AI86" s="2">
        <f>((EX86*1.25))</f>
        <v>0</v>
      </c>
      <c r="AJ86" s="2">
        <f t="shared" si="35"/>
        <v>0</v>
      </c>
      <c r="AK86" s="2">
        <v>1175.25</v>
      </c>
      <c r="AL86" s="2">
        <v>51.59</v>
      </c>
      <c r="AM86" s="2">
        <v>218.14</v>
      </c>
      <c r="AN86" s="2">
        <v>31.03</v>
      </c>
      <c r="AO86" s="2">
        <v>905.52</v>
      </c>
      <c r="AP86" s="2">
        <v>0</v>
      </c>
      <c r="AQ86" s="2">
        <v>72.5</v>
      </c>
      <c r="AR86" s="2">
        <v>0</v>
      </c>
      <c r="AS86" s="2">
        <v>0</v>
      </c>
      <c r="AT86" s="2">
        <v>114</v>
      </c>
      <c r="AU86" s="2">
        <v>67</v>
      </c>
      <c r="AV86" s="2">
        <v>1</v>
      </c>
      <c r="AW86" s="2">
        <v>1</v>
      </c>
      <c r="AX86" s="2"/>
      <c r="AY86" s="2"/>
      <c r="AZ86" s="2">
        <v>1</v>
      </c>
      <c r="BA86" s="2">
        <v>1</v>
      </c>
      <c r="BB86" s="2">
        <v>1</v>
      </c>
      <c r="BC86" s="2">
        <v>1</v>
      </c>
      <c r="BD86" s="2" t="s">
        <v>3</v>
      </c>
      <c r="BE86" s="2" t="s">
        <v>3</v>
      </c>
      <c r="BF86" s="2" t="s">
        <v>3</v>
      </c>
      <c r="BG86" s="2" t="s">
        <v>3</v>
      </c>
      <c r="BH86" s="2">
        <v>0</v>
      </c>
      <c r="BI86" s="2">
        <v>1</v>
      </c>
      <c r="BJ86" s="2" t="s">
        <v>130</v>
      </c>
      <c r="BK86" s="2"/>
      <c r="BL86" s="2"/>
      <c r="BM86" s="2">
        <v>132</v>
      </c>
      <c r="BN86" s="2">
        <v>0</v>
      </c>
      <c r="BO86" s="2" t="s">
        <v>3</v>
      </c>
      <c r="BP86" s="2">
        <v>0</v>
      </c>
      <c r="BQ86" s="2">
        <v>30</v>
      </c>
      <c r="BR86" s="2">
        <v>0</v>
      </c>
      <c r="BS86" s="2">
        <v>1</v>
      </c>
      <c r="BT86" s="2">
        <v>1</v>
      </c>
      <c r="BU86" s="2">
        <v>1</v>
      </c>
      <c r="BV86" s="2">
        <v>1</v>
      </c>
      <c r="BW86" s="2">
        <v>1</v>
      </c>
      <c r="BX86" s="2">
        <v>1</v>
      </c>
      <c r="BY86" s="2" t="s">
        <v>3</v>
      </c>
      <c r="BZ86" s="2">
        <v>114</v>
      </c>
      <c r="CA86" s="2">
        <v>67</v>
      </c>
      <c r="CB86" s="2"/>
      <c r="CC86" s="2"/>
      <c r="CD86" s="2"/>
      <c r="CE86" s="2"/>
      <c r="CF86" s="2">
        <v>0</v>
      </c>
      <c r="CG86" s="2">
        <v>0</v>
      </c>
      <c r="CH86" s="2"/>
      <c r="CI86" s="2"/>
      <c r="CJ86" s="2"/>
      <c r="CK86" s="2"/>
      <c r="CL86" s="2"/>
      <c r="CM86" s="2">
        <v>0</v>
      </c>
      <c r="CN86" s="2" t="s">
        <v>20</v>
      </c>
      <c r="CO86" s="2">
        <v>0</v>
      </c>
      <c r="CP86" s="2">
        <f t="shared" si="36"/>
        <v>54.62</v>
      </c>
      <c r="CQ86" s="2">
        <f t="shared" si="37"/>
        <v>51.59</v>
      </c>
      <c r="CR86" s="2">
        <f t="shared" si="38"/>
        <v>272.67500000000001</v>
      </c>
      <c r="CS86" s="2">
        <f t="shared" si="39"/>
        <v>38.787500000000001</v>
      </c>
      <c r="CT86" s="2">
        <f t="shared" si="40"/>
        <v>1041.348</v>
      </c>
      <c r="CU86" s="2">
        <f t="shared" si="41"/>
        <v>0</v>
      </c>
      <c r="CV86" s="2">
        <f t="shared" si="42"/>
        <v>83.375</v>
      </c>
      <c r="CW86" s="2">
        <f t="shared" si="43"/>
        <v>0</v>
      </c>
      <c r="CX86" s="2">
        <f t="shared" si="44"/>
        <v>0</v>
      </c>
      <c r="CY86" s="2">
        <f>((S86*BZ86)/100)</f>
        <v>47.480999999999995</v>
      </c>
      <c r="CZ86" s="2">
        <f>((S86*CA86)/100)</f>
        <v>27.905499999999996</v>
      </c>
      <c r="DA86" s="2"/>
      <c r="DB86" s="2"/>
      <c r="DC86" s="2" t="s">
        <v>3</v>
      </c>
      <c r="DD86" s="2" t="s">
        <v>3</v>
      </c>
      <c r="DE86" s="2" t="s">
        <v>21</v>
      </c>
      <c r="DF86" s="2" t="s">
        <v>21</v>
      </c>
      <c r="DG86" s="2" t="s">
        <v>22</v>
      </c>
      <c r="DH86" s="2" t="s">
        <v>3</v>
      </c>
      <c r="DI86" s="2" t="s">
        <v>22</v>
      </c>
      <c r="DJ86" s="2" t="s">
        <v>21</v>
      </c>
      <c r="DK86" s="2" t="s">
        <v>3</v>
      </c>
      <c r="DL86" s="2" t="s">
        <v>3</v>
      </c>
      <c r="DM86" s="2" t="s">
        <v>3</v>
      </c>
      <c r="DN86" s="2">
        <v>0</v>
      </c>
      <c r="DO86" s="2">
        <v>0</v>
      </c>
      <c r="DP86" s="2">
        <v>1.0669999999999999</v>
      </c>
      <c r="DQ86" s="2">
        <v>1</v>
      </c>
      <c r="DR86" s="2"/>
      <c r="DS86" s="2"/>
      <c r="DT86" s="2"/>
      <c r="DU86" s="2">
        <v>1013</v>
      </c>
      <c r="DV86" s="2" t="s">
        <v>18</v>
      </c>
      <c r="DW86" s="2" t="s">
        <v>18</v>
      </c>
      <c r="DX86" s="2">
        <v>1</v>
      </c>
      <c r="DY86" s="2"/>
      <c r="DZ86" s="2"/>
      <c r="EA86" s="2"/>
      <c r="EB86" s="2"/>
      <c r="EC86" s="2"/>
      <c r="ED86" s="2"/>
      <c r="EE86" s="2">
        <v>42145139</v>
      </c>
      <c r="EF86" s="2">
        <v>30</v>
      </c>
      <c r="EG86" s="2" t="s">
        <v>23</v>
      </c>
      <c r="EH86" s="2">
        <v>0</v>
      </c>
      <c r="EI86" s="2" t="s">
        <v>3</v>
      </c>
      <c r="EJ86" s="2">
        <v>1</v>
      </c>
      <c r="EK86" s="2">
        <v>132</v>
      </c>
      <c r="EL86" s="2" t="s">
        <v>24</v>
      </c>
      <c r="EM86" s="2" t="s">
        <v>25</v>
      </c>
      <c r="EN86" s="2"/>
      <c r="EO86" s="2" t="s">
        <v>26</v>
      </c>
      <c r="EP86" s="2"/>
      <c r="EQ86" s="2">
        <v>512</v>
      </c>
      <c r="ER86" s="2">
        <v>1175.25</v>
      </c>
      <c r="ES86" s="2">
        <v>51.59</v>
      </c>
      <c r="ET86" s="2">
        <v>218.14</v>
      </c>
      <c r="EU86" s="2">
        <v>31.03</v>
      </c>
      <c r="EV86" s="2">
        <v>905.52</v>
      </c>
      <c r="EW86" s="2">
        <v>72.5</v>
      </c>
      <c r="EX86" s="2">
        <v>0</v>
      </c>
      <c r="EY86" s="2">
        <v>0</v>
      </c>
      <c r="EZ86" s="2"/>
      <c r="FA86" s="2"/>
      <c r="FB86" s="2"/>
      <c r="FC86" s="2"/>
      <c r="FD86" s="2"/>
      <c r="FE86" s="2"/>
      <c r="FF86" s="2"/>
      <c r="FG86" s="2"/>
      <c r="FH86" s="2"/>
      <c r="FI86" s="2"/>
      <c r="FJ86" s="2"/>
      <c r="FK86" s="2"/>
      <c r="FL86" s="2"/>
      <c r="FM86" s="2"/>
      <c r="FN86" s="2"/>
      <c r="FO86" s="2"/>
      <c r="FP86" s="2"/>
      <c r="FQ86" s="2">
        <v>0</v>
      </c>
      <c r="FR86" s="2">
        <f t="shared" si="45"/>
        <v>0</v>
      </c>
      <c r="FS86" s="2">
        <v>0</v>
      </c>
      <c r="FT86" s="2"/>
      <c r="FU86" s="2"/>
      <c r="FV86" s="2"/>
      <c r="FW86" s="2"/>
      <c r="FX86" s="2">
        <v>114</v>
      </c>
      <c r="FY86" s="2">
        <v>67</v>
      </c>
      <c r="FZ86" s="2"/>
      <c r="GA86" s="2" t="s">
        <v>3</v>
      </c>
      <c r="GB86" s="2"/>
      <c r="GC86" s="2"/>
      <c r="GD86" s="2">
        <v>0</v>
      </c>
      <c r="GE86" s="2"/>
      <c r="GF86" s="2">
        <v>-597634363</v>
      </c>
      <c r="GG86" s="2">
        <v>2</v>
      </c>
      <c r="GH86" s="2">
        <v>1</v>
      </c>
      <c r="GI86" s="2">
        <v>-2</v>
      </c>
      <c r="GJ86" s="2">
        <v>0</v>
      </c>
      <c r="GK86" s="2">
        <f>ROUND(R86*(R12)/100,2)</f>
        <v>2.71</v>
      </c>
      <c r="GL86" s="2">
        <f t="shared" si="46"/>
        <v>0</v>
      </c>
      <c r="GM86" s="2">
        <f t="shared" si="47"/>
        <v>132.72</v>
      </c>
      <c r="GN86" s="2">
        <f t="shared" si="48"/>
        <v>132.72</v>
      </c>
      <c r="GO86" s="2">
        <f t="shared" si="49"/>
        <v>0</v>
      </c>
      <c r="GP86" s="2">
        <f t="shared" si="50"/>
        <v>0</v>
      </c>
      <c r="GQ86" s="2"/>
      <c r="GR86" s="2">
        <v>0</v>
      </c>
      <c r="GS86" s="2">
        <v>3</v>
      </c>
      <c r="GT86" s="2">
        <v>0</v>
      </c>
      <c r="GU86" s="2" t="s">
        <v>3</v>
      </c>
      <c r="GV86" s="2">
        <f t="shared" si="51"/>
        <v>0</v>
      </c>
      <c r="GW86" s="2">
        <v>1</v>
      </c>
      <c r="GX86" s="2">
        <f t="shared" si="52"/>
        <v>0</v>
      </c>
      <c r="GY86" s="2"/>
      <c r="GZ86" s="2"/>
      <c r="HA86" s="2">
        <v>0</v>
      </c>
      <c r="HB86" s="2">
        <v>0</v>
      </c>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v>0</v>
      </c>
      <c r="IL86" s="2"/>
      <c r="IM86" s="2"/>
      <c r="IN86" s="2"/>
      <c r="IO86" s="2"/>
      <c r="IP86" s="2"/>
      <c r="IQ86" s="2"/>
      <c r="IR86" s="2"/>
      <c r="IS86" s="2"/>
      <c r="IT86" s="2"/>
      <c r="IU86" s="2"/>
    </row>
    <row r="87" spans="1:255" x14ac:dyDescent="0.2">
      <c r="A87">
        <v>17</v>
      </c>
      <c r="B87">
        <v>1</v>
      </c>
      <c r="C87">
        <f>ROW(SmtRes!A48)</f>
        <v>48</v>
      </c>
      <c r="D87">
        <f>ROW(EtalonRes!A90)</f>
        <v>90</v>
      </c>
      <c r="E87" t="s">
        <v>127</v>
      </c>
      <c r="F87" t="s">
        <v>128</v>
      </c>
      <c r="G87" t="s">
        <v>129</v>
      </c>
      <c r="H87" t="s">
        <v>18</v>
      </c>
      <c r="I87">
        <v>0.04</v>
      </c>
      <c r="J87">
        <v>0</v>
      </c>
      <c r="O87">
        <f t="shared" si="21"/>
        <v>942.77</v>
      </c>
      <c r="P87">
        <f t="shared" si="22"/>
        <v>10.79</v>
      </c>
      <c r="Q87">
        <f t="shared" si="23"/>
        <v>82.24</v>
      </c>
      <c r="R87">
        <f t="shared" si="24"/>
        <v>31.65</v>
      </c>
      <c r="S87">
        <f t="shared" si="25"/>
        <v>849.74</v>
      </c>
      <c r="T87">
        <f t="shared" si="26"/>
        <v>0</v>
      </c>
      <c r="U87">
        <f t="shared" si="27"/>
        <v>3.335</v>
      </c>
      <c r="V87">
        <f t="shared" si="28"/>
        <v>0</v>
      </c>
      <c r="W87">
        <f t="shared" si="29"/>
        <v>0</v>
      </c>
      <c r="X87">
        <f t="shared" si="30"/>
        <v>747.77</v>
      </c>
      <c r="Y87">
        <f t="shared" si="31"/>
        <v>348.39</v>
      </c>
      <c r="AA87">
        <v>42559019</v>
      </c>
      <c r="AB87">
        <f t="shared" si="32"/>
        <v>1365.6130000000001</v>
      </c>
      <c r="AC87">
        <f t="shared" si="33"/>
        <v>51.59</v>
      </c>
      <c r="AD87">
        <f>ROUND(((ET87*1.25)),6)</f>
        <v>272.67500000000001</v>
      </c>
      <c r="AE87">
        <f>ROUND(((EU87*1.25)),6)</f>
        <v>38.787500000000001</v>
      </c>
      <c r="AF87">
        <f>ROUND(((EV87*1.15)),6)</f>
        <v>1041.348</v>
      </c>
      <c r="AG87">
        <f t="shared" si="34"/>
        <v>0</v>
      </c>
      <c r="AH87">
        <f>((EW87*1.15))</f>
        <v>83.375</v>
      </c>
      <c r="AI87">
        <f>((EX87*1.25))</f>
        <v>0</v>
      </c>
      <c r="AJ87">
        <f t="shared" si="35"/>
        <v>0</v>
      </c>
      <c r="AK87">
        <v>1175.25</v>
      </c>
      <c r="AL87">
        <v>51.59</v>
      </c>
      <c r="AM87">
        <v>218.14</v>
      </c>
      <c r="AN87">
        <v>31.03</v>
      </c>
      <c r="AO87">
        <v>905.52</v>
      </c>
      <c r="AP87">
        <v>0</v>
      </c>
      <c r="AQ87">
        <v>72.5</v>
      </c>
      <c r="AR87">
        <v>0</v>
      </c>
      <c r="AS87">
        <v>0</v>
      </c>
      <c r="AT87">
        <v>88</v>
      </c>
      <c r="AU87">
        <v>41</v>
      </c>
      <c r="AV87">
        <v>1</v>
      </c>
      <c r="AW87">
        <v>1</v>
      </c>
      <c r="AZ87">
        <v>1</v>
      </c>
      <c r="BA87">
        <v>20.399999999999999</v>
      </c>
      <c r="BB87">
        <v>7.54</v>
      </c>
      <c r="BC87">
        <v>5.23</v>
      </c>
      <c r="BD87" t="s">
        <v>3</v>
      </c>
      <c r="BE87" t="s">
        <v>3</v>
      </c>
      <c r="BF87" t="s">
        <v>3</v>
      </c>
      <c r="BG87" t="s">
        <v>3</v>
      </c>
      <c r="BH87">
        <v>0</v>
      </c>
      <c r="BI87">
        <v>1</v>
      </c>
      <c r="BJ87" t="s">
        <v>130</v>
      </c>
      <c r="BM87">
        <v>132</v>
      </c>
      <c r="BN87">
        <v>0</v>
      </c>
      <c r="BO87" t="s">
        <v>128</v>
      </c>
      <c r="BP87">
        <v>1</v>
      </c>
      <c r="BQ87">
        <v>30</v>
      </c>
      <c r="BR87">
        <v>0</v>
      </c>
      <c r="BS87">
        <v>20.399999999999999</v>
      </c>
      <c r="BT87">
        <v>1</v>
      </c>
      <c r="BU87">
        <v>1</v>
      </c>
      <c r="BV87">
        <v>1</v>
      </c>
      <c r="BW87">
        <v>1</v>
      </c>
      <c r="BX87">
        <v>1</v>
      </c>
      <c r="BY87" t="s">
        <v>3</v>
      </c>
      <c r="BZ87">
        <v>88</v>
      </c>
      <c r="CA87">
        <v>41</v>
      </c>
      <c r="CF87">
        <v>0</v>
      </c>
      <c r="CG87">
        <v>0</v>
      </c>
      <c r="CM87">
        <v>0</v>
      </c>
      <c r="CN87" t="s">
        <v>20</v>
      </c>
      <c r="CO87">
        <v>0</v>
      </c>
      <c r="CP87">
        <f t="shared" si="36"/>
        <v>942.77</v>
      </c>
      <c r="CQ87">
        <f t="shared" si="37"/>
        <v>269.81570000000005</v>
      </c>
      <c r="CR87">
        <f t="shared" si="38"/>
        <v>2055.9695000000002</v>
      </c>
      <c r="CS87">
        <f t="shared" si="39"/>
        <v>791.26499999999999</v>
      </c>
      <c r="CT87">
        <f t="shared" si="40"/>
        <v>21243.499199999998</v>
      </c>
      <c r="CU87">
        <f t="shared" si="41"/>
        <v>0</v>
      </c>
      <c r="CV87">
        <f t="shared" si="42"/>
        <v>83.375</v>
      </c>
      <c r="CW87">
        <f t="shared" si="43"/>
        <v>0</v>
      </c>
      <c r="CX87">
        <f t="shared" si="44"/>
        <v>0</v>
      </c>
      <c r="CY87">
        <f>S87*(BZ87/100)</f>
        <v>747.77120000000002</v>
      </c>
      <c r="CZ87">
        <f>S87*(CA87/100)</f>
        <v>348.39339999999999</v>
      </c>
      <c r="DC87" t="s">
        <v>3</v>
      </c>
      <c r="DD87" t="s">
        <v>3</v>
      </c>
      <c r="DE87" t="s">
        <v>21</v>
      </c>
      <c r="DF87" t="s">
        <v>21</v>
      </c>
      <c r="DG87" t="s">
        <v>22</v>
      </c>
      <c r="DH87" t="s">
        <v>3</v>
      </c>
      <c r="DI87" t="s">
        <v>22</v>
      </c>
      <c r="DJ87" t="s">
        <v>21</v>
      </c>
      <c r="DK87" t="s">
        <v>3</v>
      </c>
      <c r="DL87" t="s">
        <v>3</v>
      </c>
      <c r="DM87" t="s">
        <v>3</v>
      </c>
      <c r="DN87">
        <v>114</v>
      </c>
      <c r="DO87">
        <v>67</v>
      </c>
      <c r="DP87">
        <v>1.0669999999999999</v>
      </c>
      <c r="DQ87">
        <v>1</v>
      </c>
      <c r="DU87">
        <v>1013</v>
      </c>
      <c r="DV87" t="s">
        <v>18</v>
      </c>
      <c r="DW87" t="s">
        <v>18</v>
      </c>
      <c r="DX87">
        <v>1</v>
      </c>
      <c r="EE87">
        <v>42145139</v>
      </c>
      <c r="EF87">
        <v>30</v>
      </c>
      <c r="EG87" t="s">
        <v>23</v>
      </c>
      <c r="EH87">
        <v>0</v>
      </c>
      <c r="EI87" t="s">
        <v>3</v>
      </c>
      <c r="EJ87">
        <v>1</v>
      </c>
      <c r="EK87">
        <v>132</v>
      </c>
      <c r="EL87" t="s">
        <v>24</v>
      </c>
      <c r="EM87" t="s">
        <v>25</v>
      </c>
      <c r="EO87" t="s">
        <v>26</v>
      </c>
      <c r="EQ87">
        <v>512</v>
      </c>
      <c r="ER87">
        <v>1175.25</v>
      </c>
      <c r="ES87">
        <v>51.59</v>
      </c>
      <c r="ET87">
        <v>218.14</v>
      </c>
      <c r="EU87">
        <v>31.03</v>
      </c>
      <c r="EV87">
        <v>905.52</v>
      </c>
      <c r="EW87">
        <v>72.5</v>
      </c>
      <c r="EX87">
        <v>0</v>
      </c>
      <c r="EY87">
        <v>0</v>
      </c>
      <c r="FQ87">
        <v>0</v>
      </c>
      <c r="FR87">
        <f t="shared" si="45"/>
        <v>0</v>
      </c>
      <c r="FS87">
        <v>0</v>
      </c>
      <c r="FX87">
        <v>114</v>
      </c>
      <c r="FY87">
        <v>67</v>
      </c>
      <c r="GA87" t="s">
        <v>3</v>
      </c>
      <c r="GD87">
        <v>0</v>
      </c>
      <c r="GF87">
        <v>-597634363</v>
      </c>
      <c r="GG87">
        <v>2</v>
      </c>
      <c r="GH87">
        <v>1</v>
      </c>
      <c r="GI87">
        <v>2</v>
      </c>
      <c r="GJ87">
        <v>0</v>
      </c>
      <c r="GK87">
        <f>ROUND(R87*(S12)/100,2)</f>
        <v>49.69</v>
      </c>
      <c r="GL87">
        <f t="shared" si="46"/>
        <v>0</v>
      </c>
      <c r="GM87">
        <f t="shared" si="47"/>
        <v>2088.62</v>
      </c>
      <c r="GN87">
        <f t="shared" si="48"/>
        <v>2088.62</v>
      </c>
      <c r="GO87">
        <f t="shared" si="49"/>
        <v>0</v>
      </c>
      <c r="GP87">
        <f t="shared" si="50"/>
        <v>0</v>
      </c>
      <c r="GR87">
        <v>0</v>
      </c>
      <c r="GS87">
        <v>3</v>
      </c>
      <c r="GT87">
        <v>0</v>
      </c>
      <c r="GU87" t="s">
        <v>3</v>
      </c>
      <c r="GV87">
        <f t="shared" si="51"/>
        <v>0</v>
      </c>
      <c r="GW87">
        <v>1</v>
      </c>
      <c r="GX87">
        <f t="shared" si="52"/>
        <v>0</v>
      </c>
      <c r="HA87">
        <v>0</v>
      </c>
      <c r="HB87">
        <v>0</v>
      </c>
      <c r="IK87">
        <v>0</v>
      </c>
    </row>
    <row r="88" spans="1:255" x14ac:dyDescent="0.2">
      <c r="A88" s="2">
        <v>17</v>
      </c>
      <c r="B88" s="2">
        <v>1</v>
      </c>
      <c r="C88" s="2"/>
      <c r="D88" s="2"/>
      <c r="E88" s="2" t="s">
        <v>131</v>
      </c>
      <c r="F88" s="2" t="s">
        <v>119</v>
      </c>
      <c r="G88" s="2" t="s">
        <v>120</v>
      </c>
      <c r="H88" s="2" t="s">
        <v>30</v>
      </c>
      <c r="I88" s="2">
        <v>2E-3</v>
      </c>
      <c r="J88" s="2">
        <v>0</v>
      </c>
      <c r="K88" s="2"/>
      <c r="L88" s="2"/>
      <c r="M88" s="2"/>
      <c r="N88" s="2"/>
      <c r="O88" s="2">
        <f t="shared" si="21"/>
        <v>21.26</v>
      </c>
      <c r="P88" s="2">
        <f t="shared" si="22"/>
        <v>21.26</v>
      </c>
      <c r="Q88" s="2">
        <f t="shared" si="23"/>
        <v>0</v>
      </c>
      <c r="R88" s="2">
        <f t="shared" si="24"/>
        <v>0</v>
      </c>
      <c r="S88" s="2">
        <f t="shared" si="25"/>
        <v>0</v>
      </c>
      <c r="T88" s="2">
        <f t="shared" si="26"/>
        <v>0</v>
      </c>
      <c r="U88" s="2">
        <f t="shared" si="27"/>
        <v>0</v>
      </c>
      <c r="V88" s="2">
        <f t="shared" si="28"/>
        <v>0</v>
      </c>
      <c r="W88" s="2">
        <f t="shared" si="29"/>
        <v>0</v>
      </c>
      <c r="X88" s="2">
        <f t="shared" si="30"/>
        <v>0</v>
      </c>
      <c r="Y88" s="2">
        <f t="shared" si="31"/>
        <v>0</v>
      </c>
      <c r="Z88" s="2"/>
      <c r="AA88" s="2">
        <v>42559021</v>
      </c>
      <c r="AB88" s="2">
        <f t="shared" si="32"/>
        <v>10632.07</v>
      </c>
      <c r="AC88" s="2">
        <f t="shared" si="33"/>
        <v>10632.07</v>
      </c>
      <c r="AD88" s="2">
        <f t="shared" ref="AD88:AF91" si="67">ROUND((ET88),6)</f>
        <v>0</v>
      </c>
      <c r="AE88" s="2">
        <f t="shared" si="67"/>
        <v>0</v>
      </c>
      <c r="AF88" s="2">
        <f t="shared" si="67"/>
        <v>0</v>
      </c>
      <c r="AG88" s="2">
        <f t="shared" si="34"/>
        <v>0</v>
      </c>
      <c r="AH88" s="2">
        <f t="shared" ref="AH88:AI91" si="68">(EW88)</f>
        <v>0</v>
      </c>
      <c r="AI88" s="2">
        <f t="shared" si="68"/>
        <v>0</v>
      </c>
      <c r="AJ88" s="2">
        <f t="shared" si="35"/>
        <v>0</v>
      </c>
      <c r="AK88" s="2">
        <v>10632.07</v>
      </c>
      <c r="AL88" s="2">
        <v>10632.07</v>
      </c>
      <c r="AM88" s="2">
        <v>0</v>
      </c>
      <c r="AN88" s="2">
        <v>0</v>
      </c>
      <c r="AO88" s="2">
        <v>0</v>
      </c>
      <c r="AP88" s="2">
        <v>0</v>
      </c>
      <c r="AQ88" s="2">
        <v>0</v>
      </c>
      <c r="AR88" s="2">
        <v>0</v>
      </c>
      <c r="AS88" s="2">
        <v>0</v>
      </c>
      <c r="AT88" s="2">
        <v>0</v>
      </c>
      <c r="AU88" s="2">
        <v>0</v>
      </c>
      <c r="AV88" s="2">
        <v>1</v>
      </c>
      <c r="AW88" s="2">
        <v>1</v>
      </c>
      <c r="AX88" s="2"/>
      <c r="AY88" s="2"/>
      <c r="AZ88" s="2">
        <v>1</v>
      </c>
      <c r="BA88" s="2">
        <v>1</v>
      </c>
      <c r="BB88" s="2">
        <v>1</v>
      </c>
      <c r="BC88" s="2">
        <v>1</v>
      </c>
      <c r="BD88" s="2" t="s">
        <v>3</v>
      </c>
      <c r="BE88" s="2" t="s">
        <v>3</v>
      </c>
      <c r="BF88" s="2" t="s">
        <v>3</v>
      </c>
      <c r="BG88" s="2" t="s">
        <v>3</v>
      </c>
      <c r="BH88" s="2">
        <v>3</v>
      </c>
      <c r="BI88" s="2">
        <v>1</v>
      </c>
      <c r="BJ88" s="2" t="s">
        <v>121</v>
      </c>
      <c r="BK88" s="2"/>
      <c r="BL88" s="2"/>
      <c r="BM88" s="2">
        <v>1617</v>
      </c>
      <c r="BN88" s="2">
        <v>0</v>
      </c>
      <c r="BO88" s="2" t="s">
        <v>3</v>
      </c>
      <c r="BP88" s="2">
        <v>0</v>
      </c>
      <c r="BQ88" s="2">
        <v>200</v>
      </c>
      <c r="BR88" s="2">
        <v>0</v>
      </c>
      <c r="BS88" s="2">
        <v>1</v>
      </c>
      <c r="BT88" s="2">
        <v>1</v>
      </c>
      <c r="BU88" s="2">
        <v>1</v>
      </c>
      <c r="BV88" s="2">
        <v>1</v>
      </c>
      <c r="BW88" s="2">
        <v>1</v>
      </c>
      <c r="BX88" s="2">
        <v>1</v>
      </c>
      <c r="BY88" s="2" t="s">
        <v>3</v>
      </c>
      <c r="BZ88" s="2">
        <v>0</v>
      </c>
      <c r="CA88" s="2">
        <v>0</v>
      </c>
      <c r="CB88" s="2"/>
      <c r="CC88" s="2"/>
      <c r="CD88" s="2"/>
      <c r="CE88" s="2"/>
      <c r="CF88" s="2">
        <v>0</v>
      </c>
      <c r="CG88" s="2">
        <v>0</v>
      </c>
      <c r="CH88" s="2"/>
      <c r="CI88" s="2"/>
      <c r="CJ88" s="2"/>
      <c r="CK88" s="2"/>
      <c r="CL88" s="2"/>
      <c r="CM88" s="2">
        <v>0</v>
      </c>
      <c r="CN88" s="2" t="s">
        <v>3</v>
      </c>
      <c r="CO88" s="2">
        <v>0</v>
      </c>
      <c r="CP88" s="2">
        <f t="shared" si="36"/>
        <v>21.26</v>
      </c>
      <c r="CQ88" s="2">
        <f t="shared" si="37"/>
        <v>10632.07</v>
      </c>
      <c r="CR88" s="2">
        <f t="shared" si="38"/>
        <v>0</v>
      </c>
      <c r="CS88" s="2">
        <f t="shared" si="39"/>
        <v>0</v>
      </c>
      <c r="CT88" s="2">
        <f t="shared" si="40"/>
        <v>0</v>
      </c>
      <c r="CU88" s="2">
        <f t="shared" si="41"/>
        <v>0</v>
      </c>
      <c r="CV88" s="2">
        <f t="shared" si="42"/>
        <v>0</v>
      </c>
      <c r="CW88" s="2">
        <f t="shared" si="43"/>
        <v>0</v>
      </c>
      <c r="CX88" s="2">
        <f t="shared" si="44"/>
        <v>0</v>
      </c>
      <c r="CY88" s="2">
        <f>((S88*BZ88)/100)</f>
        <v>0</v>
      </c>
      <c r="CZ88" s="2">
        <f>((S88*CA88)/100)</f>
        <v>0</v>
      </c>
      <c r="DA88" s="2"/>
      <c r="DB88" s="2"/>
      <c r="DC88" s="2" t="s">
        <v>3</v>
      </c>
      <c r="DD88" s="2" t="s">
        <v>3</v>
      </c>
      <c r="DE88" s="2" t="s">
        <v>3</v>
      </c>
      <c r="DF88" s="2" t="s">
        <v>3</v>
      </c>
      <c r="DG88" s="2" t="s">
        <v>3</v>
      </c>
      <c r="DH88" s="2" t="s">
        <v>3</v>
      </c>
      <c r="DI88" s="2" t="s">
        <v>3</v>
      </c>
      <c r="DJ88" s="2" t="s">
        <v>3</v>
      </c>
      <c r="DK88" s="2" t="s">
        <v>3</v>
      </c>
      <c r="DL88" s="2" t="s">
        <v>3</v>
      </c>
      <c r="DM88" s="2" t="s">
        <v>3</v>
      </c>
      <c r="DN88" s="2">
        <v>0</v>
      </c>
      <c r="DO88" s="2">
        <v>0</v>
      </c>
      <c r="DP88" s="2">
        <v>1</v>
      </c>
      <c r="DQ88" s="2">
        <v>1</v>
      </c>
      <c r="DR88" s="2"/>
      <c r="DS88" s="2"/>
      <c r="DT88" s="2"/>
      <c r="DU88" s="2">
        <v>1010</v>
      </c>
      <c r="DV88" s="2" t="s">
        <v>30</v>
      </c>
      <c r="DW88" s="2" t="s">
        <v>30</v>
      </c>
      <c r="DX88" s="2">
        <v>1000</v>
      </c>
      <c r="DY88" s="2"/>
      <c r="DZ88" s="2"/>
      <c r="EA88" s="2"/>
      <c r="EB88" s="2"/>
      <c r="EC88" s="2"/>
      <c r="ED88" s="2"/>
      <c r="EE88" s="2">
        <v>42146624</v>
      </c>
      <c r="EF88" s="2">
        <v>200</v>
      </c>
      <c r="EG88" s="2" t="s">
        <v>32</v>
      </c>
      <c r="EH88" s="2">
        <v>0</v>
      </c>
      <c r="EI88" s="2" t="s">
        <v>3</v>
      </c>
      <c r="EJ88" s="2">
        <v>1</v>
      </c>
      <c r="EK88" s="2">
        <v>1617</v>
      </c>
      <c r="EL88" s="2" t="s">
        <v>33</v>
      </c>
      <c r="EM88" s="2" t="s">
        <v>34</v>
      </c>
      <c r="EN88" s="2"/>
      <c r="EO88" s="2" t="s">
        <v>3</v>
      </c>
      <c r="EP88" s="2"/>
      <c r="EQ88" s="2">
        <v>512</v>
      </c>
      <c r="ER88" s="2">
        <v>10632.07</v>
      </c>
      <c r="ES88" s="2">
        <v>10632.07</v>
      </c>
      <c r="ET88" s="2">
        <v>0</v>
      </c>
      <c r="EU88" s="2">
        <v>0</v>
      </c>
      <c r="EV88" s="2">
        <v>0</v>
      </c>
      <c r="EW88" s="2">
        <v>0</v>
      </c>
      <c r="EX88" s="2">
        <v>0</v>
      </c>
      <c r="EY88" s="2">
        <v>0</v>
      </c>
      <c r="EZ88" s="2"/>
      <c r="FA88" s="2"/>
      <c r="FB88" s="2"/>
      <c r="FC88" s="2"/>
      <c r="FD88" s="2"/>
      <c r="FE88" s="2"/>
      <c r="FF88" s="2"/>
      <c r="FG88" s="2"/>
      <c r="FH88" s="2"/>
      <c r="FI88" s="2"/>
      <c r="FJ88" s="2"/>
      <c r="FK88" s="2"/>
      <c r="FL88" s="2"/>
      <c r="FM88" s="2"/>
      <c r="FN88" s="2"/>
      <c r="FO88" s="2"/>
      <c r="FP88" s="2"/>
      <c r="FQ88" s="2">
        <v>0</v>
      </c>
      <c r="FR88" s="2">
        <f t="shared" si="45"/>
        <v>0</v>
      </c>
      <c r="FS88" s="2">
        <v>0</v>
      </c>
      <c r="FT88" s="2"/>
      <c r="FU88" s="2"/>
      <c r="FV88" s="2"/>
      <c r="FW88" s="2"/>
      <c r="FX88" s="2">
        <v>0</v>
      </c>
      <c r="FY88" s="2">
        <v>0</v>
      </c>
      <c r="FZ88" s="2"/>
      <c r="GA88" s="2" t="s">
        <v>3</v>
      </c>
      <c r="GB88" s="2"/>
      <c r="GC88" s="2"/>
      <c r="GD88" s="2">
        <v>0</v>
      </c>
      <c r="GE88" s="2"/>
      <c r="GF88" s="2">
        <v>74120008</v>
      </c>
      <c r="GG88" s="2">
        <v>2</v>
      </c>
      <c r="GH88" s="2">
        <v>1</v>
      </c>
      <c r="GI88" s="2">
        <v>-2</v>
      </c>
      <c r="GJ88" s="2">
        <v>0</v>
      </c>
      <c r="GK88" s="2">
        <f>ROUND(R88*(R12)/100,2)</f>
        <v>0</v>
      </c>
      <c r="GL88" s="2">
        <f t="shared" si="46"/>
        <v>0</v>
      </c>
      <c r="GM88" s="2">
        <f t="shared" si="47"/>
        <v>21.26</v>
      </c>
      <c r="GN88" s="2">
        <f t="shared" si="48"/>
        <v>21.26</v>
      </c>
      <c r="GO88" s="2">
        <f t="shared" si="49"/>
        <v>0</v>
      </c>
      <c r="GP88" s="2">
        <f t="shared" si="50"/>
        <v>0</v>
      </c>
      <c r="GQ88" s="2"/>
      <c r="GR88" s="2">
        <v>0</v>
      </c>
      <c r="GS88" s="2">
        <v>3</v>
      </c>
      <c r="GT88" s="2">
        <v>0</v>
      </c>
      <c r="GU88" s="2" t="s">
        <v>3</v>
      </c>
      <c r="GV88" s="2">
        <f t="shared" si="51"/>
        <v>0</v>
      </c>
      <c r="GW88" s="2">
        <v>1</v>
      </c>
      <c r="GX88" s="2">
        <f t="shared" si="52"/>
        <v>0</v>
      </c>
      <c r="GY88" s="2"/>
      <c r="GZ88" s="2"/>
      <c r="HA88" s="2">
        <v>0</v>
      </c>
      <c r="HB88" s="2">
        <v>0</v>
      </c>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v>0</v>
      </c>
      <c r="IL88" s="2"/>
      <c r="IM88" s="2"/>
      <c r="IN88" s="2"/>
      <c r="IO88" s="2"/>
      <c r="IP88" s="2"/>
      <c r="IQ88" s="2"/>
      <c r="IR88" s="2"/>
      <c r="IS88" s="2"/>
      <c r="IT88" s="2"/>
      <c r="IU88" s="2"/>
    </row>
    <row r="89" spans="1:255" x14ac:dyDescent="0.2">
      <c r="A89">
        <v>17</v>
      </c>
      <c r="B89">
        <v>1</v>
      </c>
      <c r="E89" t="s">
        <v>131</v>
      </c>
      <c r="F89" t="s">
        <v>119</v>
      </c>
      <c r="G89" t="s">
        <v>120</v>
      </c>
      <c r="H89" t="s">
        <v>30</v>
      </c>
      <c r="I89">
        <v>2E-3</v>
      </c>
      <c r="J89">
        <v>0</v>
      </c>
      <c r="O89">
        <f t="shared" si="21"/>
        <v>93.56</v>
      </c>
      <c r="P89">
        <f t="shared" si="22"/>
        <v>93.56</v>
      </c>
      <c r="Q89">
        <f t="shared" si="23"/>
        <v>0</v>
      </c>
      <c r="R89">
        <f t="shared" si="24"/>
        <v>0</v>
      </c>
      <c r="S89">
        <f t="shared" si="25"/>
        <v>0</v>
      </c>
      <c r="T89">
        <f t="shared" si="26"/>
        <v>0</v>
      </c>
      <c r="U89">
        <f t="shared" si="27"/>
        <v>0</v>
      </c>
      <c r="V89">
        <f t="shared" si="28"/>
        <v>0</v>
      </c>
      <c r="W89">
        <f t="shared" si="29"/>
        <v>0</v>
      </c>
      <c r="X89">
        <f t="shared" si="30"/>
        <v>0</v>
      </c>
      <c r="Y89">
        <f t="shared" si="31"/>
        <v>0</v>
      </c>
      <c r="AA89">
        <v>42559019</v>
      </c>
      <c r="AB89">
        <f t="shared" si="32"/>
        <v>10632.07</v>
      </c>
      <c r="AC89">
        <f t="shared" si="33"/>
        <v>10632.07</v>
      </c>
      <c r="AD89">
        <f t="shared" si="67"/>
        <v>0</v>
      </c>
      <c r="AE89">
        <f t="shared" si="67"/>
        <v>0</v>
      </c>
      <c r="AF89">
        <f t="shared" si="67"/>
        <v>0</v>
      </c>
      <c r="AG89">
        <f t="shared" si="34"/>
        <v>0</v>
      </c>
      <c r="AH89">
        <f t="shared" si="68"/>
        <v>0</v>
      </c>
      <c r="AI89">
        <f t="shared" si="68"/>
        <v>0</v>
      </c>
      <c r="AJ89">
        <f t="shared" si="35"/>
        <v>0</v>
      </c>
      <c r="AK89">
        <v>10632.07</v>
      </c>
      <c r="AL89">
        <v>10632.07</v>
      </c>
      <c r="AM89">
        <v>0</v>
      </c>
      <c r="AN89">
        <v>0</v>
      </c>
      <c r="AO89">
        <v>0</v>
      </c>
      <c r="AP89">
        <v>0</v>
      </c>
      <c r="AQ89">
        <v>0</v>
      </c>
      <c r="AR89">
        <v>0</v>
      </c>
      <c r="AS89">
        <v>0</v>
      </c>
      <c r="AT89">
        <v>0</v>
      </c>
      <c r="AU89">
        <v>0</v>
      </c>
      <c r="AV89">
        <v>1</v>
      </c>
      <c r="AW89">
        <v>1</v>
      </c>
      <c r="AZ89">
        <v>1</v>
      </c>
      <c r="BA89">
        <v>1</v>
      </c>
      <c r="BB89">
        <v>1</v>
      </c>
      <c r="BC89">
        <v>4.4000000000000004</v>
      </c>
      <c r="BD89" t="s">
        <v>3</v>
      </c>
      <c r="BE89" t="s">
        <v>3</v>
      </c>
      <c r="BF89" t="s">
        <v>3</v>
      </c>
      <c r="BG89" t="s">
        <v>3</v>
      </c>
      <c r="BH89">
        <v>3</v>
      </c>
      <c r="BI89">
        <v>1</v>
      </c>
      <c r="BJ89" t="s">
        <v>121</v>
      </c>
      <c r="BM89">
        <v>1617</v>
      </c>
      <c r="BN89">
        <v>0</v>
      </c>
      <c r="BO89" t="s">
        <v>119</v>
      </c>
      <c r="BP89">
        <v>1</v>
      </c>
      <c r="BQ89">
        <v>200</v>
      </c>
      <c r="BR89">
        <v>0</v>
      </c>
      <c r="BS89">
        <v>1</v>
      </c>
      <c r="BT89">
        <v>1</v>
      </c>
      <c r="BU89">
        <v>1</v>
      </c>
      <c r="BV89">
        <v>1</v>
      </c>
      <c r="BW89">
        <v>1</v>
      </c>
      <c r="BX89">
        <v>1</v>
      </c>
      <c r="BY89" t="s">
        <v>3</v>
      </c>
      <c r="BZ89">
        <v>0</v>
      </c>
      <c r="CA89">
        <v>0</v>
      </c>
      <c r="CF89">
        <v>0</v>
      </c>
      <c r="CG89">
        <v>0</v>
      </c>
      <c r="CM89">
        <v>0</v>
      </c>
      <c r="CN89" t="s">
        <v>3</v>
      </c>
      <c r="CO89">
        <v>0</v>
      </c>
      <c r="CP89">
        <f t="shared" si="36"/>
        <v>93.56</v>
      </c>
      <c r="CQ89">
        <f t="shared" si="37"/>
        <v>46781.108</v>
      </c>
      <c r="CR89">
        <f t="shared" si="38"/>
        <v>0</v>
      </c>
      <c r="CS89">
        <f t="shared" si="39"/>
        <v>0</v>
      </c>
      <c r="CT89">
        <f t="shared" si="40"/>
        <v>0</v>
      </c>
      <c r="CU89">
        <f t="shared" si="41"/>
        <v>0</v>
      </c>
      <c r="CV89">
        <f t="shared" si="42"/>
        <v>0</v>
      </c>
      <c r="CW89">
        <f t="shared" si="43"/>
        <v>0</v>
      </c>
      <c r="CX89">
        <f t="shared" si="44"/>
        <v>0</v>
      </c>
      <c r="CY89">
        <f>S89*(BZ89/100)</f>
        <v>0</v>
      </c>
      <c r="CZ89">
        <f>S89*(CA89/100)</f>
        <v>0</v>
      </c>
      <c r="DC89" t="s">
        <v>3</v>
      </c>
      <c r="DD89" t="s">
        <v>3</v>
      </c>
      <c r="DE89" t="s">
        <v>3</v>
      </c>
      <c r="DF89" t="s">
        <v>3</v>
      </c>
      <c r="DG89" t="s">
        <v>3</v>
      </c>
      <c r="DH89" t="s">
        <v>3</v>
      </c>
      <c r="DI89" t="s">
        <v>3</v>
      </c>
      <c r="DJ89" t="s">
        <v>3</v>
      </c>
      <c r="DK89" t="s">
        <v>3</v>
      </c>
      <c r="DL89" t="s">
        <v>3</v>
      </c>
      <c r="DM89" t="s">
        <v>3</v>
      </c>
      <c r="DN89">
        <v>0</v>
      </c>
      <c r="DO89">
        <v>0</v>
      </c>
      <c r="DP89">
        <v>1</v>
      </c>
      <c r="DQ89">
        <v>1</v>
      </c>
      <c r="DU89">
        <v>1010</v>
      </c>
      <c r="DV89" t="s">
        <v>30</v>
      </c>
      <c r="DW89" t="s">
        <v>30</v>
      </c>
      <c r="DX89">
        <v>1000</v>
      </c>
      <c r="EE89">
        <v>42146624</v>
      </c>
      <c r="EF89">
        <v>200</v>
      </c>
      <c r="EG89" t="s">
        <v>32</v>
      </c>
      <c r="EH89">
        <v>0</v>
      </c>
      <c r="EI89" t="s">
        <v>3</v>
      </c>
      <c r="EJ89">
        <v>1</v>
      </c>
      <c r="EK89">
        <v>1617</v>
      </c>
      <c r="EL89" t="s">
        <v>33</v>
      </c>
      <c r="EM89" t="s">
        <v>34</v>
      </c>
      <c r="EO89" t="s">
        <v>3</v>
      </c>
      <c r="EQ89">
        <v>512</v>
      </c>
      <c r="ER89">
        <v>10632.07</v>
      </c>
      <c r="ES89">
        <v>10632.07</v>
      </c>
      <c r="ET89">
        <v>0</v>
      </c>
      <c r="EU89">
        <v>0</v>
      </c>
      <c r="EV89">
        <v>0</v>
      </c>
      <c r="EW89">
        <v>0</v>
      </c>
      <c r="EX89">
        <v>0</v>
      </c>
      <c r="EY89">
        <v>0</v>
      </c>
      <c r="FQ89">
        <v>0</v>
      </c>
      <c r="FR89">
        <f t="shared" si="45"/>
        <v>0</v>
      </c>
      <c r="FS89">
        <v>0</v>
      </c>
      <c r="FX89">
        <v>0</v>
      </c>
      <c r="FY89">
        <v>0</v>
      </c>
      <c r="GA89" t="s">
        <v>3</v>
      </c>
      <c r="GD89">
        <v>0</v>
      </c>
      <c r="GF89">
        <v>74120008</v>
      </c>
      <c r="GG89">
        <v>2</v>
      </c>
      <c r="GH89">
        <v>1</v>
      </c>
      <c r="GI89">
        <v>2</v>
      </c>
      <c r="GJ89">
        <v>0</v>
      </c>
      <c r="GK89">
        <f>ROUND(R89*(S12)/100,2)</f>
        <v>0</v>
      </c>
      <c r="GL89">
        <f t="shared" si="46"/>
        <v>0</v>
      </c>
      <c r="GM89">
        <f t="shared" si="47"/>
        <v>93.56</v>
      </c>
      <c r="GN89">
        <f t="shared" si="48"/>
        <v>93.56</v>
      </c>
      <c r="GO89">
        <f t="shared" si="49"/>
        <v>0</v>
      </c>
      <c r="GP89">
        <f t="shared" si="50"/>
        <v>0</v>
      </c>
      <c r="GR89">
        <v>0</v>
      </c>
      <c r="GS89">
        <v>3</v>
      </c>
      <c r="GT89">
        <v>0</v>
      </c>
      <c r="GU89" t="s">
        <v>3</v>
      </c>
      <c r="GV89">
        <f t="shared" si="51"/>
        <v>0</v>
      </c>
      <c r="GW89">
        <v>1</v>
      </c>
      <c r="GX89">
        <f t="shared" si="52"/>
        <v>0</v>
      </c>
      <c r="HA89">
        <v>0</v>
      </c>
      <c r="HB89">
        <v>0</v>
      </c>
      <c r="IK89">
        <v>0</v>
      </c>
    </row>
    <row r="90" spans="1:255" x14ac:dyDescent="0.2">
      <c r="A90" s="2">
        <v>17</v>
      </c>
      <c r="B90" s="2">
        <v>1</v>
      </c>
      <c r="C90" s="2"/>
      <c r="D90" s="2"/>
      <c r="E90" s="2" t="s">
        <v>132</v>
      </c>
      <c r="F90" s="2" t="s">
        <v>133</v>
      </c>
      <c r="G90" s="2" t="s">
        <v>134</v>
      </c>
      <c r="H90" s="2" t="s">
        <v>38</v>
      </c>
      <c r="I90" s="2">
        <v>4</v>
      </c>
      <c r="J90" s="2">
        <v>0</v>
      </c>
      <c r="K90" s="2"/>
      <c r="L90" s="2"/>
      <c r="M90" s="2"/>
      <c r="N90" s="2"/>
      <c r="O90" s="2">
        <f t="shared" si="21"/>
        <v>351.72</v>
      </c>
      <c r="P90" s="2">
        <f t="shared" si="22"/>
        <v>351.72</v>
      </c>
      <c r="Q90" s="2">
        <f t="shared" si="23"/>
        <v>0</v>
      </c>
      <c r="R90" s="2">
        <f t="shared" si="24"/>
        <v>0</v>
      </c>
      <c r="S90" s="2">
        <f t="shared" si="25"/>
        <v>0</v>
      </c>
      <c r="T90" s="2">
        <f t="shared" si="26"/>
        <v>0</v>
      </c>
      <c r="U90" s="2">
        <f t="shared" si="27"/>
        <v>0</v>
      </c>
      <c r="V90" s="2">
        <f t="shared" si="28"/>
        <v>0</v>
      </c>
      <c r="W90" s="2">
        <f t="shared" si="29"/>
        <v>0</v>
      </c>
      <c r="X90" s="2">
        <f t="shared" si="30"/>
        <v>0</v>
      </c>
      <c r="Y90" s="2">
        <f t="shared" si="31"/>
        <v>0</v>
      </c>
      <c r="Z90" s="2"/>
      <c r="AA90" s="2">
        <v>42559021</v>
      </c>
      <c r="AB90" s="2">
        <f t="shared" si="32"/>
        <v>87.93</v>
      </c>
      <c r="AC90" s="2">
        <f t="shared" si="33"/>
        <v>87.93</v>
      </c>
      <c r="AD90" s="2">
        <f t="shared" si="67"/>
        <v>0</v>
      </c>
      <c r="AE90" s="2">
        <f t="shared" si="67"/>
        <v>0</v>
      </c>
      <c r="AF90" s="2">
        <f t="shared" si="67"/>
        <v>0</v>
      </c>
      <c r="AG90" s="2">
        <f t="shared" si="34"/>
        <v>0</v>
      </c>
      <c r="AH90" s="2">
        <f t="shared" si="68"/>
        <v>0</v>
      </c>
      <c r="AI90" s="2">
        <f t="shared" si="68"/>
        <v>0</v>
      </c>
      <c r="AJ90" s="2">
        <f t="shared" si="35"/>
        <v>0</v>
      </c>
      <c r="AK90" s="2">
        <v>87.93</v>
      </c>
      <c r="AL90" s="2">
        <v>87.93</v>
      </c>
      <c r="AM90" s="2">
        <v>0</v>
      </c>
      <c r="AN90" s="2">
        <v>0</v>
      </c>
      <c r="AO90" s="2">
        <v>0</v>
      </c>
      <c r="AP90" s="2">
        <v>0</v>
      </c>
      <c r="AQ90" s="2">
        <v>0</v>
      </c>
      <c r="AR90" s="2">
        <v>0</v>
      </c>
      <c r="AS90" s="2">
        <v>0</v>
      </c>
      <c r="AT90" s="2">
        <v>0</v>
      </c>
      <c r="AU90" s="2">
        <v>0</v>
      </c>
      <c r="AV90" s="2">
        <v>1</v>
      </c>
      <c r="AW90" s="2">
        <v>1</v>
      </c>
      <c r="AX90" s="2"/>
      <c r="AY90" s="2"/>
      <c r="AZ90" s="2">
        <v>1</v>
      </c>
      <c r="BA90" s="2">
        <v>1</v>
      </c>
      <c r="BB90" s="2">
        <v>1</v>
      </c>
      <c r="BC90" s="2">
        <v>1</v>
      </c>
      <c r="BD90" s="2" t="s">
        <v>3</v>
      </c>
      <c r="BE90" s="2" t="s">
        <v>3</v>
      </c>
      <c r="BF90" s="2" t="s">
        <v>3</v>
      </c>
      <c r="BG90" s="2" t="s">
        <v>3</v>
      </c>
      <c r="BH90" s="2">
        <v>3</v>
      </c>
      <c r="BI90" s="2">
        <v>1</v>
      </c>
      <c r="BJ90" s="2" t="s">
        <v>135</v>
      </c>
      <c r="BK90" s="2"/>
      <c r="BL90" s="2"/>
      <c r="BM90" s="2">
        <v>1617</v>
      </c>
      <c r="BN90" s="2">
        <v>0</v>
      </c>
      <c r="BO90" s="2" t="s">
        <v>3</v>
      </c>
      <c r="BP90" s="2">
        <v>0</v>
      </c>
      <c r="BQ90" s="2">
        <v>200</v>
      </c>
      <c r="BR90" s="2">
        <v>0</v>
      </c>
      <c r="BS90" s="2">
        <v>1</v>
      </c>
      <c r="BT90" s="2">
        <v>1</v>
      </c>
      <c r="BU90" s="2">
        <v>1</v>
      </c>
      <c r="BV90" s="2">
        <v>1</v>
      </c>
      <c r="BW90" s="2">
        <v>1</v>
      </c>
      <c r="BX90" s="2">
        <v>1</v>
      </c>
      <c r="BY90" s="2" t="s">
        <v>3</v>
      </c>
      <c r="BZ90" s="2">
        <v>0</v>
      </c>
      <c r="CA90" s="2">
        <v>0</v>
      </c>
      <c r="CB90" s="2"/>
      <c r="CC90" s="2"/>
      <c r="CD90" s="2"/>
      <c r="CE90" s="2"/>
      <c r="CF90" s="2">
        <v>0</v>
      </c>
      <c r="CG90" s="2">
        <v>0</v>
      </c>
      <c r="CH90" s="2"/>
      <c r="CI90" s="2"/>
      <c r="CJ90" s="2"/>
      <c r="CK90" s="2"/>
      <c r="CL90" s="2"/>
      <c r="CM90" s="2">
        <v>0</v>
      </c>
      <c r="CN90" s="2" t="s">
        <v>3</v>
      </c>
      <c r="CO90" s="2">
        <v>0</v>
      </c>
      <c r="CP90" s="2">
        <f t="shared" si="36"/>
        <v>351.72</v>
      </c>
      <c r="CQ90" s="2">
        <f t="shared" si="37"/>
        <v>87.93</v>
      </c>
      <c r="CR90" s="2">
        <f t="shared" si="38"/>
        <v>0</v>
      </c>
      <c r="CS90" s="2">
        <f t="shared" si="39"/>
        <v>0</v>
      </c>
      <c r="CT90" s="2">
        <f t="shared" si="40"/>
        <v>0</v>
      </c>
      <c r="CU90" s="2">
        <f t="shared" si="41"/>
        <v>0</v>
      </c>
      <c r="CV90" s="2">
        <f t="shared" si="42"/>
        <v>0</v>
      </c>
      <c r="CW90" s="2">
        <f t="shared" si="43"/>
        <v>0</v>
      </c>
      <c r="CX90" s="2">
        <f t="shared" si="44"/>
        <v>0</v>
      </c>
      <c r="CY90" s="2">
        <f>((S90*BZ90)/100)</f>
        <v>0</v>
      </c>
      <c r="CZ90" s="2">
        <f>((S90*CA90)/100)</f>
        <v>0</v>
      </c>
      <c r="DA90" s="2"/>
      <c r="DB90" s="2"/>
      <c r="DC90" s="2" t="s">
        <v>3</v>
      </c>
      <c r="DD90" s="2" t="s">
        <v>3</v>
      </c>
      <c r="DE90" s="2" t="s">
        <v>3</v>
      </c>
      <c r="DF90" s="2" t="s">
        <v>3</v>
      </c>
      <c r="DG90" s="2" t="s">
        <v>3</v>
      </c>
      <c r="DH90" s="2" t="s">
        <v>3</v>
      </c>
      <c r="DI90" s="2" t="s">
        <v>3</v>
      </c>
      <c r="DJ90" s="2" t="s">
        <v>3</v>
      </c>
      <c r="DK90" s="2" t="s">
        <v>3</v>
      </c>
      <c r="DL90" s="2" t="s">
        <v>3</v>
      </c>
      <c r="DM90" s="2" t="s">
        <v>3</v>
      </c>
      <c r="DN90" s="2">
        <v>0</v>
      </c>
      <c r="DO90" s="2">
        <v>0</v>
      </c>
      <c r="DP90" s="2">
        <v>1</v>
      </c>
      <c r="DQ90" s="2">
        <v>1</v>
      </c>
      <c r="DR90" s="2"/>
      <c r="DS90" s="2"/>
      <c r="DT90" s="2"/>
      <c r="DU90" s="2">
        <v>1003</v>
      </c>
      <c r="DV90" s="2" t="s">
        <v>38</v>
      </c>
      <c r="DW90" s="2" t="s">
        <v>38</v>
      </c>
      <c r="DX90" s="2">
        <v>1</v>
      </c>
      <c r="DY90" s="2"/>
      <c r="DZ90" s="2"/>
      <c r="EA90" s="2"/>
      <c r="EB90" s="2"/>
      <c r="EC90" s="2"/>
      <c r="ED90" s="2"/>
      <c r="EE90" s="2">
        <v>42146624</v>
      </c>
      <c r="EF90" s="2">
        <v>200</v>
      </c>
      <c r="EG90" s="2" t="s">
        <v>32</v>
      </c>
      <c r="EH90" s="2">
        <v>0</v>
      </c>
      <c r="EI90" s="2" t="s">
        <v>3</v>
      </c>
      <c r="EJ90" s="2">
        <v>1</v>
      </c>
      <c r="EK90" s="2">
        <v>1617</v>
      </c>
      <c r="EL90" s="2" t="s">
        <v>33</v>
      </c>
      <c r="EM90" s="2" t="s">
        <v>34</v>
      </c>
      <c r="EN90" s="2"/>
      <c r="EO90" s="2" t="s">
        <v>3</v>
      </c>
      <c r="EP90" s="2"/>
      <c r="EQ90" s="2">
        <v>512</v>
      </c>
      <c r="ER90" s="2">
        <v>87.93</v>
      </c>
      <c r="ES90" s="2">
        <v>87.93</v>
      </c>
      <c r="ET90" s="2">
        <v>0</v>
      </c>
      <c r="EU90" s="2">
        <v>0</v>
      </c>
      <c r="EV90" s="2">
        <v>0</v>
      </c>
      <c r="EW90" s="2">
        <v>0</v>
      </c>
      <c r="EX90" s="2">
        <v>0</v>
      </c>
      <c r="EY90" s="2">
        <v>0</v>
      </c>
      <c r="EZ90" s="2"/>
      <c r="FA90" s="2"/>
      <c r="FB90" s="2"/>
      <c r="FC90" s="2"/>
      <c r="FD90" s="2"/>
      <c r="FE90" s="2"/>
      <c r="FF90" s="2"/>
      <c r="FG90" s="2"/>
      <c r="FH90" s="2"/>
      <c r="FI90" s="2"/>
      <c r="FJ90" s="2"/>
      <c r="FK90" s="2"/>
      <c r="FL90" s="2"/>
      <c r="FM90" s="2"/>
      <c r="FN90" s="2"/>
      <c r="FO90" s="2"/>
      <c r="FP90" s="2"/>
      <c r="FQ90" s="2">
        <v>0</v>
      </c>
      <c r="FR90" s="2">
        <f t="shared" si="45"/>
        <v>0</v>
      </c>
      <c r="FS90" s="2">
        <v>0</v>
      </c>
      <c r="FT90" s="2"/>
      <c r="FU90" s="2"/>
      <c r="FV90" s="2"/>
      <c r="FW90" s="2"/>
      <c r="FX90" s="2">
        <v>0</v>
      </c>
      <c r="FY90" s="2">
        <v>0</v>
      </c>
      <c r="FZ90" s="2"/>
      <c r="GA90" s="2" t="s">
        <v>3</v>
      </c>
      <c r="GB90" s="2"/>
      <c r="GC90" s="2"/>
      <c r="GD90" s="2">
        <v>0</v>
      </c>
      <c r="GE90" s="2"/>
      <c r="GF90" s="2">
        <v>919938066</v>
      </c>
      <c r="GG90" s="2">
        <v>2</v>
      </c>
      <c r="GH90" s="2">
        <v>1</v>
      </c>
      <c r="GI90" s="2">
        <v>-2</v>
      </c>
      <c r="GJ90" s="2">
        <v>0</v>
      </c>
      <c r="GK90" s="2">
        <f>ROUND(R90*(R12)/100,2)</f>
        <v>0</v>
      </c>
      <c r="GL90" s="2">
        <f t="shared" si="46"/>
        <v>0</v>
      </c>
      <c r="GM90" s="2">
        <f t="shared" si="47"/>
        <v>351.72</v>
      </c>
      <c r="GN90" s="2">
        <f t="shared" si="48"/>
        <v>351.72</v>
      </c>
      <c r="GO90" s="2">
        <f t="shared" si="49"/>
        <v>0</v>
      </c>
      <c r="GP90" s="2">
        <f t="shared" si="50"/>
        <v>0</v>
      </c>
      <c r="GQ90" s="2"/>
      <c r="GR90" s="2">
        <v>0</v>
      </c>
      <c r="GS90" s="2">
        <v>3</v>
      </c>
      <c r="GT90" s="2">
        <v>0</v>
      </c>
      <c r="GU90" s="2" t="s">
        <v>3</v>
      </c>
      <c r="GV90" s="2">
        <f t="shared" si="51"/>
        <v>0</v>
      </c>
      <c r="GW90" s="2">
        <v>1</v>
      </c>
      <c r="GX90" s="2">
        <f t="shared" si="52"/>
        <v>0</v>
      </c>
      <c r="GY90" s="2"/>
      <c r="GZ90" s="2"/>
      <c r="HA90" s="2">
        <v>0</v>
      </c>
      <c r="HB90" s="2">
        <v>0</v>
      </c>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v>0</v>
      </c>
      <c r="IL90" s="2"/>
      <c r="IM90" s="2"/>
      <c r="IN90" s="2"/>
      <c r="IO90" s="2"/>
      <c r="IP90" s="2"/>
      <c r="IQ90" s="2"/>
      <c r="IR90" s="2"/>
      <c r="IS90" s="2"/>
      <c r="IT90" s="2"/>
      <c r="IU90" s="2"/>
    </row>
    <row r="91" spans="1:255" x14ac:dyDescent="0.2">
      <c r="A91">
        <v>17</v>
      </c>
      <c r="B91">
        <v>1</v>
      </c>
      <c r="E91" t="s">
        <v>132</v>
      </c>
      <c r="F91" t="s">
        <v>133</v>
      </c>
      <c r="G91" t="s">
        <v>134</v>
      </c>
      <c r="H91" t="s">
        <v>38</v>
      </c>
      <c r="I91">
        <v>4</v>
      </c>
      <c r="J91">
        <v>0</v>
      </c>
      <c r="O91">
        <f t="shared" si="21"/>
        <v>2806.73</v>
      </c>
      <c r="P91">
        <f t="shared" si="22"/>
        <v>2806.73</v>
      </c>
      <c r="Q91">
        <f t="shared" si="23"/>
        <v>0</v>
      </c>
      <c r="R91">
        <f t="shared" si="24"/>
        <v>0</v>
      </c>
      <c r="S91">
        <f t="shared" si="25"/>
        <v>0</v>
      </c>
      <c r="T91">
        <f t="shared" si="26"/>
        <v>0</v>
      </c>
      <c r="U91">
        <f t="shared" si="27"/>
        <v>0</v>
      </c>
      <c r="V91">
        <f t="shared" si="28"/>
        <v>0</v>
      </c>
      <c r="W91">
        <f t="shared" si="29"/>
        <v>0</v>
      </c>
      <c r="X91">
        <f t="shared" si="30"/>
        <v>0</v>
      </c>
      <c r="Y91">
        <f t="shared" si="31"/>
        <v>0</v>
      </c>
      <c r="AA91">
        <v>42559019</v>
      </c>
      <c r="AB91">
        <f t="shared" si="32"/>
        <v>87.93</v>
      </c>
      <c r="AC91">
        <f t="shared" si="33"/>
        <v>87.93</v>
      </c>
      <c r="AD91">
        <f t="shared" si="67"/>
        <v>0</v>
      </c>
      <c r="AE91">
        <f t="shared" si="67"/>
        <v>0</v>
      </c>
      <c r="AF91">
        <f t="shared" si="67"/>
        <v>0</v>
      </c>
      <c r="AG91">
        <f t="shared" si="34"/>
        <v>0</v>
      </c>
      <c r="AH91">
        <f t="shared" si="68"/>
        <v>0</v>
      </c>
      <c r="AI91">
        <f t="shared" si="68"/>
        <v>0</v>
      </c>
      <c r="AJ91">
        <f t="shared" si="35"/>
        <v>0</v>
      </c>
      <c r="AK91">
        <v>87.93</v>
      </c>
      <c r="AL91">
        <v>87.93</v>
      </c>
      <c r="AM91">
        <v>0</v>
      </c>
      <c r="AN91">
        <v>0</v>
      </c>
      <c r="AO91">
        <v>0</v>
      </c>
      <c r="AP91">
        <v>0</v>
      </c>
      <c r="AQ91">
        <v>0</v>
      </c>
      <c r="AR91">
        <v>0</v>
      </c>
      <c r="AS91">
        <v>0</v>
      </c>
      <c r="AT91">
        <v>0</v>
      </c>
      <c r="AU91">
        <v>0</v>
      </c>
      <c r="AV91">
        <v>1</v>
      </c>
      <c r="AW91">
        <v>1</v>
      </c>
      <c r="AZ91">
        <v>1</v>
      </c>
      <c r="BA91">
        <v>1</v>
      </c>
      <c r="BB91">
        <v>1</v>
      </c>
      <c r="BC91">
        <v>7.98</v>
      </c>
      <c r="BD91" t="s">
        <v>3</v>
      </c>
      <c r="BE91" t="s">
        <v>3</v>
      </c>
      <c r="BF91" t="s">
        <v>3</v>
      </c>
      <c r="BG91" t="s">
        <v>3</v>
      </c>
      <c r="BH91">
        <v>3</v>
      </c>
      <c r="BI91">
        <v>1</v>
      </c>
      <c r="BJ91" t="s">
        <v>135</v>
      </c>
      <c r="BM91">
        <v>1617</v>
      </c>
      <c r="BN91">
        <v>0</v>
      </c>
      <c r="BO91" t="s">
        <v>133</v>
      </c>
      <c r="BP91">
        <v>1</v>
      </c>
      <c r="BQ91">
        <v>200</v>
      </c>
      <c r="BR91">
        <v>0</v>
      </c>
      <c r="BS91">
        <v>1</v>
      </c>
      <c r="BT91">
        <v>1</v>
      </c>
      <c r="BU91">
        <v>1</v>
      </c>
      <c r="BV91">
        <v>1</v>
      </c>
      <c r="BW91">
        <v>1</v>
      </c>
      <c r="BX91">
        <v>1</v>
      </c>
      <c r="BY91" t="s">
        <v>3</v>
      </c>
      <c r="BZ91">
        <v>0</v>
      </c>
      <c r="CA91">
        <v>0</v>
      </c>
      <c r="CF91">
        <v>0</v>
      </c>
      <c r="CG91">
        <v>0</v>
      </c>
      <c r="CM91">
        <v>0</v>
      </c>
      <c r="CN91" t="s">
        <v>3</v>
      </c>
      <c r="CO91">
        <v>0</v>
      </c>
      <c r="CP91">
        <f t="shared" si="36"/>
        <v>2806.73</v>
      </c>
      <c r="CQ91">
        <f t="shared" si="37"/>
        <v>701.68140000000005</v>
      </c>
      <c r="CR91">
        <f t="shared" si="38"/>
        <v>0</v>
      </c>
      <c r="CS91">
        <f t="shared" si="39"/>
        <v>0</v>
      </c>
      <c r="CT91">
        <f t="shared" si="40"/>
        <v>0</v>
      </c>
      <c r="CU91">
        <f t="shared" si="41"/>
        <v>0</v>
      </c>
      <c r="CV91">
        <f t="shared" si="42"/>
        <v>0</v>
      </c>
      <c r="CW91">
        <f t="shared" si="43"/>
        <v>0</v>
      </c>
      <c r="CX91">
        <f t="shared" si="44"/>
        <v>0</v>
      </c>
      <c r="CY91">
        <f>S91*(BZ91/100)</f>
        <v>0</v>
      </c>
      <c r="CZ91">
        <f>S91*(CA91/100)</f>
        <v>0</v>
      </c>
      <c r="DC91" t="s">
        <v>3</v>
      </c>
      <c r="DD91" t="s">
        <v>3</v>
      </c>
      <c r="DE91" t="s">
        <v>3</v>
      </c>
      <c r="DF91" t="s">
        <v>3</v>
      </c>
      <c r="DG91" t="s">
        <v>3</v>
      </c>
      <c r="DH91" t="s">
        <v>3</v>
      </c>
      <c r="DI91" t="s">
        <v>3</v>
      </c>
      <c r="DJ91" t="s">
        <v>3</v>
      </c>
      <c r="DK91" t="s">
        <v>3</v>
      </c>
      <c r="DL91" t="s">
        <v>3</v>
      </c>
      <c r="DM91" t="s">
        <v>3</v>
      </c>
      <c r="DN91">
        <v>0</v>
      </c>
      <c r="DO91">
        <v>0</v>
      </c>
      <c r="DP91">
        <v>1</v>
      </c>
      <c r="DQ91">
        <v>1</v>
      </c>
      <c r="DU91">
        <v>1003</v>
      </c>
      <c r="DV91" t="s">
        <v>38</v>
      </c>
      <c r="DW91" t="s">
        <v>38</v>
      </c>
      <c r="DX91">
        <v>1</v>
      </c>
      <c r="EE91">
        <v>42146624</v>
      </c>
      <c r="EF91">
        <v>200</v>
      </c>
      <c r="EG91" t="s">
        <v>32</v>
      </c>
      <c r="EH91">
        <v>0</v>
      </c>
      <c r="EI91" t="s">
        <v>3</v>
      </c>
      <c r="EJ91">
        <v>1</v>
      </c>
      <c r="EK91">
        <v>1617</v>
      </c>
      <c r="EL91" t="s">
        <v>33</v>
      </c>
      <c r="EM91" t="s">
        <v>34</v>
      </c>
      <c r="EO91" t="s">
        <v>3</v>
      </c>
      <c r="EQ91">
        <v>512</v>
      </c>
      <c r="ER91">
        <v>87.93</v>
      </c>
      <c r="ES91">
        <v>87.93</v>
      </c>
      <c r="ET91">
        <v>0</v>
      </c>
      <c r="EU91">
        <v>0</v>
      </c>
      <c r="EV91">
        <v>0</v>
      </c>
      <c r="EW91">
        <v>0</v>
      </c>
      <c r="EX91">
        <v>0</v>
      </c>
      <c r="EY91">
        <v>0</v>
      </c>
      <c r="FQ91">
        <v>0</v>
      </c>
      <c r="FR91">
        <f t="shared" si="45"/>
        <v>0</v>
      </c>
      <c r="FS91">
        <v>0</v>
      </c>
      <c r="FX91">
        <v>0</v>
      </c>
      <c r="FY91">
        <v>0</v>
      </c>
      <c r="GA91" t="s">
        <v>3</v>
      </c>
      <c r="GD91">
        <v>0</v>
      </c>
      <c r="GF91">
        <v>919938066</v>
      </c>
      <c r="GG91">
        <v>2</v>
      </c>
      <c r="GH91">
        <v>1</v>
      </c>
      <c r="GI91">
        <v>2</v>
      </c>
      <c r="GJ91">
        <v>0</v>
      </c>
      <c r="GK91">
        <f>ROUND(R91*(S12)/100,2)</f>
        <v>0</v>
      </c>
      <c r="GL91">
        <f t="shared" si="46"/>
        <v>0</v>
      </c>
      <c r="GM91">
        <f t="shared" si="47"/>
        <v>2806.73</v>
      </c>
      <c r="GN91">
        <f t="shared" si="48"/>
        <v>2806.73</v>
      </c>
      <c r="GO91">
        <f t="shared" si="49"/>
        <v>0</v>
      </c>
      <c r="GP91">
        <f t="shared" si="50"/>
        <v>0</v>
      </c>
      <c r="GR91">
        <v>0</v>
      </c>
      <c r="GS91">
        <v>3</v>
      </c>
      <c r="GT91">
        <v>0</v>
      </c>
      <c r="GU91" t="s">
        <v>3</v>
      </c>
      <c r="GV91">
        <f t="shared" si="51"/>
        <v>0</v>
      </c>
      <c r="GW91">
        <v>1</v>
      </c>
      <c r="GX91">
        <f t="shared" si="52"/>
        <v>0</v>
      </c>
      <c r="HA91">
        <v>0</v>
      </c>
      <c r="HB91">
        <v>0</v>
      </c>
      <c r="IK91">
        <v>0</v>
      </c>
    </row>
    <row r="92" spans="1:255" x14ac:dyDescent="0.2">
      <c r="A92" s="2">
        <v>17</v>
      </c>
      <c r="B92" s="2">
        <v>1</v>
      </c>
      <c r="C92" s="2">
        <f>ROW(SmtRes!A51)</f>
        <v>51</v>
      </c>
      <c r="D92" s="2">
        <f>ROW(EtalonRes!A95)</f>
        <v>95</v>
      </c>
      <c r="E92" s="2" t="s">
        <v>136</v>
      </c>
      <c r="F92" s="2" t="s">
        <v>137</v>
      </c>
      <c r="G92" s="2" t="s">
        <v>138</v>
      </c>
      <c r="H92" s="2" t="s">
        <v>18</v>
      </c>
      <c r="I92" s="2">
        <v>0.15</v>
      </c>
      <c r="J92" s="2">
        <v>0</v>
      </c>
      <c r="K92" s="2"/>
      <c r="L92" s="2"/>
      <c r="M92" s="2"/>
      <c r="N92" s="2"/>
      <c r="O92" s="2">
        <f t="shared" ref="O92:O155" si="69">ROUND(CP92,2)</f>
        <v>204.84</v>
      </c>
      <c r="P92" s="2">
        <f t="shared" ref="P92:P155" si="70">ROUND(CQ92*I92,2)</f>
        <v>7.74</v>
      </c>
      <c r="Q92" s="2">
        <f t="shared" ref="Q92:Q155" si="71">ROUND(CR92*I92,2)</f>
        <v>40.9</v>
      </c>
      <c r="R92" s="2">
        <f t="shared" ref="R92:R155" si="72">ROUND(CS92*I92,2)</f>
        <v>5.82</v>
      </c>
      <c r="S92" s="2">
        <f t="shared" ref="S92:S155" si="73">ROUND(CT92*I92,2)</f>
        <v>156.19999999999999</v>
      </c>
      <c r="T92" s="2">
        <f t="shared" ref="T92:T155" si="74">ROUND(CU92*I92,2)</f>
        <v>0</v>
      </c>
      <c r="U92" s="2">
        <f t="shared" ref="U92:U155" si="75">CV92*I92</f>
        <v>12.50625</v>
      </c>
      <c r="V92" s="2">
        <f t="shared" ref="V92:V155" si="76">CW92*I92</f>
        <v>0</v>
      </c>
      <c r="W92" s="2">
        <f t="shared" ref="W92:W155" si="77">ROUND(CX92*I92,2)</f>
        <v>0</v>
      </c>
      <c r="X92" s="2">
        <f t="shared" ref="X92:X155" si="78">ROUND(CY92,2)</f>
        <v>178.07</v>
      </c>
      <c r="Y92" s="2">
        <f t="shared" ref="Y92:Y155" si="79">ROUND(CZ92,2)</f>
        <v>104.65</v>
      </c>
      <c r="Z92" s="2"/>
      <c r="AA92" s="2">
        <v>42559021</v>
      </c>
      <c r="AB92" s="2">
        <f t="shared" ref="AB92:AB155" si="80">ROUND((AC92+AD92+AF92),6)</f>
        <v>1365.6130000000001</v>
      </c>
      <c r="AC92" s="2">
        <f t="shared" ref="AC92:AC155" si="81">ROUND((ES92),6)</f>
        <v>51.59</v>
      </c>
      <c r="AD92" s="2">
        <f>ROUND(((ET92*1.25)),6)</f>
        <v>272.67500000000001</v>
      </c>
      <c r="AE92" s="2">
        <f>ROUND(((EU92*1.25)),6)</f>
        <v>38.787500000000001</v>
      </c>
      <c r="AF92" s="2">
        <f>ROUND(((EV92*1.15)),6)</f>
        <v>1041.348</v>
      </c>
      <c r="AG92" s="2">
        <f t="shared" ref="AG92:AG155" si="82">ROUND((AP92),6)</f>
        <v>0</v>
      </c>
      <c r="AH92" s="2">
        <f>((EW92*1.15))</f>
        <v>83.375</v>
      </c>
      <c r="AI92" s="2">
        <f>((EX92*1.25))</f>
        <v>0</v>
      </c>
      <c r="AJ92" s="2">
        <f t="shared" ref="AJ92:AJ155" si="83">ROUND((AS92),6)</f>
        <v>0</v>
      </c>
      <c r="AK92" s="2">
        <v>1175.25</v>
      </c>
      <c r="AL92" s="2">
        <v>51.59</v>
      </c>
      <c r="AM92" s="2">
        <v>218.14</v>
      </c>
      <c r="AN92" s="2">
        <v>31.03</v>
      </c>
      <c r="AO92" s="2">
        <v>905.52</v>
      </c>
      <c r="AP92" s="2">
        <v>0</v>
      </c>
      <c r="AQ92" s="2">
        <v>72.5</v>
      </c>
      <c r="AR92" s="2">
        <v>0</v>
      </c>
      <c r="AS92" s="2">
        <v>0</v>
      </c>
      <c r="AT92" s="2">
        <v>114</v>
      </c>
      <c r="AU92" s="2">
        <v>67</v>
      </c>
      <c r="AV92" s="2">
        <v>1</v>
      </c>
      <c r="AW92" s="2">
        <v>1</v>
      </c>
      <c r="AX92" s="2"/>
      <c r="AY92" s="2"/>
      <c r="AZ92" s="2">
        <v>1</v>
      </c>
      <c r="BA92" s="2">
        <v>1</v>
      </c>
      <c r="BB92" s="2">
        <v>1</v>
      </c>
      <c r="BC92" s="2">
        <v>1</v>
      </c>
      <c r="BD92" s="2" t="s">
        <v>3</v>
      </c>
      <c r="BE92" s="2" t="s">
        <v>3</v>
      </c>
      <c r="BF92" s="2" t="s">
        <v>3</v>
      </c>
      <c r="BG92" s="2" t="s">
        <v>3</v>
      </c>
      <c r="BH92" s="2">
        <v>0</v>
      </c>
      <c r="BI92" s="2">
        <v>1</v>
      </c>
      <c r="BJ92" s="2" t="s">
        <v>139</v>
      </c>
      <c r="BK92" s="2"/>
      <c r="BL92" s="2"/>
      <c r="BM92" s="2">
        <v>132</v>
      </c>
      <c r="BN92" s="2">
        <v>0</v>
      </c>
      <c r="BO92" s="2" t="s">
        <v>3</v>
      </c>
      <c r="BP92" s="2">
        <v>0</v>
      </c>
      <c r="BQ92" s="2">
        <v>30</v>
      </c>
      <c r="BR92" s="2">
        <v>0</v>
      </c>
      <c r="BS92" s="2">
        <v>1</v>
      </c>
      <c r="BT92" s="2">
        <v>1</v>
      </c>
      <c r="BU92" s="2">
        <v>1</v>
      </c>
      <c r="BV92" s="2">
        <v>1</v>
      </c>
      <c r="BW92" s="2">
        <v>1</v>
      </c>
      <c r="BX92" s="2">
        <v>1</v>
      </c>
      <c r="BY92" s="2" t="s">
        <v>3</v>
      </c>
      <c r="BZ92" s="2">
        <v>114</v>
      </c>
      <c r="CA92" s="2">
        <v>67</v>
      </c>
      <c r="CB92" s="2"/>
      <c r="CC92" s="2"/>
      <c r="CD92" s="2"/>
      <c r="CE92" s="2"/>
      <c r="CF92" s="2">
        <v>0</v>
      </c>
      <c r="CG92" s="2">
        <v>0</v>
      </c>
      <c r="CH92" s="2"/>
      <c r="CI92" s="2"/>
      <c r="CJ92" s="2"/>
      <c r="CK92" s="2"/>
      <c r="CL92" s="2"/>
      <c r="CM92" s="2">
        <v>0</v>
      </c>
      <c r="CN92" s="2" t="s">
        <v>20</v>
      </c>
      <c r="CO92" s="2">
        <v>0</v>
      </c>
      <c r="CP92" s="2">
        <f t="shared" ref="CP92:CP155" si="84">(P92+Q92+S92)</f>
        <v>204.83999999999997</v>
      </c>
      <c r="CQ92" s="2">
        <f t="shared" ref="CQ92:CQ155" si="85">(AC92*BC92*AW92)</f>
        <v>51.59</v>
      </c>
      <c r="CR92" s="2">
        <f t="shared" ref="CR92:CR155" si="86">(AD92*BB92*AV92)</f>
        <v>272.67500000000001</v>
      </c>
      <c r="CS92" s="2">
        <f t="shared" ref="CS92:CS155" si="87">(AE92*BS92*AV92)</f>
        <v>38.787500000000001</v>
      </c>
      <c r="CT92" s="2">
        <f t="shared" ref="CT92:CT155" si="88">(AF92*BA92*AV92)</f>
        <v>1041.348</v>
      </c>
      <c r="CU92" s="2">
        <f t="shared" ref="CU92:CU155" si="89">AG92</f>
        <v>0</v>
      </c>
      <c r="CV92" s="2">
        <f t="shared" ref="CV92:CV155" si="90">(AH92*AV92)</f>
        <v>83.375</v>
      </c>
      <c r="CW92" s="2">
        <f t="shared" ref="CW92:CW155" si="91">AI92</f>
        <v>0</v>
      </c>
      <c r="CX92" s="2">
        <f t="shared" ref="CX92:CX155" si="92">AJ92</f>
        <v>0</v>
      </c>
      <c r="CY92" s="2">
        <f>((S92*BZ92)/100)</f>
        <v>178.06799999999998</v>
      </c>
      <c r="CZ92" s="2">
        <f>((S92*CA92)/100)</f>
        <v>104.654</v>
      </c>
      <c r="DA92" s="2"/>
      <c r="DB92" s="2"/>
      <c r="DC92" s="2" t="s">
        <v>3</v>
      </c>
      <c r="DD92" s="2" t="s">
        <v>3</v>
      </c>
      <c r="DE92" s="2" t="s">
        <v>21</v>
      </c>
      <c r="DF92" s="2" t="s">
        <v>21</v>
      </c>
      <c r="DG92" s="2" t="s">
        <v>22</v>
      </c>
      <c r="DH92" s="2" t="s">
        <v>3</v>
      </c>
      <c r="DI92" s="2" t="s">
        <v>22</v>
      </c>
      <c r="DJ92" s="2" t="s">
        <v>21</v>
      </c>
      <c r="DK92" s="2" t="s">
        <v>3</v>
      </c>
      <c r="DL92" s="2" t="s">
        <v>3</v>
      </c>
      <c r="DM92" s="2" t="s">
        <v>3</v>
      </c>
      <c r="DN92" s="2">
        <v>0</v>
      </c>
      <c r="DO92" s="2">
        <v>0</v>
      </c>
      <c r="DP92" s="2">
        <v>1.0669999999999999</v>
      </c>
      <c r="DQ92" s="2">
        <v>1</v>
      </c>
      <c r="DR92" s="2"/>
      <c r="DS92" s="2"/>
      <c r="DT92" s="2"/>
      <c r="DU92" s="2">
        <v>1013</v>
      </c>
      <c r="DV92" s="2" t="s">
        <v>18</v>
      </c>
      <c r="DW92" s="2" t="s">
        <v>18</v>
      </c>
      <c r="DX92" s="2">
        <v>1</v>
      </c>
      <c r="DY92" s="2"/>
      <c r="DZ92" s="2"/>
      <c r="EA92" s="2"/>
      <c r="EB92" s="2"/>
      <c r="EC92" s="2"/>
      <c r="ED92" s="2"/>
      <c r="EE92" s="2">
        <v>42145139</v>
      </c>
      <c r="EF92" s="2">
        <v>30</v>
      </c>
      <c r="EG92" s="2" t="s">
        <v>23</v>
      </c>
      <c r="EH92" s="2">
        <v>0</v>
      </c>
      <c r="EI92" s="2" t="s">
        <v>3</v>
      </c>
      <c r="EJ92" s="2">
        <v>1</v>
      </c>
      <c r="EK92" s="2">
        <v>132</v>
      </c>
      <c r="EL92" s="2" t="s">
        <v>24</v>
      </c>
      <c r="EM92" s="2" t="s">
        <v>25</v>
      </c>
      <c r="EN92" s="2"/>
      <c r="EO92" s="2" t="s">
        <v>26</v>
      </c>
      <c r="EP92" s="2"/>
      <c r="EQ92" s="2">
        <v>512</v>
      </c>
      <c r="ER92" s="2">
        <v>1175.25</v>
      </c>
      <c r="ES92" s="2">
        <v>51.59</v>
      </c>
      <c r="ET92" s="2">
        <v>218.14</v>
      </c>
      <c r="EU92" s="2">
        <v>31.03</v>
      </c>
      <c r="EV92" s="2">
        <v>905.52</v>
      </c>
      <c r="EW92" s="2">
        <v>72.5</v>
      </c>
      <c r="EX92" s="2">
        <v>0</v>
      </c>
      <c r="EY92" s="2">
        <v>0</v>
      </c>
      <c r="EZ92" s="2"/>
      <c r="FA92" s="2"/>
      <c r="FB92" s="2"/>
      <c r="FC92" s="2"/>
      <c r="FD92" s="2"/>
      <c r="FE92" s="2"/>
      <c r="FF92" s="2"/>
      <c r="FG92" s="2"/>
      <c r="FH92" s="2"/>
      <c r="FI92" s="2"/>
      <c r="FJ92" s="2"/>
      <c r="FK92" s="2"/>
      <c r="FL92" s="2"/>
      <c r="FM92" s="2"/>
      <c r="FN92" s="2"/>
      <c r="FO92" s="2"/>
      <c r="FP92" s="2"/>
      <c r="FQ92" s="2">
        <v>0</v>
      </c>
      <c r="FR92" s="2">
        <f t="shared" ref="FR92:FR155" si="93">ROUND(IF(AND(BH92=3,BI92=3),P92,0),2)</f>
        <v>0</v>
      </c>
      <c r="FS92" s="2">
        <v>0</v>
      </c>
      <c r="FT92" s="2"/>
      <c r="FU92" s="2"/>
      <c r="FV92" s="2"/>
      <c r="FW92" s="2"/>
      <c r="FX92" s="2">
        <v>114</v>
      </c>
      <c r="FY92" s="2">
        <v>67</v>
      </c>
      <c r="FZ92" s="2"/>
      <c r="GA92" s="2" t="s">
        <v>3</v>
      </c>
      <c r="GB92" s="2"/>
      <c r="GC92" s="2"/>
      <c r="GD92" s="2">
        <v>0</v>
      </c>
      <c r="GE92" s="2"/>
      <c r="GF92" s="2">
        <v>-1597835355</v>
      </c>
      <c r="GG92" s="2">
        <v>2</v>
      </c>
      <c r="GH92" s="2">
        <v>1</v>
      </c>
      <c r="GI92" s="2">
        <v>-2</v>
      </c>
      <c r="GJ92" s="2">
        <v>0</v>
      </c>
      <c r="GK92" s="2">
        <f>ROUND(R92*(R12)/100,2)</f>
        <v>10.19</v>
      </c>
      <c r="GL92" s="2">
        <f t="shared" ref="GL92:GL155" si="94">ROUND(IF(AND(BH92=3,BI92=3,FS92&lt;&gt;0),P92,0),2)</f>
        <v>0</v>
      </c>
      <c r="GM92" s="2">
        <f t="shared" ref="GM92:GM155" si="95">ROUND(O92+X92+Y92+GK92,2)+GX92</f>
        <v>497.75</v>
      </c>
      <c r="GN92" s="2">
        <f t="shared" ref="GN92:GN155" si="96">IF(OR(BI92=0,BI92=1),ROUND(O92+X92+Y92+GK92,2),0)</f>
        <v>497.75</v>
      </c>
      <c r="GO92" s="2">
        <f t="shared" ref="GO92:GO155" si="97">IF(BI92=2,ROUND(O92+X92+Y92+GK92,2),0)</f>
        <v>0</v>
      </c>
      <c r="GP92" s="2">
        <f t="shared" ref="GP92:GP155" si="98">IF(BI92=4,ROUND(O92+X92+Y92+GK92,2)+GX92,0)</f>
        <v>0</v>
      </c>
      <c r="GQ92" s="2"/>
      <c r="GR92" s="2">
        <v>0</v>
      </c>
      <c r="GS92" s="2">
        <v>3</v>
      </c>
      <c r="GT92" s="2">
        <v>0</v>
      </c>
      <c r="GU92" s="2" t="s">
        <v>3</v>
      </c>
      <c r="GV92" s="2">
        <f t="shared" ref="GV92:GV155" si="99">ROUND(GT92,6)</f>
        <v>0</v>
      </c>
      <c r="GW92" s="2">
        <v>1</v>
      </c>
      <c r="GX92" s="2">
        <f t="shared" ref="GX92:GX155" si="100">ROUND(GV92*GW92*I92,2)</f>
        <v>0</v>
      </c>
      <c r="GY92" s="2"/>
      <c r="GZ92" s="2"/>
      <c r="HA92" s="2">
        <v>0</v>
      </c>
      <c r="HB92" s="2">
        <v>0</v>
      </c>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v>0</v>
      </c>
      <c r="IL92" s="2"/>
      <c r="IM92" s="2"/>
      <c r="IN92" s="2"/>
      <c r="IO92" s="2"/>
      <c r="IP92" s="2"/>
      <c r="IQ92" s="2"/>
      <c r="IR92" s="2"/>
      <c r="IS92" s="2"/>
      <c r="IT92" s="2"/>
      <c r="IU92" s="2"/>
    </row>
    <row r="93" spans="1:255" x14ac:dyDescent="0.2">
      <c r="A93">
        <v>17</v>
      </c>
      <c r="B93">
        <v>1</v>
      </c>
      <c r="C93">
        <f>ROW(SmtRes!A54)</f>
        <v>54</v>
      </c>
      <c r="D93">
        <f>ROW(EtalonRes!A100)</f>
        <v>100</v>
      </c>
      <c r="E93" t="s">
        <v>136</v>
      </c>
      <c r="F93" t="s">
        <v>137</v>
      </c>
      <c r="G93" t="s">
        <v>138</v>
      </c>
      <c r="H93" t="s">
        <v>18</v>
      </c>
      <c r="I93">
        <v>0.15</v>
      </c>
      <c r="J93">
        <v>0</v>
      </c>
      <c r="O93">
        <f t="shared" si="69"/>
        <v>3535.39</v>
      </c>
      <c r="P93">
        <f t="shared" si="70"/>
        <v>40.47</v>
      </c>
      <c r="Q93">
        <f t="shared" si="71"/>
        <v>308.39999999999998</v>
      </c>
      <c r="R93">
        <f t="shared" si="72"/>
        <v>118.69</v>
      </c>
      <c r="S93">
        <f t="shared" si="73"/>
        <v>3186.52</v>
      </c>
      <c r="T93">
        <f t="shared" si="74"/>
        <v>0</v>
      </c>
      <c r="U93">
        <f t="shared" si="75"/>
        <v>12.50625</v>
      </c>
      <c r="V93">
        <f t="shared" si="76"/>
        <v>0</v>
      </c>
      <c r="W93">
        <f t="shared" si="77"/>
        <v>0</v>
      </c>
      <c r="X93">
        <f t="shared" si="78"/>
        <v>2804.14</v>
      </c>
      <c r="Y93">
        <f t="shared" si="79"/>
        <v>1306.47</v>
      </c>
      <c r="AA93">
        <v>42559019</v>
      </c>
      <c r="AB93">
        <f t="shared" si="80"/>
        <v>1365.6130000000001</v>
      </c>
      <c r="AC93">
        <f t="shared" si="81"/>
        <v>51.59</v>
      </c>
      <c r="AD93">
        <f>ROUND(((ET93*1.25)),6)</f>
        <v>272.67500000000001</v>
      </c>
      <c r="AE93">
        <f>ROUND(((EU93*1.25)),6)</f>
        <v>38.787500000000001</v>
      </c>
      <c r="AF93">
        <f>ROUND(((EV93*1.15)),6)</f>
        <v>1041.348</v>
      </c>
      <c r="AG93">
        <f t="shared" si="82"/>
        <v>0</v>
      </c>
      <c r="AH93">
        <f>((EW93*1.15))</f>
        <v>83.375</v>
      </c>
      <c r="AI93">
        <f>((EX93*1.25))</f>
        <v>0</v>
      </c>
      <c r="AJ93">
        <f t="shared" si="83"/>
        <v>0</v>
      </c>
      <c r="AK93">
        <v>1175.25</v>
      </c>
      <c r="AL93">
        <v>51.59</v>
      </c>
      <c r="AM93">
        <v>218.14</v>
      </c>
      <c r="AN93">
        <v>31.03</v>
      </c>
      <c r="AO93">
        <v>905.52</v>
      </c>
      <c r="AP93">
        <v>0</v>
      </c>
      <c r="AQ93">
        <v>72.5</v>
      </c>
      <c r="AR93">
        <v>0</v>
      </c>
      <c r="AS93">
        <v>0</v>
      </c>
      <c r="AT93">
        <v>88</v>
      </c>
      <c r="AU93">
        <v>41</v>
      </c>
      <c r="AV93">
        <v>1</v>
      </c>
      <c r="AW93">
        <v>1</v>
      </c>
      <c r="AZ93">
        <v>1</v>
      </c>
      <c r="BA93">
        <v>20.399999999999999</v>
      </c>
      <c r="BB93">
        <v>7.54</v>
      </c>
      <c r="BC93">
        <v>5.23</v>
      </c>
      <c r="BD93" t="s">
        <v>3</v>
      </c>
      <c r="BE93" t="s">
        <v>3</v>
      </c>
      <c r="BF93" t="s">
        <v>3</v>
      </c>
      <c r="BG93" t="s">
        <v>3</v>
      </c>
      <c r="BH93">
        <v>0</v>
      </c>
      <c r="BI93">
        <v>1</v>
      </c>
      <c r="BJ93" t="s">
        <v>139</v>
      </c>
      <c r="BM93">
        <v>132</v>
      </c>
      <c r="BN93">
        <v>0</v>
      </c>
      <c r="BO93" t="s">
        <v>137</v>
      </c>
      <c r="BP93">
        <v>1</v>
      </c>
      <c r="BQ93">
        <v>30</v>
      </c>
      <c r="BR93">
        <v>0</v>
      </c>
      <c r="BS93">
        <v>20.399999999999999</v>
      </c>
      <c r="BT93">
        <v>1</v>
      </c>
      <c r="BU93">
        <v>1</v>
      </c>
      <c r="BV93">
        <v>1</v>
      </c>
      <c r="BW93">
        <v>1</v>
      </c>
      <c r="BX93">
        <v>1</v>
      </c>
      <c r="BY93" t="s">
        <v>3</v>
      </c>
      <c r="BZ93">
        <v>88</v>
      </c>
      <c r="CA93">
        <v>41</v>
      </c>
      <c r="CF93">
        <v>0</v>
      </c>
      <c r="CG93">
        <v>0</v>
      </c>
      <c r="CM93">
        <v>0</v>
      </c>
      <c r="CN93" t="s">
        <v>20</v>
      </c>
      <c r="CO93">
        <v>0</v>
      </c>
      <c r="CP93">
        <f t="shared" si="84"/>
        <v>3535.39</v>
      </c>
      <c r="CQ93">
        <f t="shared" si="85"/>
        <v>269.81570000000005</v>
      </c>
      <c r="CR93">
        <f t="shared" si="86"/>
        <v>2055.9695000000002</v>
      </c>
      <c r="CS93">
        <f t="shared" si="87"/>
        <v>791.26499999999999</v>
      </c>
      <c r="CT93">
        <f t="shared" si="88"/>
        <v>21243.499199999998</v>
      </c>
      <c r="CU93">
        <f t="shared" si="89"/>
        <v>0</v>
      </c>
      <c r="CV93">
        <f t="shared" si="90"/>
        <v>83.375</v>
      </c>
      <c r="CW93">
        <f t="shared" si="91"/>
        <v>0</v>
      </c>
      <c r="CX93">
        <f t="shared" si="92"/>
        <v>0</v>
      </c>
      <c r="CY93">
        <f>S93*(BZ93/100)</f>
        <v>2804.1376</v>
      </c>
      <c r="CZ93">
        <f>S93*(CA93/100)</f>
        <v>1306.4731999999999</v>
      </c>
      <c r="DC93" t="s">
        <v>3</v>
      </c>
      <c r="DD93" t="s">
        <v>3</v>
      </c>
      <c r="DE93" t="s">
        <v>21</v>
      </c>
      <c r="DF93" t="s">
        <v>21</v>
      </c>
      <c r="DG93" t="s">
        <v>22</v>
      </c>
      <c r="DH93" t="s">
        <v>3</v>
      </c>
      <c r="DI93" t="s">
        <v>22</v>
      </c>
      <c r="DJ93" t="s">
        <v>21</v>
      </c>
      <c r="DK93" t="s">
        <v>3</v>
      </c>
      <c r="DL93" t="s">
        <v>3</v>
      </c>
      <c r="DM93" t="s">
        <v>3</v>
      </c>
      <c r="DN93">
        <v>114</v>
      </c>
      <c r="DO93">
        <v>67</v>
      </c>
      <c r="DP93">
        <v>1.0669999999999999</v>
      </c>
      <c r="DQ93">
        <v>1</v>
      </c>
      <c r="DU93">
        <v>1013</v>
      </c>
      <c r="DV93" t="s">
        <v>18</v>
      </c>
      <c r="DW93" t="s">
        <v>18</v>
      </c>
      <c r="DX93">
        <v>1</v>
      </c>
      <c r="EE93">
        <v>42145139</v>
      </c>
      <c r="EF93">
        <v>30</v>
      </c>
      <c r="EG93" t="s">
        <v>23</v>
      </c>
      <c r="EH93">
        <v>0</v>
      </c>
      <c r="EI93" t="s">
        <v>3</v>
      </c>
      <c r="EJ93">
        <v>1</v>
      </c>
      <c r="EK93">
        <v>132</v>
      </c>
      <c r="EL93" t="s">
        <v>24</v>
      </c>
      <c r="EM93" t="s">
        <v>25</v>
      </c>
      <c r="EO93" t="s">
        <v>26</v>
      </c>
      <c r="EQ93">
        <v>512</v>
      </c>
      <c r="ER93">
        <v>1175.25</v>
      </c>
      <c r="ES93">
        <v>51.59</v>
      </c>
      <c r="ET93">
        <v>218.14</v>
      </c>
      <c r="EU93">
        <v>31.03</v>
      </c>
      <c r="EV93">
        <v>905.52</v>
      </c>
      <c r="EW93">
        <v>72.5</v>
      </c>
      <c r="EX93">
        <v>0</v>
      </c>
      <c r="EY93">
        <v>0</v>
      </c>
      <c r="FQ93">
        <v>0</v>
      </c>
      <c r="FR93">
        <f t="shared" si="93"/>
        <v>0</v>
      </c>
      <c r="FS93">
        <v>0</v>
      </c>
      <c r="FX93">
        <v>114</v>
      </c>
      <c r="FY93">
        <v>67</v>
      </c>
      <c r="GA93" t="s">
        <v>3</v>
      </c>
      <c r="GD93">
        <v>0</v>
      </c>
      <c r="GF93">
        <v>-1597835355</v>
      </c>
      <c r="GG93">
        <v>2</v>
      </c>
      <c r="GH93">
        <v>1</v>
      </c>
      <c r="GI93">
        <v>2</v>
      </c>
      <c r="GJ93">
        <v>0</v>
      </c>
      <c r="GK93">
        <f>ROUND(R93*(S12)/100,2)</f>
        <v>186.34</v>
      </c>
      <c r="GL93">
        <f t="shared" si="94"/>
        <v>0</v>
      </c>
      <c r="GM93">
        <f t="shared" si="95"/>
        <v>7832.34</v>
      </c>
      <c r="GN93">
        <f t="shared" si="96"/>
        <v>7832.34</v>
      </c>
      <c r="GO93">
        <f t="shared" si="97"/>
        <v>0</v>
      </c>
      <c r="GP93">
        <f t="shared" si="98"/>
        <v>0</v>
      </c>
      <c r="GR93">
        <v>0</v>
      </c>
      <c r="GS93">
        <v>3</v>
      </c>
      <c r="GT93">
        <v>0</v>
      </c>
      <c r="GU93" t="s">
        <v>3</v>
      </c>
      <c r="GV93">
        <f t="shared" si="99"/>
        <v>0</v>
      </c>
      <c r="GW93">
        <v>1</v>
      </c>
      <c r="GX93">
        <f t="shared" si="100"/>
        <v>0</v>
      </c>
      <c r="HA93">
        <v>0</v>
      </c>
      <c r="HB93">
        <v>0</v>
      </c>
      <c r="IK93">
        <v>0</v>
      </c>
    </row>
    <row r="94" spans="1:255" x14ac:dyDescent="0.2">
      <c r="A94" s="2">
        <v>17</v>
      </c>
      <c r="B94" s="2">
        <v>1</v>
      </c>
      <c r="C94" s="2"/>
      <c r="D94" s="2"/>
      <c r="E94" s="2" t="s">
        <v>140</v>
      </c>
      <c r="F94" s="2" t="s">
        <v>119</v>
      </c>
      <c r="G94" s="2" t="s">
        <v>120</v>
      </c>
      <c r="H94" s="2" t="s">
        <v>30</v>
      </c>
      <c r="I94" s="2">
        <v>8.0000000000000002E-3</v>
      </c>
      <c r="J94" s="2">
        <v>0</v>
      </c>
      <c r="K94" s="2"/>
      <c r="L94" s="2"/>
      <c r="M94" s="2"/>
      <c r="N94" s="2"/>
      <c r="O94" s="2">
        <f t="shared" si="69"/>
        <v>85.06</v>
      </c>
      <c r="P94" s="2">
        <f t="shared" si="70"/>
        <v>85.06</v>
      </c>
      <c r="Q94" s="2">
        <f t="shared" si="71"/>
        <v>0</v>
      </c>
      <c r="R94" s="2">
        <f t="shared" si="72"/>
        <v>0</v>
      </c>
      <c r="S94" s="2">
        <f t="shared" si="73"/>
        <v>0</v>
      </c>
      <c r="T94" s="2">
        <f t="shared" si="74"/>
        <v>0</v>
      </c>
      <c r="U94" s="2">
        <f t="shared" si="75"/>
        <v>0</v>
      </c>
      <c r="V94" s="2">
        <f t="shared" si="76"/>
        <v>0</v>
      </c>
      <c r="W94" s="2">
        <f t="shared" si="77"/>
        <v>0</v>
      </c>
      <c r="X94" s="2">
        <f t="shared" si="78"/>
        <v>0</v>
      </c>
      <c r="Y94" s="2">
        <f t="shared" si="79"/>
        <v>0</v>
      </c>
      <c r="Z94" s="2"/>
      <c r="AA94" s="2">
        <v>42559021</v>
      </c>
      <c r="AB94" s="2">
        <f t="shared" si="80"/>
        <v>10632.07</v>
      </c>
      <c r="AC94" s="2">
        <f t="shared" si="81"/>
        <v>10632.07</v>
      </c>
      <c r="AD94" s="2">
        <f t="shared" ref="AD94:AF97" si="101">ROUND((ET94),6)</f>
        <v>0</v>
      </c>
      <c r="AE94" s="2">
        <f t="shared" si="101"/>
        <v>0</v>
      </c>
      <c r="AF94" s="2">
        <f t="shared" si="101"/>
        <v>0</v>
      </c>
      <c r="AG94" s="2">
        <f t="shared" si="82"/>
        <v>0</v>
      </c>
      <c r="AH94" s="2">
        <f t="shared" ref="AH94:AI97" si="102">(EW94)</f>
        <v>0</v>
      </c>
      <c r="AI94" s="2">
        <f t="shared" si="102"/>
        <v>0</v>
      </c>
      <c r="AJ94" s="2">
        <f t="shared" si="83"/>
        <v>0</v>
      </c>
      <c r="AK94" s="2">
        <v>10632.07</v>
      </c>
      <c r="AL94" s="2">
        <v>10632.07</v>
      </c>
      <c r="AM94" s="2">
        <v>0</v>
      </c>
      <c r="AN94" s="2">
        <v>0</v>
      </c>
      <c r="AO94" s="2">
        <v>0</v>
      </c>
      <c r="AP94" s="2">
        <v>0</v>
      </c>
      <c r="AQ94" s="2">
        <v>0</v>
      </c>
      <c r="AR94" s="2">
        <v>0</v>
      </c>
      <c r="AS94" s="2">
        <v>0</v>
      </c>
      <c r="AT94" s="2">
        <v>0</v>
      </c>
      <c r="AU94" s="2">
        <v>0</v>
      </c>
      <c r="AV94" s="2">
        <v>1</v>
      </c>
      <c r="AW94" s="2">
        <v>1</v>
      </c>
      <c r="AX94" s="2"/>
      <c r="AY94" s="2"/>
      <c r="AZ94" s="2">
        <v>1</v>
      </c>
      <c r="BA94" s="2">
        <v>1</v>
      </c>
      <c r="BB94" s="2">
        <v>1</v>
      </c>
      <c r="BC94" s="2">
        <v>1</v>
      </c>
      <c r="BD94" s="2" t="s">
        <v>3</v>
      </c>
      <c r="BE94" s="2" t="s">
        <v>3</v>
      </c>
      <c r="BF94" s="2" t="s">
        <v>3</v>
      </c>
      <c r="BG94" s="2" t="s">
        <v>3</v>
      </c>
      <c r="BH94" s="2">
        <v>3</v>
      </c>
      <c r="BI94" s="2">
        <v>1</v>
      </c>
      <c r="BJ94" s="2" t="s">
        <v>121</v>
      </c>
      <c r="BK94" s="2"/>
      <c r="BL94" s="2"/>
      <c r="BM94" s="2">
        <v>1617</v>
      </c>
      <c r="BN94" s="2">
        <v>0</v>
      </c>
      <c r="BO94" s="2" t="s">
        <v>3</v>
      </c>
      <c r="BP94" s="2">
        <v>0</v>
      </c>
      <c r="BQ94" s="2">
        <v>200</v>
      </c>
      <c r="BR94" s="2">
        <v>0</v>
      </c>
      <c r="BS94" s="2">
        <v>1</v>
      </c>
      <c r="BT94" s="2">
        <v>1</v>
      </c>
      <c r="BU94" s="2">
        <v>1</v>
      </c>
      <c r="BV94" s="2">
        <v>1</v>
      </c>
      <c r="BW94" s="2">
        <v>1</v>
      </c>
      <c r="BX94" s="2">
        <v>1</v>
      </c>
      <c r="BY94" s="2" t="s">
        <v>3</v>
      </c>
      <c r="BZ94" s="2">
        <v>0</v>
      </c>
      <c r="CA94" s="2">
        <v>0</v>
      </c>
      <c r="CB94" s="2"/>
      <c r="CC94" s="2"/>
      <c r="CD94" s="2"/>
      <c r="CE94" s="2"/>
      <c r="CF94" s="2">
        <v>0</v>
      </c>
      <c r="CG94" s="2">
        <v>0</v>
      </c>
      <c r="CH94" s="2"/>
      <c r="CI94" s="2"/>
      <c r="CJ94" s="2"/>
      <c r="CK94" s="2"/>
      <c r="CL94" s="2"/>
      <c r="CM94" s="2">
        <v>0</v>
      </c>
      <c r="CN94" s="2" t="s">
        <v>3</v>
      </c>
      <c r="CO94" s="2">
        <v>0</v>
      </c>
      <c r="CP94" s="2">
        <f t="shared" si="84"/>
        <v>85.06</v>
      </c>
      <c r="CQ94" s="2">
        <f t="shared" si="85"/>
        <v>10632.07</v>
      </c>
      <c r="CR94" s="2">
        <f t="shared" si="86"/>
        <v>0</v>
      </c>
      <c r="CS94" s="2">
        <f t="shared" si="87"/>
        <v>0</v>
      </c>
      <c r="CT94" s="2">
        <f t="shared" si="88"/>
        <v>0</v>
      </c>
      <c r="CU94" s="2">
        <f t="shared" si="89"/>
        <v>0</v>
      </c>
      <c r="CV94" s="2">
        <f t="shared" si="90"/>
        <v>0</v>
      </c>
      <c r="CW94" s="2">
        <f t="shared" si="91"/>
        <v>0</v>
      </c>
      <c r="CX94" s="2">
        <f t="shared" si="92"/>
        <v>0</v>
      </c>
      <c r="CY94" s="2">
        <f>((S94*BZ94)/100)</f>
        <v>0</v>
      </c>
      <c r="CZ94" s="2">
        <f>((S94*CA94)/100)</f>
        <v>0</v>
      </c>
      <c r="DA94" s="2"/>
      <c r="DB94" s="2"/>
      <c r="DC94" s="2" t="s">
        <v>3</v>
      </c>
      <c r="DD94" s="2" t="s">
        <v>3</v>
      </c>
      <c r="DE94" s="2" t="s">
        <v>3</v>
      </c>
      <c r="DF94" s="2" t="s">
        <v>3</v>
      </c>
      <c r="DG94" s="2" t="s">
        <v>3</v>
      </c>
      <c r="DH94" s="2" t="s">
        <v>3</v>
      </c>
      <c r="DI94" s="2" t="s">
        <v>3</v>
      </c>
      <c r="DJ94" s="2" t="s">
        <v>3</v>
      </c>
      <c r="DK94" s="2" t="s">
        <v>3</v>
      </c>
      <c r="DL94" s="2" t="s">
        <v>3</v>
      </c>
      <c r="DM94" s="2" t="s">
        <v>3</v>
      </c>
      <c r="DN94" s="2">
        <v>0</v>
      </c>
      <c r="DO94" s="2">
        <v>0</v>
      </c>
      <c r="DP94" s="2">
        <v>1</v>
      </c>
      <c r="DQ94" s="2">
        <v>1</v>
      </c>
      <c r="DR94" s="2"/>
      <c r="DS94" s="2"/>
      <c r="DT94" s="2"/>
      <c r="DU94" s="2">
        <v>1010</v>
      </c>
      <c r="DV94" s="2" t="s">
        <v>30</v>
      </c>
      <c r="DW94" s="2" t="s">
        <v>30</v>
      </c>
      <c r="DX94" s="2">
        <v>1000</v>
      </c>
      <c r="DY94" s="2"/>
      <c r="DZ94" s="2"/>
      <c r="EA94" s="2"/>
      <c r="EB94" s="2"/>
      <c r="EC94" s="2"/>
      <c r="ED94" s="2"/>
      <c r="EE94" s="2">
        <v>42146624</v>
      </c>
      <c r="EF94" s="2">
        <v>200</v>
      </c>
      <c r="EG94" s="2" t="s">
        <v>32</v>
      </c>
      <c r="EH94" s="2">
        <v>0</v>
      </c>
      <c r="EI94" s="2" t="s">
        <v>3</v>
      </c>
      <c r="EJ94" s="2">
        <v>1</v>
      </c>
      <c r="EK94" s="2">
        <v>1617</v>
      </c>
      <c r="EL94" s="2" t="s">
        <v>33</v>
      </c>
      <c r="EM94" s="2" t="s">
        <v>34</v>
      </c>
      <c r="EN94" s="2"/>
      <c r="EO94" s="2" t="s">
        <v>3</v>
      </c>
      <c r="EP94" s="2"/>
      <c r="EQ94" s="2">
        <v>512</v>
      </c>
      <c r="ER94" s="2">
        <v>10632.07</v>
      </c>
      <c r="ES94" s="2">
        <v>10632.07</v>
      </c>
      <c r="ET94" s="2">
        <v>0</v>
      </c>
      <c r="EU94" s="2">
        <v>0</v>
      </c>
      <c r="EV94" s="2">
        <v>0</v>
      </c>
      <c r="EW94" s="2">
        <v>0</v>
      </c>
      <c r="EX94" s="2">
        <v>0</v>
      </c>
      <c r="EY94" s="2">
        <v>0</v>
      </c>
      <c r="EZ94" s="2"/>
      <c r="FA94" s="2"/>
      <c r="FB94" s="2"/>
      <c r="FC94" s="2"/>
      <c r="FD94" s="2"/>
      <c r="FE94" s="2"/>
      <c r="FF94" s="2"/>
      <c r="FG94" s="2"/>
      <c r="FH94" s="2"/>
      <c r="FI94" s="2"/>
      <c r="FJ94" s="2"/>
      <c r="FK94" s="2"/>
      <c r="FL94" s="2"/>
      <c r="FM94" s="2"/>
      <c r="FN94" s="2"/>
      <c r="FO94" s="2"/>
      <c r="FP94" s="2"/>
      <c r="FQ94" s="2">
        <v>0</v>
      </c>
      <c r="FR94" s="2">
        <f t="shared" si="93"/>
        <v>0</v>
      </c>
      <c r="FS94" s="2">
        <v>0</v>
      </c>
      <c r="FT94" s="2"/>
      <c r="FU94" s="2"/>
      <c r="FV94" s="2"/>
      <c r="FW94" s="2"/>
      <c r="FX94" s="2">
        <v>0</v>
      </c>
      <c r="FY94" s="2">
        <v>0</v>
      </c>
      <c r="FZ94" s="2"/>
      <c r="GA94" s="2" t="s">
        <v>3</v>
      </c>
      <c r="GB94" s="2"/>
      <c r="GC94" s="2"/>
      <c r="GD94" s="2">
        <v>0</v>
      </c>
      <c r="GE94" s="2"/>
      <c r="GF94" s="2">
        <v>74120008</v>
      </c>
      <c r="GG94" s="2">
        <v>2</v>
      </c>
      <c r="GH94" s="2">
        <v>1</v>
      </c>
      <c r="GI94" s="2">
        <v>-2</v>
      </c>
      <c r="GJ94" s="2">
        <v>0</v>
      </c>
      <c r="GK94" s="2">
        <f>ROUND(R94*(R12)/100,2)</f>
        <v>0</v>
      </c>
      <c r="GL94" s="2">
        <f t="shared" si="94"/>
        <v>0</v>
      </c>
      <c r="GM94" s="2">
        <f t="shared" si="95"/>
        <v>85.06</v>
      </c>
      <c r="GN94" s="2">
        <f t="shared" si="96"/>
        <v>85.06</v>
      </c>
      <c r="GO94" s="2">
        <f t="shared" si="97"/>
        <v>0</v>
      </c>
      <c r="GP94" s="2">
        <f t="shared" si="98"/>
        <v>0</v>
      </c>
      <c r="GQ94" s="2"/>
      <c r="GR94" s="2">
        <v>0</v>
      </c>
      <c r="GS94" s="2">
        <v>3</v>
      </c>
      <c r="GT94" s="2">
        <v>0</v>
      </c>
      <c r="GU94" s="2" t="s">
        <v>3</v>
      </c>
      <c r="GV94" s="2">
        <f t="shared" si="99"/>
        <v>0</v>
      </c>
      <c r="GW94" s="2">
        <v>1</v>
      </c>
      <c r="GX94" s="2">
        <f t="shared" si="100"/>
        <v>0</v>
      </c>
      <c r="GY94" s="2"/>
      <c r="GZ94" s="2"/>
      <c r="HA94" s="2">
        <v>0</v>
      </c>
      <c r="HB94" s="2">
        <v>0</v>
      </c>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v>0</v>
      </c>
      <c r="IL94" s="2"/>
      <c r="IM94" s="2"/>
      <c r="IN94" s="2"/>
      <c r="IO94" s="2"/>
      <c r="IP94" s="2"/>
      <c r="IQ94" s="2"/>
      <c r="IR94" s="2"/>
      <c r="IS94" s="2"/>
      <c r="IT94" s="2"/>
      <c r="IU94" s="2"/>
    </row>
    <row r="95" spans="1:255" x14ac:dyDescent="0.2">
      <c r="A95">
        <v>17</v>
      </c>
      <c r="B95">
        <v>1</v>
      </c>
      <c r="E95" t="s">
        <v>140</v>
      </c>
      <c r="F95" t="s">
        <v>119</v>
      </c>
      <c r="G95" t="s">
        <v>120</v>
      </c>
      <c r="H95" t="s">
        <v>30</v>
      </c>
      <c r="I95">
        <v>8.0000000000000002E-3</v>
      </c>
      <c r="J95">
        <v>0</v>
      </c>
      <c r="O95">
        <f t="shared" si="69"/>
        <v>374.25</v>
      </c>
      <c r="P95">
        <f t="shared" si="70"/>
        <v>374.25</v>
      </c>
      <c r="Q95">
        <f t="shared" si="71"/>
        <v>0</v>
      </c>
      <c r="R95">
        <f t="shared" si="72"/>
        <v>0</v>
      </c>
      <c r="S95">
        <f t="shared" si="73"/>
        <v>0</v>
      </c>
      <c r="T95">
        <f t="shared" si="74"/>
        <v>0</v>
      </c>
      <c r="U95">
        <f t="shared" si="75"/>
        <v>0</v>
      </c>
      <c r="V95">
        <f t="shared" si="76"/>
        <v>0</v>
      </c>
      <c r="W95">
        <f t="shared" si="77"/>
        <v>0</v>
      </c>
      <c r="X95">
        <f t="shared" si="78"/>
        <v>0</v>
      </c>
      <c r="Y95">
        <f t="shared" si="79"/>
        <v>0</v>
      </c>
      <c r="AA95">
        <v>42559019</v>
      </c>
      <c r="AB95">
        <f t="shared" si="80"/>
        <v>10632.07</v>
      </c>
      <c r="AC95">
        <f t="shared" si="81"/>
        <v>10632.07</v>
      </c>
      <c r="AD95">
        <f t="shared" si="101"/>
        <v>0</v>
      </c>
      <c r="AE95">
        <f t="shared" si="101"/>
        <v>0</v>
      </c>
      <c r="AF95">
        <f t="shared" si="101"/>
        <v>0</v>
      </c>
      <c r="AG95">
        <f t="shared" si="82"/>
        <v>0</v>
      </c>
      <c r="AH95">
        <f t="shared" si="102"/>
        <v>0</v>
      </c>
      <c r="AI95">
        <f t="shared" si="102"/>
        <v>0</v>
      </c>
      <c r="AJ95">
        <f t="shared" si="83"/>
        <v>0</v>
      </c>
      <c r="AK95">
        <v>10632.07</v>
      </c>
      <c r="AL95">
        <v>10632.07</v>
      </c>
      <c r="AM95">
        <v>0</v>
      </c>
      <c r="AN95">
        <v>0</v>
      </c>
      <c r="AO95">
        <v>0</v>
      </c>
      <c r="AP95">
        <v>0</v>
      </c>
      <c r="AQ95">
        <v>0</v>
      </c>
      <c r="AR95">
        <v>0</v>
      </c>
      <c r="AS95">
        <v>0</v>
      </c>
      <c r="AT95">
        <v>0</v>
      </c>
      <c r="AU95">
        <v>0</v>
      </c>
      <c r="AV95">
        <v>1</v>
      </c>
      <c r="AW95">
        <v>1</v>
      </c>
      <c r="AZ95">
        <v>1</v>
      </c>
      <c r="BA95">
        <v>1</v>
      </c>
      <c r="BB95">
        <v>1</v>
      </c>
      <c r="BC95">
        <v>4.4000000000000004</v>
      </c>
      <c r="BD95" t="s">
        <v>3</v>
      </c>
      <c r="BE95" t="s">
        <v>3</v>
      </c>
      <c r="BF95" t="s">
        <v>3</v>
      </c>
      <c r="BG95" t="s">
        <v>3</v>
      </c>
      <c r="BH95">
        <v>3</v>
      </c>
      <c r="BI95">
        <v>1</v>
      </c>
      <c r="BJ95" t="s">
        <v>121</v>
      </c>
      <c r="BM95">
        <v>1617</v>
      </c>
      <c r="BN95">
        <v>0</v>
      </c>
      <c r="BO95" t="s">
        <v>119</v>
      </c>
      <c r="BP95">
        <v>1</v>
      </c>
      <c r="BQ95">
        <v>200</v>
      </c>
      <c r="BR95">
        <v>0</v>
      </c>
      <c r="BS95">
        <v>1</v>
      </c>
      <c r="BT95">
        <v>1</v>
      </c>
      <c r="BU95">
        <v>1</v>
      </c>
      <c r="BV95">
        <v>1</v>
      </c>
      <c r="BW95">
        <v>1</v>
      </c>
      <c r="BX95">
        <v>1</v>
      </c>
      <c r="BY95" t="s">
        <v>3</v>
      </c>
      <c r="BZ95">
        <v>0</v>
      </c>
      <c r="CA95">
        <v>0</v>
      </c>
      <c r="CF95">
        <v>0</v>
      </c>
      <c r="CG95">
        <v>0</v>
      </c>
      <c r="CM95">
        <v>0</v>
      </c>
      <c r="CN95" t="s">
        <v>3</v>
      </c>
      <c r="CO95">
        <v>0</v>
      </c>
      <c r="CP95">
        <f t="shared" si="84"/>
        <v>374.25</v>
      </c>
      <c r="CQ95">
        <f t="shared" si="85"/>
        <v>46781.108</v>
      </c>
      <c r="CR95">
        <f t="shared" si="86"/>
        <v>0</v>
      </c>
      <c r="CS95">
        <f t="shared" si="87"/>
        <v>0</v>
      </c>
      <c r="CT95">
        <f t="shared" si="88"/>
        <v>0</v>
      </c>
      <c r="CU95">
        <f t="shared" si="89"/>
        <v>0</v>
      </c>
      <c r="CV95">
        <f t="shared" si="90"/>
        <v>0</v>
      </c>
      <c r="CW95">
        <f t="shared" si="91"/>
        <v>0</v>
      </c>
      <c r="CX95">
        <f t="shared" si="92"/>
        <v>0</v>
      </c>
      <c r="CY95">
        <f>S95*(BZ95/100)</f>
        <v>0</v>
      </c>
      <c r="CZ95">
        <f>S95*(CA95/100)</f>
        <v>0</v>
      </c>
      <c r="DC95" t="s">
        <v>3</v>
      </c>
      <c r="DD95" t="s">
        <v>3</v>
      </c>
      <c r="DE95" t="s">
        <v>3</v>
      </c>
      <c r="DF95" t="s">
        <v>3</v>
      </c>
      <c r="DG95" t="s">
        <v>3</v>
      </c>
      <c r="DH95" t="s">
        <v>3</v>
      </c>
      <c r="DI95" t="s">
        <v>3</v>
      </c>
      <c r="DJ95" t="s">
        <v>3</v>
      </c>
      <c r="DK95" t="s">
        <v>3</v>
      </c>
      <c r="DL95" t="s">
        <v>3</v>
      </c>
      <c r="DM95" t="s">
        <v>3</v>
      </c>
      <c r="DN95">
        <v>0</v>
      </c>
      <c r="DO95">
        <v>0</v>
      </c>
      <c r="DP95">
        <v>1</v>
      </c>
      <c r="DQ95">
        <v>1</v>
      </c>
      <c r="DU95">
        <v>1010</v>
      </c>
      <c r="DV95" t="s">
        <v>30</v>
      </c>
      <c r="DW95" t="s">
        <v>30</v>
      </c>
      <c r="DX95">
        <v>1000</v>
      </c>
      <c r="EE95">
        <v>42146624</v>
      </c>
      <c r="EF95">
        <v>200</v>
      </c>
      <c r="EG95" t="s">
        <v>32</v>
      </c>
      <c r="EH95">
        <v>0</v>
      </c>
      <c r="EI95" t="s">
        <v>3</v>
      </c>
      <c r="EJ95">
        <v>1</v>
      </c>
      <c r="EK95">
        <v>1617</v>
      </c>
      <c r="EL95" t="s">
        <v>33</v>
      </c>
      <c r="EM95" t="s">
        <v>34</v>
      </c>
      <c r="EO95" t="s">
        <v>3</v>
      </c>
      <c r="EQ95">
        <v>512</v>
      </c>
      <c r="ER95">
        <v>10632.07</v>
      </c>
      <c r="ES95">
        <v>10632.07</v>
      </c>
      <c r="ET95">
        <v>0</v>
      </c>
      <c r="EU95">
        <v>0</v>
      </c>
      <c r="EV95">
        <v>0</v>
      </c>
      <c r="EW95">
        <v>0</v>
      </c>
      <c r="EX95">
        <v>0</v>
      </c>
      <c r="EY95">
        <v>0</v>
      </c>
      <c r="FQ95">
        <v>0</v>
      </c>
      <c r="FR95">
        <f t="shared" si="93"/>
        <v>0</v>
      </c>
      <c r="FS95">
        <v>0</v>
      </c>
      <c r="FX95">
        <v>0</v>
      </c>
      <c r="FY95">
        <v>0</v>
      </c>
      <c r="GA95" t="s">
        <v>3</v>
      </c>
      <c r="GD95">
        <v>0</v>
      </c>
      <c r="GF95">
        <v>74120008</v>
      </c>
      <c r="GG95">
        <v>2</v>
      </c>
      <c r="GH95">
        <v>1</v>
      </c>
      <c r="GI95">
        <v>2</v>
      </c>
      <c r="GJ95">
        <v>0</v>
      </c>
      <c r="GK95">
        <f>ROUND(R95*(S12)/100,2)</f>
        <v>0</v>
      </c>
      <c r="GL95">
        <f t="shared" si="94"/>
        <v>0</v>
      </c>
      <c r="GM95">
        <f t="shared" si="95"/>
        <v>374.25</v>
      </c>
      <c r="GN95">
        <f t="shared" si="96"/>
        <v>374.25</v>
      </c>
      <c r="GO95">
        <f t="shared" si="97"/>
        <v>0</v>
      </c>
      <c r="GP95">
        <f t="shared" si="98"/>
        <v>0</v>
      </c>
      <c r="GR95">
        <v>0</v>
      </c>
      <c r="GS95">
        <v>3</v>
      </c>
      <c r="GT95">
        <v>0</v>
      </c>
      <c r="GU95" t="s">
        <v>3</v>
      </c>
      <c r="GV95">
        <f t="shared" si="99"/>
        <v>0</v>
      </c>
      <c r="GW95">
        <v>1</v>
      </c>
      <c r="GX95">
        <f t="shared" si="100"/>
        <v>0</v>
      </c>
      <c r="HA95">
        <v>0</v>
      </c>
      <c r="HB95">
        <v>0</v>
      </c>
      <c r="IK95">
        <v>0</v>
      </c>
    </row>
    <row r="96" spans="1:255" x14ac:dyDescent="0.2">
      <c r="A96" s="2">
        <v>17</v>
      </c>
      <c r="B96" s="2">
        <v>1</v>
      </c>
      <c r="C96" s="2"/>
      <c r="D96" s="2"/>
      <c r="E96" s="2" t="s">
        <v>141</v>
      </c>
      <c r="F96" s="2" t="s">
        <v>142</v>
      </c>
      <c r="G96" s="2" t="s">
        <v>143</v>
      </c>
      <c r="H96" s="2" t="s">
        <v>38</v>
      </c>
      <c r="I96" s="2">
        <v>15</v>
      </c>
      <c r="J96" s="2">
        <v>0</v>
      </c>
      <c r="K96" s="2"/>
      <c r="L96" s="2"/>
      <c r="M96" s="2"/>
      <c r="N96" s="2"/>
      <c r="O96" s="2">
        <f t="shared" si="69"/>
        <v>1632</v>
      </c>
      <c r="P96" s="2">
        <f t="shared" si="70"/>
        <v>1632</v>
      </c>
      <c r="Q96" s="2">
        <f t="shared" si="71"/>
        <v>0</v>
      </c>
      <c r="R96" s="2">
        <f t="shared" si="72"/>
        <v>0</v>
      </c>
      <c r="S96" s="2">
        <f t="shared" si="73"/>
        <v>0</v>
      </c>
      <c r="T96" s="2">
        <f t="shared" si="74"/>
        <v>0</v>
      </c>
      <c r="U96" s="2">
        <f t="shared" si="75"/>
        <v>0</v>
      </c>
      <c r="V96" s="2">
        <f t="shared" si="76"/>
        <v>0</v>
      </c>
      <c r="W96" s="2">
        <f t="shared" si="77"/>
        <v>0</v>
      </c>
      <c r="X96" s="2">
        <f t="shared" si="78"/>
        <v>0</v>
      </c>
      <c r="Y96" s="2">
        <f t="shared" si="79"/>
        <v>0</v>
      </c>
      <c r="Z96" s="2"/>
      <c r="AA96" s="2">
        <v>42559021</v>
      </c>
      <c r="AB96" s="2">
        <f t="shared" si="80"/>
        <v>108.8</v>
      </c>
      <c r="AC96" s="2">
        <f t="shared" si="81"/>
        <v>108.8</v>
      </c>
      <c r="AD96" s="2">
        <f t="shared" si="101"/>
        <v>0</v>
      </c>
      <c r="AE96" s="2">
        <f t="shared" si="101"/>
        <v>0</v>
      </c>
      <c r="AF96" s="2">
        <f t="shared" si="101"/>
        <v>0</v>
      </c>
      <c r="AG96" s="2">
        <f t="shared" si="82"/>
        <v>0</v>
      </c>
      <c r="AH96" s="2">
        <f t="shared" si="102"/>
        <v>0</v>
      </c>
      <c r="AI96" s="2">
        <f t="shared" si="102"/>
        <v>0</v>
      </c>
      <c r="AJ96" s="2">
        <f t="shared" si="83"/>
        <v>0</v>
      </c>
      <c r="AK96" s="2">
        <v>108.8</v>
      </c>
      <c r="AL96" s="2">
        <v>108.8</v>
      </c>
      <c r="AM96" s="2">
        <v>0</v>
      </c>
      <c r="AN96" s="2">
        <v>0</v>
      </c>
      <c r="AO96" s="2">
        <v>0</v>
      </c>
      <c r="AP96" s="2">
        <v>0</v>
      </c>
      <c r="AQ96" s="2">
        <v>0</v>
      </c>
      <c r="AR96" s="2">
        <v>0</v>
      </c>
      <c r="AS96" s="2">
        <v>0</v>
      </c>
      <c r="AT96" s="2">
        <v>0</v>
      </c>
      <c r="AU96" s="2">
        <v>0</v>
      </c>
      <c r="AV96" s="2">
        <v>1</v>
      </c>
      <c r="AW96" s="2">
        <v>1</v>
      </c>
      <c r="AX96" s="2"/>
      <c r="AY96" s="2"/>
      <c r="AZ96" s="2">
        <v>1</v>
      </c>
      <c r="BA96" s="2">
        <v>1</v>
      </c>
      <c r="BB96" s="2">
        <v>1</v>
      </c>
      <c r="BC96" s="2">
        <v>1</v>
      </c>
      <c r="BD96" s="2" t="s">
        <v>3</v>
      </c>
      <c r="BE96" s="2" t="s">
        <v>3</v>
      </c>
      <c r="BF96" s="2" t="s">
        <v>3</v>
      </c>
      <c r="BG96" s="2" t="s">
        <v>3</v>
      </c>
      <c r="BH96" s="2">
        <v>3</v>
      </c>
      <c r="BI96" s="2">
        <v>1</v>
      </c>
      <c r="BJ96" s="2" t="s">
        <v>144</v>
      </c>
      <c r="BK96" s="2"/>
      <c r="BL96" s="2"/>
      <c r="BM96" s="2">
        <v>1617</v>
      </c>
      <c r="BN96" s="2">
        <v>0</v>
      </c>
      <c r="BO96" s="2" t="s">
        <v>3</v>
      </c>
      <c r="BP96" s="2">
        <v>0</v>
      </c>
      <c r="BQ96" s="2">
        <v>200</v>
      </c>
      <c r="BR96" s="2">
        <v>0</v>
      </c>
      <c r="BS96" s="2">
        <v>1</v>
      </c>
      <c r="BT96" s="2">
        <v>1</v>
      </c>
      <c r="BU96" s="2">
        <v>1</v>
      </c>
      <c r="BV96" s="2">
        <v>1</v>
      </c>
      <c r="BW96" s="2">
        <v>1</v>
      </c>
      <c r="BX96" s="2">
        <v>1</v>
      </c>
      <c r="BY96" s="2" t="s">
        <v>3</v>
      </c>
      <c r="BZ96" s="2">
        <v>0</v>
      </c>
      <c r="CA96" s="2">
        <v>0</v>
      </c>
      <c r="CB96" s="2"/>
      <c r="CC96" s="2"/>
      <c r="CD96" s="2"/>
      <c r="CE96" s="2"/>
      <c r="CF96" s="2">
        <v>0</v>
      </c>
      <c r="CG96" s="2">
        <v>0</v>
      </c>
      <c r="CH96" s="2"/>
      <c r="CI96" s="2"/>
      <c r="CJ96" s="2"/>
      <c r="CK96" s="2"/>
      <c r="CL96" s="2"/>
      <c r="CM96" s="2">
        <v>0</v>
      </c>
      <c r="CN96" s="2" t="s">
        <v>3</v>
      </c>
      <c r="CO96" s="2">
        <v>0</v>
      </c>
      <c r="CP96" s="2">
        <f t="shared" si="84"/>
        <v>1632</v>
      </c>
      <c r="CQ96" s="2">
        <f t="shared" si="85"/>
        <v>108.8</v>
      </c>
      <c r="CR96" s="2">
        <f t="shared" si="86"/>
        <v>0</v>
      </c>
      <c r="CS96" s="2">
        <f t="shared" si="87"/>
        <v>0</v>
      </c>
      <c r="CT96" s="2">
        <f t="shared" si="88"/>
        <v>0</v>
      </c>
      <c r="CU96" s="2">
        <f t="shared" si="89"/>
        <v>0</v>
      </c>
      <c r="CV96" s="2">
        <f t="shared" si="90"/>
        <v>0</v>
      </c>
      <c r="CW96" s="2">
        <f t="shared" si="91"/>
        <v>0</v>
      </c>
      <c r="CX96" s="2">
        <f t="shared" si="92"/>
        <v>0</v>
      </c>
      <c r="CY96" s="2">
        <f>((S96*BZ96)/100)</f>
        <v>0</v>
      </c>
      <c r="CZ96" s="2">
        <f>((S96*CA96)/100)</f>
        <v>0</v>
      </c>
      <c r="DA96" s="2"/>
      <c r="DB96" s="2"/>
      <c r="DC96" s="2" t="s">
        <v>3</v>
      </c>
      <c r="DD96" s="2" t="s">
        <v>3</v>
      </c>
      <c r="DE96" s="2" t="s">
        <v>3</v>
      </c>
      <c r="DF96" s="2" t="s">
        <v>3</v>
      </c>
      <c r="DG96" s="2" t="s">
        <v>3</v>
      </c>
      <c r="DH96" s="2" t="s">
        <v>3</v>
      </c>
      <c r="DI96" s="2" t="s">
        <v>3</v>
      </c>
      <c r="DJ96" s="2" t="s">
        <v>3</v>
      </c>
      <c r="DK96" s="2" t="s">
        <v>3</v>
      </c>
      <c r="DL96" s="2" t="s">
        <v>3</v>
      </c>
      <c r="DM96" s="2" t="s">
        <v>3</v>
      </c>
      <c r="DN96" s="2">
        <v>0</v>
      </c>
      <c r="DO96" s="2">
        <v>0</v>
      </c>
      <c r="DP96" s="2">
        <v>1</v>
      </c>
      <c r="DQ96" s="2">
        <v>1</v>
      </c>
      <c r="DR96" s="2"/>
      <c r="DS96" s="2"/>
      <c r="DT96" s="2"/>
      <c r="DU96" s="2">
        <v>1003</v>
      </c>
      <c r="DV96" s="2" t="s">
        <v>38</v>
      </c>
      <c r="DW96" s="2" t="s">
        <v>38</v>
      </c>
      <c r="DX96" s="2">
        <v>1</v>
      </c>
      <c r="DY96" s="2"/>
      <c r="DZ96" s="2"/>
      <c r="EA96" s="2"/>
      <c r="EB96" s="2"/>
      <c r="EC96" s="2"/>
      <c r="ED96" s="2"/>
      <c r="EE96" s="2">
        <v>42146624</v>
      </c>
      <c r="EF96" s="2">
        <v>200</v>
      </c>
      <c r="EG96" s="2" t="s">
        <v>32</v>
      </c>
      <c r="EH96" s="2">
        <v>0</v>
      </c>
      <c r="EI96" s="2" t="s">
        <v>3</v>
      </c>
      <c r="EJ96" s="2">
        <v>1</v>
      </c>
      <c r="EK96" s="2">
        <v>1617</v>
      </c>
      <c r="EL96" s="2" t="s">
        <v>33</v>
      </c>
      <c r="EM96" s="2" t="s">
        <v>34</v>
      </c>
      <c r="EN96" s="2"/>
      <c r="EO96" s="2" t="s">
        <v>3</v>
      </c>
      <c r="EP96" s="2"/>
      <c r="EQ96" s="2">
        <v>512</v>
      </c>
      <c r="ER96" s="2">
        <v>108.8</v>
      </c>
      <c r="ES96" s="2">
        <v>108.8</v>
      </c>
      <c r="ET96" s="2">
        <v>0</v>
      </c>
      <c r="EU96" s="2">
        <v>0</v>
      </c>
      <c r="EV96" s="2">
        <v>0</v>
      </c>
      <c r="EW96" s="2">
        <v>0</v>
      </c>
      <c r="EX96" s="2">
        <v>0</v>
      </c>
      <c r="EY96" s="2">
        <v>0</v>
      </c>
      <c r="EZ96" s="2"/>
      <c r="FA96" s="2"/>
      <c r="FB96" s="2"/>
      <c r="FC96" s="2"/>
      <c r="FD96" s="2"/>
      <c r="FE96" s="2"/>
      <c r="FF96" s="2"/>
      <c r="FG96" s="2"/>
      <c r="FH96" s="2"/>
      <c r="FI96" s="2"/>
      <c r="FJ96" s="2"/>
      <c r="FK96" s="2"/>
      <c r="FL96" s="2"/>
      <c r="FM96" s="2"/>
      <c r="FN96" s="2"/>
      <c r="FO96" s="2"/>
      <c r="FP96" s="2"/>
      <c r="FQ96" s="2">
        <v>0</v>
      </c>
      <c r="FR96" s="2">
        <f t="shared" si="93"/>
        <v>0</v>
      </c>
      <c r="FS96" s="2">
        <v>0</v>
      </c>
      <c r="FT96" s="2"/>
      <c r="FU96" s="2"/>
      <c r="FV96" s="2"/>
      <c r="FW96" s="2"/>
      <c r="FX96" s="2">
        <v>0</v>
      </c>
      <c r="FY96" s="2">
        <v>0</v>
      </c>
      <c r="FZ96" s="2"/>
      <c r="GA96" s="2" t="s">
        <v>3</v>
      </c>
      <c r="GB96" s="2"/>
      <c r="GC96" s="2"/>
      <c r="GD96" s="2">
        <v>0</v>
      </c>
      <c r="GE96" s="2"/>
      <c r="GF96" s="2">
        <v>54427339</v>
      </c>
      <c r="GG96" s="2">
        <v>2</v>
      </c>
      <c r="GH96" s="2">
        <v>1</v>
      </c>
      <c r="GI96" s="2">
        <v>-2</v>
      </c>
      <c r="GJ96" s="2">
        <v>0</v>
      </c>
      <c r="GK96" s="2">
        <f>ROUND(R96*(R12)/100,2)</f>
        <v>0</v>
      </c>
      <c r="GL96" s="2">
        <f t="shared" si="94"/>
        <v>0</v>
      </c>
      <c r="GM96" s="2">
        <f t="shared" si="95"/>
        <v>1632</v>
      </c>
      <c r="GN96" s="2">
        <f t="shared" si="96"/>
        <v>1632</v>
      </c>
      <c r="GO96" s="2">
        <f t="shared" si="97"/>
        <v>0</v>
      </c>
      <c r="GP96" s="2">
        <f t="shared" si="98"/>
        <v>0</v>
      </c>
      <c r="GQ96" s="2"/>
      <c r="GR96" s="2">
        <v>0</v>
      </c>
      <c r="GS96" s="2">
        <v>3</v>
      </c>
      <c r="GT96" s="2">
        <v>0</v>
      </c>
      <c r="GU96" s="2" t="s">
        <v>3</v>
      </c>
      <c r="GV96" s="2">
        <f t="shared" si="99"/>
        <v>0</v>
      </c>
      <c r="GW96" s="2">
        <v>1</v>
      </c>
      <c r="GX96" s="2">
        <f t="shared" si="100"/>
        <v>0</v>
      </c>
      <c r="GY96" s="2"/>
      <c r="GZ96" s="2"/>
      <c r="HA96" s="2">
        <v>0</v>
      </c>
      <c r="HB96" s="2">
        <v>0</v>
      </c>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v>0</v>
      </c>
      <c r="IL96" s="2"/>
      <c r="IM96" s="2"/>
      <c r="IN96" s="2"/>
      <c r="IO96" s="2"/>
      <c r="IP96" s="2"/>
      <c r="IQ96" s="2"/>
      <c r="IR96" s="2"/>
      <c r="IS96" s="2"/>
      <c r="IT96" s="2"/>
      <c r="IU96" s="2"/>
    </row>
    <row r="97" spans="1:255" x14ac:dyDescent="0.2">
      <c r="A97">
        <v>17</v>
      </c>
      <c r="B97">
        <v>1</v>
      </c>
      <c r="E97" t="s">
        <v>141</v>
      </c>
      <c r="F97" t="s">
        <v>142</v>
      </c>
      <c r="G97" t="s">
        <v>143</v>
      </c>
      <c r="H97" t="s">
        <v>38</v>
      </c>
      <c r="I97">
        <v>15</v>
      </c>
      <c r="J97">
        <v>0</v>
      </c>
      <c r="O97">
        <f t="shared" si="69"/>
        <v>14524.8</v>
      </c>
      <c r="P97">
        <f t="shared" si="70"/>
        <v>14524.8</v>
      </c>
      <c r="Q97">
        <f t="shared" si="71"/>
        <v>0</v>
      </c>
      <c r="R97">
        <f t="shared" si="72"/>
        <v>0</v>
      </c>
      <c r="S97">
        <f t="shared" si="73"/>
        <v>0</v>
      </c>
      <c r="T97">
        <f t="shared" si="74"/>
        <v>0</v>
      </c>
      <c r="U97">
        <f t="shared" si="75"/>
        <v>0</v>
      </c>
      <c r="V97">
        <f t="shared" si="76"/>
        <v>0</v>
      </c>
      <c r="W97">
        <f t="shared" si="77"/>
        <v>0</v>
      </c>
      <c r="X97">
        <f t="shared" si="78"/>
        <v>0</v>
      </c>
      <c r="Y97">
        <f t="shared" si="79"/>
        <v>0</v>
      </c>
      <c r="AA97">
        <v>42559019</v>
      </c>
      <c r="AB97">
        <f t="shared" si="80"/>
        <v>108.8</v>
      </c>
      <c r="AC97">
        <f t="shared" si="81"/>
        <v>108.8</v>
      </c>
      <c r="AD97">
        <f t="shared" si="101"/>
        <v>0</v>
      </c>
      <c r="AE97">
        <f t="shared" si="101"/>
        <v>0</v>
      </c>
      <c r="AF97">
        <f t="shared" si="101"/>
        <v>0</v>
      </c>
      <c r="AG97">
        <f t="shared" si="82"/>
        <v>0</v>
      </c>
      <c r="AH97">
        <f t="shared" si="102"/>
        <v>0</v>
      </c>
      <c r="AI97">
        <f t="shared" si="102"/>
        <v>0</v>
      </c>
      <c r="AJ97">
        <f t="shared" si="83"/>
        <v>0</v>
      </c>
      <c r="AK97">
        <v>108.8</v>
      </c>
      <c r="AL97">
        <v>108.8</v>
      </c>
      <c r="AM97">
        <v>0</v>
      </c>
      <c r="AN97">
        <v>0</v>
      </c>
      <c r="AO97">
        <v>0</v>
      </c>
      <c r="AP97">
        <v>0</v>
      </c>
      <c r="AQ97">
        <v>0</v>
      </c>
      <c r="AR97">
        <v>0</v>
      </c>
      <c r="AS97">
        <v>0</v>
      </c>
      <c r="AT97">
        <v>0</v>
      </c>
      <c r="AU97">
        <v>0</v>
      </c>
      <c r="AV97">
        <v>1</v>
      </c>
      <c r="AW97">
        <v>1</v>
      </c>
      <c r="AZ97">
        <v>1</v>
      </c>
      <c r="BA97">
        <v>1</v>
      </c>
      <c r="BB97">
        <v>1</v>
      </c>
      <c r="BC97">
        <v>8.9</v>
      </c>
      <c r="BD97" t="s">
        <v>3</v>
      </c>
      <c r="BE97" t="s">
        <v>3</v>
      </c>
      <c r="BF97" t="s">
        <v>3</v>
      </c>
      <c r="BG97" t="s">
        <v>3</v>
      </c>
      <c r="BH97">
        <v>3</v>
      </c>
      <c r="BI97">
        <v>1</v>
      </c>
      <c r="BJ97" t="s">
        <v>144</v>
      </c>
      <c r="BM97">
        <v>1617</v>
      </c>
      <c r="BN97">
        <v>0</v>
      </c>
      <c r="BO97" t="s">
        <v>142</v>
      </c>
      <c r="BP97">
        <v>1</v>
      </c>
      <c r="BQ97">
        <v>200</v>
      </c>
      <c r="BR97">
        <v>0</v>
      </c>
      <c r="BS97">
        <v>1</v>
      </c>
      <c r="BT97">
        <v>1</v>
      </c>
      <c r="BU97">
        <v>1</v>
      </c>
      <c r="BV97">
        <v>1</v>
      </c>
      <c r="BW97">
        <v>1</v>
      </c>
      <c r="BX97">
        <v>1</v>
      </c>
      <c r="BY97" t="s">
        <v>3</v>
      </c>
      <c r="BZ97">
        <v>0</v>
      </c>
      <c r="CA97">
        <v>0</v>
      </c>
      <c r="CF97">
        <v>0</v>
      </c>
      <c r="CG97">
        <v>0</v>
      </c>
      <c r="CM97">
        <v>0</v>
      </c>
      <c r="CN97" t="s">
        <v>3</v>
      </c>
      <c r="CO97">
        <v>0</v>
      </c>
      <c r="CP97">
        <f t="shared" si="84"/>
        <v>14524.8</v>
      </c>
      <c r="CQ97">
        <f t="shared" si="85"/>
        <v>968.32</v>
      </c>
      <c r="CR97">
        <f t="shared" si="86"/>
        <v>0</v>
      </c>
      <c r="CS97">
        <f t="shared" si="87"/>
        <v>0</v>
      </c>
      <c r="CT97">
        <f t="shared" si="88"/>
        <v>0</v>
      </c>
      <c r="CU97">
        <f t="shared" si="89"/>
        <v>0</v>
      </c>
      <c r="CV97">
        <f t="shared" si="90"/>
        <v>0</v>
      </c>
      <c r="CW97">
        <f t="shared" si="91"/>
        <v>0</v>
      </c>
      <c r="CX97">
        <f t="shared" si="92"/>
        <v>0</v>
      </c>
      <c r="CY97">
        <f>S97*(BZ97/100)</f>
        <v>0</v>
      </c>
      <c r="CZ97">
        <f>S97*(CA97/100)</f>
        <v>0</v>
      </c>
      <c r="DC97" t="s">
        <v>3</v>
      </c>
      <c r="DD97" t="s">
        <v>3</v>
      </c>
      <c r="DE97" t="s">
        <v>3</v>
      </c>
      <c r="DF97" t="s">
        <v>3</v>
      </c>
      <c r="DG97" t="s">
        <v>3</v>
      </c>
      <c r="DH97" t="s">
        <v>3</v>
      </c>
      <c r="DI97" t="s">
        <v>3</v>
      </c>
      <c r="DJ97" t="s">
        <v>3</v>
      </c>
      <c r="DK97" t="s">
        <v>3</v>
      </c>
      <c r="DL97" t="s">
        <v>3</v>
      </c>
      <c r="DM97" t="s">
        <v>3</v>
      </c>
      <c r="DN97">
        <v>0</v>
      </c>
      <c r="DO97">
        <v>0</v>
      </c>
      <c r="DP97">
        <v>1</v>
      </c>
      <c r="DQ97">
        <v>1</v>
      </c>
      <c r="DU97">
        <v>1003</v>
      </c>
      <c r="DV97" t="s">
        <v>38</v>
      </c>
      <c r="DW97" t="s">
        <v>38</v>
      </c>
      <c r="DX97">
        <v>1</v>
      </c>
      <c r="EE97">
        <v>42146624</v>
      </c>
      <c r="EF97">
        <v>200</v>
      </c>
      <c r="EG97" t="s">
        <v>32</v>
      </c>
      <c r="EH97">
        <v>0</v>
      </c>
      <c r="EI97" t="s">
        <v>3</v>
      </c>
      <c r="EJ97">
        <v>1</v>
      </c>
      <c r="EK97">
        <v>1617</v>
      </c>
      <c r="EL97" t="s">
        <v>33</v>
      </c>
      <c r="EM97" t="s">
        <v>34</v>
      </c>
      <c r="EO97" t="s">
        <v>3</v>
      </c>
      <c r="EQ97">
        <v>512</v>
      </c>
      <c r="ER97">
        <v>108.8</v>
      </c>
      <c r="ES97">
        <v>108.8</v>
      </c>
      <c r="ET97">
        <v>0</v>
      </c>
      <c r="EU97">
        <v>0</v>
      </c>
      <c r="EV97">
        <v>0</v>
      </c>
      <c r="EW97">
        <v>0</v>
      </c>
      <c r="EX97">
        <v>0</v>
      </c>
      <c r="EY97">
        <v>0</v>
      </c>
      <c r="FQ97">
        <v>0</v>
      </c>
      <c r="FR97">
        <f t="shared" si="93"/>
        <v>0</v>
      </c>
      <c r="FS97">
        <v>0</v>
      </c>
      <c r="FX97">
        <v>0</v>
      </c>
      <c r="FY97">
        <v>0</v>
      </c>
      <c r="GA97" t="s">
        <v>3</v>
      </c>
      <c r="GD97">
        <v>0</v>
      </c>
      <c r="GF97">
        <v>54427339</v>
      </c>
      <c r="GG97">
        <v>2</v>
      </c>
      <c r="GH97">
        <v>1</v>
      </c>
      <c r="GI97">
        <v>2</v>
      </c>
      <c r="GJ97">
        <v>0</v>
      </c>
      <c r="GK97">
        <f>ROUND(R97*(S12)/100,2)</f>
        <v>0</v>
      </c>
      <c r="GL97">
        <f t="shared" si="94"/>
        <v>0</v>
      </c>
      <c r="GM97">
        <f t="shared" si="95"/>
        <v>14524.8</v>
      </c>
      <c r="GN97">
        <f t="shared" si="96"/>
        <v>14524.8</v>
      </c>
      <c r="GO97">
        <f t="shared" si="97"/>
        <v>0</v>
      </c>
      <c r="GP97">
        <f t="shared" si="98"/>
        <v>0</v>
      </c>
      <c r="GR97">
        <v>0</v>
      </c>
      <c r="GS97">
        <v>3</v>
      </c>
      <c r="GT97">
        <v>0</v>
      </c>
      <c r="GU97" t="s">
        <v>3</v>
      </c>
      <c r="GV97">
        <f t="shared" si="99"/>
        <v>0</v>
      </c>
      <c r="GW97">
        <v>1</v>
      </c>
      <c r="GX97">
        <f t="shared" si="100"/>
        <v>0</v>
      </c>
      <c r="HA97">
        <v>0</v>
      </c>
      <c r="HB97">
        <v>0</v>
      </c>
      <c r="IK97">
        <v>0</v>
      </c>
    </row>
    <row r="98" spans="1:255" x14ac:dyDescent="0.2">
      <c r="A98" s="2">
        <v>17</v>
      </c>
      <c r="B98" s="2">
        <v>1</v>
      </c>
      <c r="C98" s="2">
        <f>ROW(SmtRes!A57)</f>
        <v>57</v>
      </c>
      <c r="D98" s="2">
        <f>ROW(EtalonRes!A103)</f>
        <v>103</v>
      </c>
      <c r="E98" s="2" t="s">
        <v>145</v>
      </c>
      <c r="F98" s="2" t="s">
        <v>146</v>
      </c>
      <c r="G98" s="2" t="s">
        <v>147</v>
      </c>
      <c r="H98" s="2" t="s">
        <v>18</v>
      </c>
      <c r="I98" s="2">
        <v>27.1</v>
      </c>
      <c r="J98" s="2">
        <v>0</v>
      </c>
      <c r="K98" s="2"/>
      <c r="L98" s="2"/>
      <c r="M98" s="2"/>
      <c r="N98" s="2"/>
      <c r="O98" s="2">
        <f t="shared" si="69"/>
        <v>4557.71</v>
      </c>
      <c r="P98" s="2">
        <f t="shared" si="70"/>
        <v>227.64</v>
      </c>
      <c r="Q98" s="2">
        <f t="shared" si="71"/>
        <v>0</v>
      </c>
      <c r="R98" s="2">
        <f t="shared" si="72"/>
        <v>0</v>
      </c>
      <c r="S98" s="2">
        <f t="shared" si="73"/>
        <v>4330.07</v>
      </c>
      <c r="T98" s="2">
        <f t="shared" si="74"/>
        <v>0</v>
      </c>
      <c r="U98" s="2">
        <f t="shared" si="75"/>
        <v>288.27625</v>
      </c>
      <c r="V98" s="2">
        <f t="shared" si="76"/>
        <v>0</v>
      </c>
      <c r="W98" s="2">
        <f t="shared" si="77"/>
        <v>0</v>
      </c>
      <c r="X98" s="2">
        <f t="shared" si="78"/>
        <v>4763.08</v>
      </c>
      <c r="Y98" s="2">
        <f t="shared" si="79"/>
        <v>3204.25</v>
      </c>
      <c r="Z98" s="2"/>
      <c r="AA98" s="2">
        <v>42559021</v>
      </c>
      <c r="AB98" s="2">
        <f t="shared" si="80"/>
        <v>168.18100000000001</v>
      </c>
      <c r="AC98" s="2">
        <f t="shared" si="81"/>
        <v>8.4</v>
      </c>
      <c r="AD98" s="2">
        <f t="shared" ref="AD98:AE105" si="103">ROUND(((ET98*1.25)),6)</f>
        <v>0</v>
      </c>
      <c r="AE98" s="2">
        <f t="shared" si="103"/>
        <v>0</v>
      </c>
      <c r="AF98" s="2">
        <f t="shared" ref="AF98:AF105" si="104">ROUND(((EV98*1.15)),6)</f>
        <v>159.78100000000001</v>
      </c>
      <c r="AG98" s="2">
        <f t="shared" si="82"/>
        <v>0</v>
      </c>
      <c r="AH98" s="2">
        <f t="shared" ref="AH98:AH105" si="105">((EW98*1.15))</f>
        <v>10.637499999999999</v>
      </c>
      <c r="AI98" s="2">
        <f t="shared" ref="AI98:AI105" si="106">((EX98*1.25))</f>
        <v>0</v>
      </c>
      <c r="AJ98" s="2">
        <f t="shared" si="83"/>
        <v>0</v>
      </c>
      <c r="AK98" s="2">
        <v>147.34</v>
      </c>
      <c r="AL98" s="2">
        <v>8.4</v>
      </c>
      <c r="AM98" s="2">
        <v>0</v>
      </c>
      <c r="AN98" s="2">
        <v>0</v>
      </c>
      <c r="AO98" s="2">
        <v>138.94</v>
      </c>
      <c r="AP98" s="2">
        <v>0</v>
      </c>
      <c r="AQ98" s="2">
        <v>9.25</v>
      </c>
      <c r="AR98" s="2">
        <v>0</v>
      </c>
      <c r="AS98" s="2">
        <v>0</v>
      </c>
      <c r="AT98" s="2">
        <v>110</v>
      </c>
      <c r="AU98" s="2">
        <v>74</v>
      </c>
      <c r="AV98" s="2">
        <v>1</v>
      </c>
      <c r="AW98" s="2">
        <v>1</v>
      </c>
      <c r="AX98" s="2"/>
      <c r="AY98" s="2"/>
      <c r="AZ98" s="2">
        <v>1</v>
      </c>
      <c r="BA98" s="2">
        <v>1</v>
      </c>
      <c r="BB98" s="2">
        <v>1</v>
      </c>
      <c r="BC98" s="2">
        <v>1</v>
      </c>
      <c r="BD98" s="2" t="s">
        <v>3</v>
      </c>
      <c r="BE98" s="2" t="s">
        <v>3</v>
      </c>
      <c r="BF98" s="2" t="s">
        <v>3</v>
      </c>
      <c r="BG98" s="2" t="s">
        <v>3</v>
      </c>
      <c r="BH98" s="2">
        <v>0</v>
      </c>
      <c r="BI98" s="2">
        <v>1</v>
      </c>
      <c r="BJ98" s="2" t="s">
        <v>148</v>
      </c>
      <c r="BK98" s="2"/>
      <c r="BL98" s="2"/>
      <c r="BM98" s="2">
        <v>133</v>
      </c>
      <c r="BN98" s="2">
        <v>0</v>
      </c>
      <c r="BO98" s="2" t="s">
        <v>3</v>
      </c>
      <c r="BP98" s="2">
        <v>0</v>
      </c>
      <c r="BQ98" s="2">
        <v>30</v>
      </c>
      <c r="BR98" s="2">
        <v>0</v>
      </c>
      <c r="BS98" s="2">
        <v>1</v>
      </c>
      <c r="BT98" s="2">
        <v>1</v>
      </c>
      <c r="BU98" s="2">
        <v>1</v>
      </c>
      <c r="BV98" s="2">
        <v>1</v>
      </c>
      <c r="BW98" s="2">
        <v>1</v>
      </c>
      <c r="BX98" s="2">
        <v>1</v>
      </c>
      <c r="BY98" s="2" t="s">
        <v>3</v>
      </c>
      <c r="BZ98" s="2">
        <v>110</v>
      </c>
      <c r="CA98" s="2">
        <v>74</v>
      </c>
      <c r="CB98" s="2"/>
      <c r="CC98" s="2"/>
      <c r="CD98" s="2"/>
      <c r="CE98" s="2"/>
      <c r="CF98" s="2">
        <v>0</v>
      </c>
      <c r="CG98" s="2">
        <v>0</v>
      </c>
      <c r="CH98" s="2"/>
      <c r="CI98" s="2"/>
      <c r="CJ98" s="2"/>
      <c r="CK98" s="2"/>
      <c r="CL98" s="2"/>
      <c r="CM98" s="2">
        <v>0</v>
      </c>
      <c r="CN98" s="2" t="s">
        <v>20</v>
      </c>
      <c r="CO98" s="2">
        <v>0</v>
      </c>
      <c r="CP98" s="2">
        <f t="shared" si="84"/>
        <v>4557.71</v>
      </c>
      <c r="CQ98" s="2">
        <f t="shared" si="85"/>
        <v>8.4</v>
      </c>
      <c r="CR98" s="2">
        <f t="shared" si="86"/>
        <v>0</v>
      </c>
      <c r="CS98" s="2">
        <f t="shared" si="87"/>
        <v>0</v>
      </c>
      <c r="CT98" s="2">
        <f t="shared" si="88"/>
        <v>159.78100000000001</v>
      </c>
      <c r="CU98" s="2">
        <f t="shared" si="89"/>
        <v>0</v>
      </c>
      <c r="CV98" s="2">
        <f t="shared" si="90"/>
        <v>10.637499999999999</v>
      </c>
      <c r="CW98" s="2">
        <f t="shared" si="91"/>
        <v>0</v>
      </c>
      <c r="CX98" s="2">
        <f t="shared" si="92"/>
        <v>0</v>
      </c>
      <c r="CY98" s="2">
        <f>((S98*BZ98)/100)</f>
        <v>4763.0769999999993</v>
      </c>
      <c r="CZ98" s="2">
        <f>((S98*CA98)/100)</f>
        <v>3204.2518</v>
      </c>
      <c r="DA98" s="2"/>
      <c r="DB98" s="2"/>
      <c r="DC98" s="2" t="s">
        <v>3</v>
      </c>
      <c r="DD98" s="2" t="s">
        <v>3</v>
      </c>
      <c r="DE98" s="2" t="s">
        <v>21</v>
      </c>
      <c r="DF98" s="2" t="s">
        <v>21</v>
      </c>
      <c r="DG98" s="2" t="s">
        <v>22</v>
      </c>
      <c r="DH98" s="2" t="s">
        <v>3</v>
      </c>
      <c r="DI98" s="2" t="s">
        <v>22</v>
      </c>
      <c r="DJ98" s="2" t="s">
        <v>21</v>
      </c>
      <c r="DK98" s="2" t="s">
        <v>3</v>
      </c>
      <c r="DL98" s="2" t="s">
        <v>3</v>
      </c>
      <c r="DM98" s="2" t="s">
        <v>3</v>
      </c>
      <c r="DN98" s="2">
        <v>0</v>
      </c>
      <c r="DO98" s="2">
        <v>0</v>
      </c>
      <c r="DP98" s="2">
        <v>1.0669999999999999</v>
      </c>
      <c r="DQ98" s="2">
        <v>1</v>
      </c>
      <c r="DR98" s="2"/>
      <c r="DS98" s="2"/>
      <c r="DT98" s="2"/>
      <c r="DU98" s="2">
        <v>1013</v>
      </c>
      <c r="DV98" s="2" t="s">
        <v>18</v>
      </c>
      <c r="DW98" s="2" t="s">
        <v>18</v>
      </c>
      <c r="DX98" s="2">
        <v>1</v>
      </c>
      <c r="DY98" s="2"/>
      <c r="DZ98" s="2"/>
      <c r="EA98" s="2"/>
      <c r="EB98" s="2"/>
      <c r="EC98" s="2"/>
      <c r="ED98" s="2"/>
      <c r="EE98" s="2">
        <v>42145140</v>
      </c>
      <c r="EF98" s="2">
        <v>30</v>
      </c>
      <c r="EG98" s="2" t="s">
        <v>23</v>
      </c>
      <c r="EH98" s="2">
        <v>0</v>
      </c>
      <c r="EI98" s="2" t="s">
        <v>3</v>
      </c>
      <c r="EJ98" s="2">
        <v>1</v>
      </c>
      <c r="EK98" s="2">
        <v>133</v>
      </c>
      <c r="EL98" s="2" t="s">
        <v>149</v>
      </c>
      <c r="EM98" s="2" t="s">
        <v>150</v>
      </c>
      <c r="EN98" s="2"/>
      <c r="EO98" s="2" t="s">
        <v>26</v>
      </c>
      <c r="EP98" s="2"/>
      <c r="EQ98" s="2">
        <v>512</v>
      </c>
      <c r="ER98" s="2">
        <v>147.34</v>
      </c>
      <c r="ES98" s="2">
        <v>8.4</v>
      </c>
      <c r="ET98" s="2">
        <v>0</v>
      </c>
      <c r="EU98" s="2">
        <v>0</v>
      </c>
      <c r="EV98" s="2">
        <v>138.94</v>
      </c>
      <c r="EW98" s="2">
        <v>9.25</v>
      </c>
      <c r="EX98" s="2">
        <v>0</v>
      </c>
      <c r="EY98" s="2">
        <v>0</v>
      </c>
      <c r="EZ98" s="2"/>
      <c r="FA98" s="2"/>
      <c r="FB98" s="2"/>
      <c r="FC98" s="2"/>
      <c r="FD98" s="2"/>
      <c r="FE98" s="2"/>
      <c r="FF98" s="2"/>
      <c r="FG98" s="2"/>
      <c r="FH98" s="2"/>
      <c r="FI98" s="2"/>
      <c r="FJ98" s="2"/>
      <c r="FK98" s="2"/>
      <c r="FL98" s="2"/>
      <c r="FM98" s="2"/>
      <c r="FN98" s="2"/>
      <c r="FO98" s="2"/>
      <c r="FP98" s="2"/>
      <c r="FQ98" s="2">
        <v>0</v>
      </c>
      <c r="FR98" s="2">
        <f t="shared" si="93"/>
        <v>0</v>
      </c>
      <c r="FS98" s="2">
        <v>0</v>
      </c>
      <c r="FT98" s="2"/>
      <c r="FU98" s="2"/>
      <c r="FV98" s="2"/>
      <c r="FW98" s="2"/>
      <c r="FX98" s="2">
        <v>110</v>
      </c>
      <c r="FY98" s="2">
        <v>74</v>
      </c>
      <c r="FZ98" s="2"/>
      <c r="GA98" s="2" t="s">
        <v>3</v>
      </c>
      <c r="GB98" s="2"/>
      <c r="GC98" s="2"/>
      <c r="GD98" s="2">
        <v>0</v>
      </c>
      <c r="GE98" s="2"/>
      <c r="GF98" s="2">
        <v>-208370373</v>
      </c>
      <c r="GG98" s="2">
        <v>2</v>
      </c>
      <c r="GH98" s="2">
        <v>1</v>
      </c>
      <c r="GI98" s="2">
        <v>-2</v>
      </c>
      <c r="GJ98" s="2">
        <v>0</v>
      </c>
      <c r="GK98" s="2">
        <f>ROUND(R98*(R12)/100,2)</f>
        <v>0</v>
      </c>
      <c r="GL98" s="2">
        <f t="shared" si="94"/>
        <v>0</v>
      </c>
      <c r="GM98" s="2">
        <f t="shared" si="95"/>
        <v>12525.04</v>
      </c>
      <c r="GN98" s="2">
        <f t="shared" si="96"/>
        <v>12525.04</v>
      </c>
      <c r="GO98" s="2">
        <f t="shared" si="97"/>
        <v>0</v>
      </c>
      <c r="GP98" s="2">
        <f t="shared" si="98"/>
        <v>0</v>
      </c>
      <c r="GQ98" s="2"/>
      <c r="GR98" s="2">
        <v>0</v>
      </c>
      <c r="GS98" s="2">
        <v>3</v>
      </c>
      <c r="GT98" s="2">
        <v>0</v>
      </c>
      <c r="GU98" s="2" t="s">
        <v>3</v>
      </c>
      <c r="GV98" s="2">
        <f t="shared" si="99"/>
        <v>0</v>
      </c>
      <c r="GW98" s="2">
        <v>1</v>
      </c>
      <c r="GX98" s="2">
        <f t="shared" si="100"/>
        <v>0</v>
      </c>
      <c r="GY98" s="2"/>
      <c r="GZ98" s="2"/>
      <c r="HA98" s="2">
        <v>0</v>
      </c>
      <c r="HB98" s="2">
        <v>0</v>
      </c>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v>0</v>
      </c>
      <c r="IL98" s="2"/>
      <c r="IM98" s="2"/>
      <c r="IN98" s="2"/>
      <c r="IO98" s="2"/>
      <c r="IP98" s="2"/>
      <c r="IQ98" s="2"/>
      <c r="IR98" s="2"/>
      <c r="IS98" s="2"/>
      <c r="IT98" s="2"/>
      <c r="IU98" s="2"/>
    </row>
    <row r="99" spans="1:255" x14ac:dyDescent="0.2">
      <c r="A99">
        <v>17</v>
      </c>
      <c r="B99">
        <v>1</v>
      </c>
      <c r="C99">
        <f>ROW(SmtRes!A60)</f>
        <v>60</v>
      </c>
      <c r="D99">
        <f>ROW(EtalonRes!A106)</f>
        <v>106</v>
      </c>
      <c r="E99" t="s">
        <v>145</v>
      </c>
      <c r="F99" t="s">
        <v>146</v>
      </c>
      <c r="G99" t="s">
        <v>147</v>
      </c>
      <c r="H99" t="s">
        <v>18</v>
      </c>
      <c r="I99">
        <v>27.1</v>
      </c>
      <c r="J99">
        <v>0</v>
      </c>
      <c r="O99">
        <f t="shared" si="69"/>
        <v>89334.95</v>
      </c>
      <c r="P99">
        <f t="shared" si="70"/>
        <v>1001.62</v>
      </c>
      <c r="Q99">
        <f t="shared" si="71"/>
        <v>0</v>
      </c>
      <c r="R99">
        <f t="shared" si="72"/>
        <v>0</v>
      </c>
      <c r="S99">
        <f t="shared" si="73"/>
        <v>88333.33</v>
      </c>
      <c r="T99">
        <f t="shared" si="74"/>
        <v>0</v>
      </c>
      <c r="U99">
        <f t="shared" si="75"/>
        <v>288.27625</v>
      </c>
      <c r="V99">
        <f t="shared" si="76"/>
        <v>0</v>
      </c>
      <c r="W99">
        <f t="shared" si="77"/>
        <v>0</v>
      </c>
      <c r="X99">
        <f t="shared" si="78"/>
        <v>77733.33</v>
      </c>
      <c r="Y99">
        <f t="shared" si="79"/>
        <v>36216.67</v>
      </c>
      <c r="AA99">
        <v>42559019</v>
      </c>
      <c r="AB99">
        <f t="shared" si="80"/>
        <v>168.18100000000001</v>
      </c>
      <c r="AC99">
        <f t="shared" si="81"/>
        <v>8.4</v>
      </c>
      <c r="AD99">
        <f t="shared" si="103"/>
        <v>0</v>
      </c>
      <c r="AE99">
        <f t="shared" si="103"/>
        <v>0</v>
      </c>
      <c r="AF99">
        <f t="shared" si="104"/>
        <v>159.78100000000001</v>
      </c>
      <c r="AG99">
        <f t="shared" si="82"/>
        <v>0</v>
      </c>
      <c r="AH99">
        <f t="shared" si="105"/>
        <v>10.637499999999999</v>
      </c>
      <c r="AI99">
        <f t="shared" si="106"/>
        <v>0</v>
      </c>
      <c r="AJ99">
        <f t="shared" si="83"/>
        <v>0</v>
      </c>
      <c r="AK99">
        <v>147.34</v>
      </c>
      <c r="AL99">
        <v>8.4</v>
      </c>
      <c r="AM99">
        <v>0</v>
      </c>
      <c r="AN99">
        <v>0</v>
      </c>
      <c r="AO99">
        <v>138.94</v>
      </c>
      <c r="AP99">
        <v>0</v>
      </c>
      <c r="AQ99">
        <v>9.25</v>
      </c>
      <c r="AR99">
        <v>0</v>
      </c>
      <c r="AS99">
        <v>0</v>
      </c>
      <c r="AT99">
        <v>88</v>
      </c>
      <c r="AU99">
        <v>41</v>
      </c>
      <c r="AV99">
        <v>1</v>
      </c>
      <c r="AW99">
        <v>1</v>
      </c>
      <c r="AZ99">
        <v>1</v>
      </c>
      <c r="BA99">
        <v>20.399999999999999</v>
      </c>
      <c r="BB99">
        <v>1</v>
      </c>
      <c r="BC99">
        <v>4.4000000000000004</v>
      </c>
      <c r="BD99" t="s">
        <v>3</v>
      </c>
      <c r="BE99" t="s">
        <v>3</v>
      </c>
      <c r="BF99" t="s">
        <v>3</v>
      </c>
      <c r="BG99" t="s">
        <v>3</v>
      </c>
      <c r="BH99">
        <v>0</v>
      </c>
      <c r="BI99">
        <v>1</v>
      </c>
      <c r="BJ99" t="s">
        <v>148</v>
      </c>
      <c r="BM99">
        <v>133</v>
      </c>
      <c r="BN99">
        <v>0</v>
      </c>
      <c r="BO99" t="s">
        <v>146</v>
      </c>
      <c r="BP99">
        <v>1</v>
      </c>
      <c r="BQ99">
        <v>30</v>
      </c>
      <c r="BR99">
        <v>0</v>
      </c>
      <c r="BS99">
        <v>20.399999999999999</v>
      </c>
      <c r="BT99">
        <v>1</v>
      </c>
      <c r="BU99">
        <v>1</v>
      </c>
      <c r="BV99">
        <v>1</v>
      </c>
      <c r="BW99">
        <v>1</v>
      </c>
      <c r="BX99">
        <v>1</v>
      </c>
      <c r="BY99" t="s">
        <v>3</v>
      </c>
      <c r="BZ99">
        <v>88</v>
      </c>
      <c r="CA99">
        <v>41</v>
      </c>
      <c r="CF99">
        <v>0</v>
      </c>
      <c r="CG99">
        <v>0</v>
      </c>
      <c r="CM99">
        <v>0</v>
      </c>
      <c r="CN99" t="s">
        <v>20</v>
      </c>
      <c r="CO99">
        <v>0</v>
      </c>
      <c r="CP99">
        <f t="shared" si="84"/>
        <v>89334.95</v>
      </c>
      <c r="CQ99">
        <f t="shared" si="85"/>
        <v>36.960000000000008</v>
      </c>
      <c r="CR99">
        <f t="shared" si="86"/>
        <v>0</v>
      </c>
      <c r="CS99">
        <f t="shared" si="87"/>
        <v>0</v>
      </c>
      <c r="CT99">
        <f t="shared" si="88"/>
        <v>3259.5324000000001</v>
      </c>
      <c r="CU99">
        <f t="shared" si="89"/>
        <v>0</v>
      </c>
      <c r="CV99">
        <f t="shared" si="90"/>
        <v>10.637499999999999</v>
      </c>
      <c r="CW99">
        <f t="shared" si="91"/>
        <v>0</v>
      </c>
      <c r="CX99">
        <f t="shared" si="92"/>
        <v>0</v>
      </c>
      <c r="CY99">
        <f>S99*(BZ99/100)</f>
        <v>77733.330400000006</v>
      </c>
      <c r="CZ99">
        <f>S99*(CA99/100)</f>
        <v>36216.665300000001</v>
      </c>
      <c r="DC99" t="s">
        <v>3</v>
      </c>
      <c r="DD99" t="s">
        <v>3</v>
      </c>
      <c r="DE99" t="s">
        <v>21</v>
      </c>
      <c r="DF99" t="s">
        <v>21</v>
      </c>
      <c r="DG99" t="s">
        <v>22</v>
      </c>
      <c r="DH99" t="s">
        <v>3</v>
      </c>
      <c r="DI99" t="s">
        <v>22</v>
      </c>
      <c r="DJ99" t="s">
        <v>21</v>
      </c>
      <c r="DK99" t="s">
        <v>3</v>
      </c>
      <c r="DL99" t="s">
        <v>3</v>
      </c>
      <c r="DM99" t="s">
        <v>3</v>
      </c>
      <c r="DN99">
        <v>110</v>
      </c>
      <c r="DO99">
        <v>74</v>
      </c>
      <c r="DP99">
        <v>1.0669999999999999</v>
      </c>
      <c r="DQ99">
        <v>1</v>
      </c>
      <c r="DU99">
        <v>1013</v>
      </c>
      <c r="DV99" t="s">
        <v>18</v>
      </c>
      <c r="DW99" t="s">
        <v>18</v>
      </c>
      <c r="DX99">
        <v>1</v>
      </c>
      <c r="EE99">
        <v>42145140</v>
      </c>
      <c r="EF99">
        <v>30</v>
      </c>
      <c r="EG99" t="s">
        <v>23</v>
      </c>
      <c r="EH99">
        <v>0</v>
      </c>
      <c r="EI99" t="s">
        <v>3</v>
      </c>
      <c r="EJ99">
        <v>1</v>
      </c>
      <c r="EK99">
        <v>133</v>
      </c>
      <c r="EL99" t="s">
        <v>149</v>
      </c>
      <c r="EM99" t="s">
        <v>150</v>
      </c>
      <c r="EO99" t="s">
        <v>26</v>
      </c>
      <c r="EQ99">
        <v>512</v>
      </c>
      <c r="ER99">
        <v>147.34</v>
      </c>
      <c r="ES99">
        <v>8.4</v>
      </c>
      <c r="ET99">
        <v>0</v>
      </c>
      <c r="EU99">
        <v>0</v>
      </c>
      <c r="EV99">
        <v>138.94</v>
      </c>
      <c r="EW99">
        <v>9.25</v>
      </c>
      <c r="EX99">
        <v>0</v>
      </c>
      <c r="EY99">
        <v>0</v>
      </c>
      <c r="FQ99">
        <v>0</v>
      </c>
      <c r="FR99">
        <f t="shared" si="93"/>
        <v>0</v>
      </c>
      <c r="FS99">
        <v>0</v>
      </c>
      <c r="FX99">
        <v>110</v>
      </c>
      <c r="FY99">
        <v>74</v>
      </c>
      <c r="GA99" t="s">
        <v>3</v>
      </c>
      <c r="GD99">
        <v>0</v>
      </c>
      <c r="GF99">
        <v>-208370373</v>
      </c>
      <c r="GG99">
        <v>2</v>
      </c>
      <c r="GH99">
        <v>1</v>
      </c>
      <c r="GI99">
        <v>2</v>
      </c>
      <c r="GJ99">
        <v>0</v>
      </c>
      <c r="GK99">
        <f>ROUND(R99*(S12)/100,2)</f>
        <v>0</v>
      </c>
      <c r="GL99">
        <f t="shared" si="94"/>
        <v>0</v>
      </c>
      <c r="GM99">
        <f t="shared" si="95"/>
        <v>203284.95</v>
      </c>
      <c r="GN99">
        <f t="shared" si="96"/>
        <v>203284.95</v>
      </c>
      <c r="GO99">
        <f t="shared" si="97"/>
        <v>0</v>
      </c>
      <c r="GP99">
        <f t="shared" si="98"/>
        <v>0</v>
      </c>
      <c r="GR99">
        <v>0</v>
      </c>
      <c r="GS99">
        <v>3</v>
      </c>
      <c r="GT99">
        <v>0</v>
      </c>
      <c r="GU99" t="s">
        <v>3</v>
      </c>
      <c r="GV99">
        <f t="shared" si="99"/>
        <v>0</v>
      </c>
      <c r="GW99">
        <v>1</v>
      </c>
      <c r="GX99">
        <f t="shared" si="100"/>
        <v>0</v>
      </c>
      <c r="HA99">
        <v>0</v>
      </c>
      <c r="HB99">
        <v>0</v>
      </c>
      <c r="IK99">
        <v>0</v>
      </c>
    </row>
    <row r="100" spans="1:255" x14ac:dyDescent="0.2">
      <c r="A100" s="2">
        <v>17</v>
      </c>
      <c r="B100" s="2">
        <v>1</v>
      </c>
      <c r="C100" s="2">
        <f>ROW(SmtRes!A63)</f>
        <v>63</v>
      </c>
      <c r="D100" s="2">
        <f>ROW(EtalonRes!A109)</f>
        <v>109</v>
      </c>
      <c r="E100" s="2" t="s">
        <v>151</v>
      </c>
      <c r="F100" s="2" t="s">
        <v>152</v>
      </c>
      <c r="G100" s="2" t="s">
        <v>153</v>
      </c>
      <c r="H100" s="2" t="s">
        <v>18</v>
      </c>
      <c r="I100" s="2">
        <v>2.54</v>
      </c>
      <c r="J100" s="2">
        <v>0</v>
      </c>
      <c r="K100" s="2"/>
      <c r="L100" s="2"/>
      <c r="M100" s="2"/>
      <c r="N100" s="2"/>
      <c r="O100" s="2">
        <f t="shared" si="69"/>
        <v>477.47</v>
      </c>
      <c r="P100" s="2">
        <f t="shared" si="70"/>
        <v>71.63</v>
      </c>
      <c r="Q100" s="2">
        <f t="shared" si="71"/>
        <v>0</v>
      </c>
      <c r="R100" s="2">
        <f t="shared" si="72"/>
        <v>0</v>
      </c>
      <c r="S100" s="2">
        <f t="shared" si="73"/>
        <v>405.84</v>
      </c>
      <c r="T100" s="2">
        <f t="shared" si="74"/>
        <v>0</v>
      </c>
      <c r="U100" s="2">
        <f t="shared" si="75"/>
        <v>27.01925</v>
      </c>
      <c r="V100" s="2">
        <f t="shared" si="76"/>
        <v>0</v>
      </c>
      <c r="W100" s="2">
        <f t="shared" si="77"/>
        <v>0</v>
      </c>
      <c r="X100" s="2">
        <f t="shared" si="78"/>
        <v>446.42</v>
      </c>
      <c r="Y100" s="2">
        <f t="shared" si="79"/>
        <v>300.32</v>
      </c>
      <c r="Z100" s="2"/>
      <c r="AA100" s="2">
        <v>42559021</v>
      </c>
      <c r="AB100" s="2">
        <f t="shared" si="80"/>
        <v>187.98099999999999</v>
      </c>
      <c r="AC100" s="2">
        <f t="shared" si="81"/>
        <v>28.2</v>
      </c>
      <c r="AD100" s="2">
        <f t="shared" si="103"/>
        <v>0</v>
      </c>
      <c r="AE100" s="2">
        <f t="shared" si="103"/>
        <v>0</v>
      </c>
      <c r="AF100" s="2">
        <f t="shared" si="104"/>
        <v>159.78100000000001</v>
      </c>
      <c r="AG100" s="2">
        <f t="shared" si="82"/>
        <v>0</v>
      </c>
      <c r="AH100" s="2">
        <f t="shared" si="105"/>
        <v>10.637499999999999</v>
      </c>
      <c r="AI100" s="2">
        <f t="shared" si="106"/>
        <v>0</v>
      </c>
      <c r="AJ100" s="2">
        <f t="shared" si="83"/>
        <v>0</v>
      </c>
      <c r="AK100" s="2">
        <v>167.14</v>
      </c>
      <c r="AL100" s="2">
        <v>28.2</v>
      </c>
      <c r="AM100" s="2">
        <v>0</v>
      </c>
      <c r="AN100" s="2">
        <v>0</v>
      </c>
      <c r="AO100" s="2">
        <v>138.94</v>
      </c>
      <c r="AP100" s="2">
        <v>0</v>
      </c>
      <c r="AQ100" s="2">
        <v>9.25</v>
      </c>
      <c r="AR100" s="2">
        <v>0</v>
      </c>
      <c r="AS100" s="2">
        <v>0</v>
      </c>
      <c r="AT100" s="2">
        <v>110</v>
      </c>
      <c r="AU100" s="2">
        <v>74</v>
      </c>
      <c r="AV100" s="2">
        <v>1</v>
      </c>
      <c r="AW100" s="2">
        <v>1</v>
      </c>
      <c r="AX100" s="2"/>
      <c r="AY100" s="2"/>
      <c r="AZ100" s="2">
        <v>1</v>
      </c>
      <c r="BA100" s="2">
        <v>1</v>
      </c>
      <c r="BB100" s="2">
        <v>1</v>
      </c>
      <c r="BC100" s="2">
        <v>1</v>
      </c>
      <c r="BD100" s="2" t="s">
        <v>3</v>
      </c>
      <c r="BE100" s="2" t="s">
        <v>3</v>
      </c>
      <c r="BF100" s="2" t="s">
        <v>3</v>
      </c>
      <c r="BG100" s="2" t="s">
        <v>3</v>
      </c>
      <c r="BH100" s="2">
        <v>0</v>
      </c>
      <c r="BI100" s="2">
        <v>1</v>
      </c>
      <c r="BJ100" s="2" t="s">
        <v>154</v>
      </c>
      <c r="BK100" s="2"/>
      <c r="BL100" s="2"/>
      <c r="BM100" s="2">
        <v>133</v>
      </c>
      <c r="BN100" s="2">
        <v>0</v>
      </c>
      <c r="BO100" s="2" t="s">
        <v>3</v>
      </c>
      <c r="BP100" s="2">
        <v>0</v>
      </c>
      <c r="BQ100" s="2">
        <v>30</v>
      </c>
      <c r="BR100" s="2">
        <v>0</v>
      </c>
      <c r="BS100" s="2">
        <v>1</v>
      </c>
      <c r="BT100" s="2">
        <v>1</v>
      </c>
      <c r="BU100" s="2">
        <v>1</v>
      </c>
      <c r="BV100" s="2">
        <v>1</v>
      </c>
      <c r="BW100" s="2">
        <v>1</v>
      </c>
      <c r="BX100" s="2">
        <v>1</v>
      </c>
      <c r="BY100" s="2" t="s">
        <v>3</v>
      </c>
      <c r="BZ100" s="2">
        <v>110</v>
      </c>
      <c r="CA100" s="2">
        <v>74</v>
      </c>
      <c r="CB100" s="2"/>
      <c r="CC100" s="2"/>
      <c r="CD100" s="2"/>
      <c r="CE100" s="2"/>
      <c r="CF100" s="2">
        <v>0</v>
      </c>
      <c r="CG100" s="2">
        <v>0</v>
      </c>
      <c r="CH100" s="2"/>
      <c r="CI100" s="2"/>
      <c r="CJ100" s="2"/>
      <c r="CK100" s="2"/>
      <c r="CL100" s="2"/>
      <c r="CM100" s="2">
        <v>0</v>
      </c>
      <c r="CN100" s="2" t="s">
        <v>20</v>
      </c>
      <c r="CO100" s="2">
        <v>0</v>
      </c>
      <c r="CP100" s="2">
        <f t="shared" si="84"/>
        <v>477.46999999999997</v>
      </c>
      <c r="CQ100" s="2">
        <f t="shared" si="85"/>
        <v>28.2</v>
      </c>
      <c r="CR100" s="2">
        <f t="shared" si="86"/>
        <v>0</v>
      </c>
      <c r="CS100" s="2">
        <f t="shared" si="87"/>
        <v>0</v>
      </c>
      <c r="CT100" s="2">
        <f t="shared" si="88"/>
        <v>159.78100000000001</v>
      </c>
      <c r="CU100" s="2">
        <f t="shared" si="89"/>
        <v>0</v>
      </c>
      <c r="CV100" s="2">
        <f t="shared" si="90"/>
        <v>10.637499999999999</v>
      </c>
      <c r="CW100" s="2">
        <f t="shared" si="91"/>
        <v>0</v>
      </c>
      <c r="CX100" s="2">
        <f t="shared" si="92"/>
        <v>0</v>
      </c>
      <c r="CY100" s="2">
        <f>((S100*BZ100)/100)</f>
        <v>446.42399999999992</v>
      </c>
      <c r="CZ100" s="2">
        <f>((S100*CA100)/100)</f>
        <v>300.32159999999999</v>
      </c>
      <c r="DA100" s="2"/>
      <c r="DB100" s="2"/>
      <c r="DC100" s="2" t="s">
        <v>3</v>
      </c>
      <c r="DD100" s="2" t="s">
        <v>3</v>
      </c>
      <c r="DE100" s="2" t="s">
        <v>21</v>
      </c>
      <c r="DF100" s="2" t="s">
        <v>21</v>
      </c>
      <c r="DG100" s="2" t="s">
        <v>22</v>
      </c>
      <c r="DH100" s="2" t="s">
        <v>3</v>
      </c>
      <c r="DI100" s="2" t="s">
        <v>22</v>
      </c>
      <c r="DJ100" s="2" t="s">
        <v>21</v>
      </c>
      <c r="DK100" s="2" t="s">
        <v>3</v>
      </c>
      <c r="DL100" s="2" t="s">
        <v>3</v>
      </c>
      <c r="DM100" s="2" t="s">
        <v>3</v>
      </c>
      <c r="DN100" s="2">
        <v>0</v>
      </c>
      <c r="DO100" s="2">
        <v>0</v>
      </c>
      <c r="DP100" s="2">
        <v>1.0669999999999999</v>
      </c>
      <c r="DQ100" s="2">
        <v>1</v>
      </c>
      <c r="DR100" s="2"/>
      <c r="DS100" s="2"/>
      <c r="DT100" s="2"/>
      <c r="DU100" s="2">
        <v>1013</v>
      </c>
      <c r="DV100" s="2" t="s">
        <v>18</v>
      </c>
      <c r="DW100" s="2" t="s">
        <v>18</v>
      </c>
      <c r="DX100" s="2">
        <v>1</v>
      </c>
      <c r="DY100" s="2"/>
      <c r="DZ100" s="2"/>
      <c r="EA100" s="2"/>
      <c r="EB100" s="2"/>
      <c r="EC100" s="2"/>
      <c r="ED100" s="2"/>
      <c r="EE100" s="2">
        <v>42145140</v>
      </c>
      <c r="EF100" s="2">
        <v>30</v>
      </c>
      <c r="EG100" s="2" t="s">
        <v>23</v>
      </c>
      <c r="EH100" s="2">
        <v>0</v>
      </c>
      <c r="EI100" s="2" t="s">
        <v>3</v>
      </c>
      <c r="EJ100" s="2">
        <v>1</v>
      </c>
      <c r="EK100" s="2">
        <v>133</v>
      </c>
      <c r="EL100" s="2" t="s">
        <v>149</v>
      </c>
      <c r="EM100" s="2" t="s">
        <v>150</v>
      </c>
      <c r="EN100" s="2"/>
      <c r="EO100" s="2" t="s">
        <v>26</v>
      </c>
      <c r="EP100" s="2"/>
      <c r="EQ100" s="2">
        <v>512</v>
      </c>
      <c r="ER100" s="2">
        <v>167.14</v>
      </c>
      <c r="ES100" s="2">
        <v>28.2</v>
      </c>
      <c r="ET100" s="2">
        <v>0</v>
      </c>
      <c r="EU100" s="2">
        <v>0</v>
      </c>
      <c r="EV100" s="2">
        <v>138.94</v>
      </c>
      <c r="EW100" s="2">
        <v>9.25</v>
      </c>
      <c r="EX100" s="2">
        <v>0</v>
      </c>
      <c r="EY100" s="2">
        <v>0</v>
      </c>
      <c r="EZ100" s="2"/>
      <c r="FA100" s="2"/>
      <c r="FB100" s="2"/>
      <c r="FC100" s="2"/>
      <c r="FD100" s="2"/>
      <c r="FE100" s="2"/>
      <c r="FF100" s="2"/>
      <c r="FG100" s="2"/>
      <c r="FH100" s="2"/>
      <c r="FI100" s="2"/>
      <c r="FJ100" s="2"/>
      <c r="FK100" s="2"/>
      <c r="FL100" s="2"/>
      <c r="FM100" s="2"/>
      <c r="FN100" s="2"/>
      <c r="FO100" s="2"/>
      <c r="FP100" s="2"/>
      <c r="FQ100" s="2">
        <v>0</v>
      </c>
      <c r="FR100" s="2">
        <f t="shared" si="93"/>
        <v>0</v>
      </c>
      <c r="FS100" s="2">
        <v>0</v>
      </c>
      <c r="FT100" s="2"/>
      <c r="FU100" s="2"/>
      <c r="FV100" s="2"/>
      <c r="FW100" s="2"/>
      <c r="FX100" s="2">
        <v>110</v>
      </c>
      <c r="FY100" s="2">
        <v>74</v>
      </c>
      <c r="FZ100" s="2"/>
      <c r="GA100" s="2" t="s">
        <v>3</v>
      </c>
      <c r="GB100" s="2"/>
      <c r="GC100" s="2"/>
      <c r="GD100" s="2">
        <v>0</v>
      </c>
      <c r="GE100" s="2"/>
      <c r="GF100" s="2">
        <v>205109627</v>
      </c>
      <c r="GG100" s="2">
        <v>2</v>
      </c>
      <c r="GH100" s="2">
        <v>1</v>
      </c>
      <c r="GI100" s="2">
        <v>-2</v>
      </c>
      <c r="GJ100" s="2">
        <v>0</v>
      </c>
      <c r="GK100" s="2">
        <f>ROUND(R100*(R12)/100,2)</f>
        <v>0</v>
      </c>
      <c r="GL100" s="2">
        <f t="shared" si="94"/>
        <v>0</v>
      </c>
      <c r="GM100" s="2">
        <f t="shared" si="95"/>
        <v>1224.21</v>
      </c>
      <c r="GN100" s="2">
        <f t="shared" si="96"/>
        <v>1224.21</v>
      </c>
      <c r="GO100" s="2">
        <f t="shared" si="97"/>
        <v>0</v>
      </c>
      <c r="GP100" s="2">
        <f t="shared" si="98"/>
        <v>0</v>
      </c>
      <c r="GQ100" s="2"/>
      <c r="GR100" s="2">
        <v>0</v>
      </c>
      <c r="GS100" s="2">
        <v>3</v>
      </c>
      <c r="GT100" s="2">
        <v>0</v>
      </c>
      <c r="GU100" s="2" t="s">
        <v>3</v>
      </c>
      <c r="GV100" s="2">
        <f t="shared" si="99"/>
        <v>0</v>
      </c>
      <c r="GW100" s="2">
        <v>1</v>
      </c>
      <c r="GX100" s="2">
        <f t="shared" si="100"/>
        <v>0</v>
      </c>
      <c r="GY100" s="2"/>
      <c r="GZ100" s="2"/>
      <c r="HA100" s="2">
        <v>0</v>
      </c>
      <c r="HB100" s="2">
        <v>0</v>
      </c>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v>0</v>
      </c>
      <c r="IL100" s="2"/>
      <c r="IM100" s="2"/>
      <c r="IN100" s="2"/>
      <c r="IO100" s="2"/>
      <c r="IP100" s="2"/>
      <c r="IQ100" s="2"/>
      <c r="IR100" s="2"/>
      <c r="IS100" s="2"/>
      <c r="IT100" s="2"/>
      <c r="IU100" s="2"/>
    </row>
    <row r="101" spans="1:255" x14ac:dyDescent="0.2">
      <c r="A101">
        <v>17</v>
      </c>
      <c r="B101">
        <v>1</v>
      </c>
      <c r="C101">
        <f>ROW(SmtRes!A66)</f>
        <v>66</v>
      </c>
      <c r="D101">
        <f>ROW(EtalonRes!A112)</f>
        <v>112</v>
      </c>
      <c r="E101" t="s">
        <v>151</v>
      </c>
      <c r="F101" t="s">
        <v>152</v>
      </c>
      <c r="G101" t="s">
        <v>153</v>
      </c>
      <c r="H101" t="s">
        <v>18</v>
      </c>
      <c r="I101">
        <v>2.54</v>
      </c>
      <c r="J101">
        <v>0</v>
      </c>
      <c r="O101">
        <f t="shared" si="69"/>
        <v>8586.49</v>
      </c>
      <c r="P101">
        <f t="shared" si="70"/>
        <v>307.27999999999997</v>
      </c>
      <c r="Q101">
        <f t="shared" si="71"/>
        <v>0</v>
      </c>
      <c r="R101">
        <f t="shared" si="72"/>
        <v>0</v>
      </c>
      <c r="S101">
        <f t="shared" si="73"/>
        <v>8279.2099999999991</v>
      </c>
      <c r="T101">
        <f t="shared" si="74"/>
        <v>0</v>
      </c>
      <c r="U101">
        <f t="shared" si="75"/>
        <v>27.01925</v>
      </c>
      <c r="V101">
        <f t="shared" si="76"/>
        <v>0</v>
      </c>
      <c r="W101">
        <f t="shared" si="77"/>
        <v>0</v>
      </c>
      <c r="X101">
        <f t="shared" si="78"/>
        <v>7285.7</v>
      </c>
      <c r="Y101">
        <f t="shared" si="79"/>
        <v>3394.48</v>
      </c>
      <c r="AA101">
        <v>42559019</v>
      </c>
      <c r="AB101">
        <f t="shared" si="80"/>
        <v>187.98099999999999</v>
      </c>
      <c r="AC101">
        <f t="shared" si="81"/>
        <v>28.2</v>
      </c>
      <c r="AD101">
        <f t="shared" si="103"/>
        <v>0</v>
      </c>
      <c r="AE101">
        <f t="shared" si="103"/>
        <v>0</v>
      </c>
      <c r="AF101">
        <f t="shared" si="104"/>
        <v>159.78100000000001</v>
      </c>
      <c r="AG101">
        <f t="shared" si="82"/>
        <v>0</v>
      </c>
      <c r="AH101">
        <f t="shared" si="105"/>
        <v>10.637499999999999</v>
      </c>
      <c r="AI101">
        <f t="shared" si="106"/>
        <v>0</v>
      </c>
      <c r="AJ101">
        <f t="shared" si="83"/>
        <v>0</v>
      </c>
      <c r="AK101">
        <v>167.14</v>
      </c>
      <c r="AL101">
        <v>28.2</v>
      </c>
      <c r="AM101">
        <v>0</v>
      </c>
      <c r="AN101">
        <v>0</v>
      </c>
      <c r="AO101">
        <v>138.94</v>
      </c>
      <c r="AP101">
        <v>0</v>
      </c>
      <c r="AQ101">
        <v>9.25</v>
      </c>
      <c r="AR101">
        <v>0</v>
      </c>
      <c r="AS101">
        <v>0</v>
      </c>
      <c r="AT101">
        <v>88</v>
      </c>
      <c r="AU101">
        <v>41</v>
      </c>
      <c r="AV101">
        <v>1</v>
      </c>
      <c r="AW101">
        <v>1</v>
      </c>
      <c r="AZ101">
        <v>1</v>
      </c>
      <c r="BA101">
        <v>20.399999999999999</v>
      </c>
      <c r="BB101">
        <v>1</v>
      </c>
      <c r="BC101">
        <v>4.29</v>
      </c>
      <c r="BD101" t="s">
        <v>3</v>
      </c>
      <c r="BE101" t="s">
        <v>3</v>
      </c>
      <c r="BF101" t="s">
        <v>3</v>
      </c>
      <c r="BG101" t="s">
        <v>3</v>
      </c>
      <c r="BH101">
        <v>0</v>
      </c>
      <c r="BI101">
        <v>1</v>
      </c>
      <c r="BJ101" t="s">
        <v>154</v>
      </c>
      <c r="BM101">
        <v>133</v>
      </c>
      <c r="BN101">
        <v>0</v>
      </c>
      <c r="BO101" t="s">
        <v>152</v>
      </c>
      <c r="BP101">
        <v>1</v>
      </c>
      <c r="BQ101">
        <v>30</v>
      </c>
      <c r="BR101">
        <v>0</v>
      </c>
      <c r="BS101">
        <v>20.399999999999999</v>
      </c>
      <c r="BT101">
        <v>1</v>
      </c>
      <c r="BU101">
        <v>1</v>
      </c>
      <c r="BV101">
        <v>1</v>
      </c>
      <c r="BW101">
        <v>1</v>
      </c>
      <c r="BX101">
        <v>1</v>
      </c>
      <c r="BY101" t="s">
        <v>3</v>
      </c>
      <c r="BZ101">
        <v>88</v>
      </c>
      <c r="CA101">
        <v>41</v>
      </c>
      <c r="CF101">
        <v>0</v>
      </c>
      <c r="CG101">
        <v>0</v>
      </c>
      <c r="CM101">
        <v>0</v>
      </c>
      <c r="CN101" t="s">
        <v>20</v>
      </c>
      <c r="CO101">
        <v>0</v>
      </c>
      <c r="CP101">
        <f t="shared" si="84"/>
        <v>8586.49</v>
      </c>
      <c r="CQ101">
        <f t="shared" si="85"/>
        <v>120.97799999999999</v>
      </c>
      <c r="CR101">
        <f t="shared" si="86"/>
        <v>0</v>
      </c>
      <c r="CS101">
        <f t="shared" si="87"/>
        <v>0</v>
      </c>
      <c r="CT101">
        <f t="shared" si="88"/>
        <v>3259.5324000000001</v>
      </c>
      <c r="CU101">
        <f t="shared" si="89"/>
        <v>0</v>
      </c>
      <c r="CV101">
        <f t="shared" si="90"/>
        <v>10.637499999999999</v>
      </c>
      <c r="CW101">
        <f t="shared" si="91"/>
        <v>0</v>
      </c>
      <c r="CX101">
        <f t="shared" si="92"/>
        <v>0</v>
      </c>
      <c r="CY101">
        <f>S101*(BZ101/100)</f>
        <v>7285.7047999999995</v>
      </c>
      <c r="CZ101">
        <f>S101*(CA101/100)</f>
        <v>3394.4760999999994</v>
      </c>
      <c r="DC101" t="s">
        <v>3</v>
      </c>
      <c r="DD101" t="s">
        <v>3</v>
      </c>
      <c r="DE101" t="s">
        <v>21</v>
      </c>
      <c r="DF101" t="s">
        <v>21</v>
      </c>
      <c r="DG101" t="s">
        <v>22</v>
      </c>
      <c r="DH101" t="s">
        <v>3</v>
      </c>
      <c r="DI101" t="s">
        <v>22</v>
      </c>
      <c r="DJ101" t="s">
        <v>21</v>
      </c>
      <c r="DK101" t="s">
        <v>3</v>
      </c>
      <c r="DL101" t="s">
        <v>3</v>
      </c>
      <c r="DM101" t="s">
        <v>3</v>
      </c>
      <c r="DN101">
        <v>110</v>
      </c>
      <c r="DO101">
        <v>74</v>
      </c>
      <c r="DP101">
        <v>1.0669999999999999</v>
      </c>
      <c r="DQ101">
        <v>1</v>
      </c>
      <c r="DU101">
        <v>1013</v>
      </c>
      <c r="DV101" t="s">
        <v>18</v>
      </c>
      <c r="DW101" t="s">
        <v>18</v>
      </c>
      <c r="DX101">
        <v>1</v>
      </c>
      <c r="EE101">
        <v>42145140</v>
      </c>
      <c r="EF101">
        <v>30</v>
      </c>
      <c r="EG101" t="s">
        <v>23</v>
      </c>
      <c r="EH101">
        <v>0</v>
      </c>
      <c r="EI101" t="s">
        <v>3</v>
      </c>
      <c r="EJ101">
        <v>1</v>
      </c>
      <c r="EK101">
        <v>133</v>
      </c>
      <c r="EL101" t="s">
        <v>149</v>
      </c>
      <c r="EM101" t="s">
        <v>150</v>
      </c>
      <c r="EO101" t="s">
        <v>26</v>
      </c>
      <c r="EQ101">
        <v>512</v>
      </c>
      <c r="ER101">
        <v>167.14</v>
      </c>
      <c r="ES101">
        <v>28.2</v>
      </c>
      <c r="ET101">
        <v>0</v>
      </c>
      <c r="EU101">
        <v>0</v>
      </c>
      <c r="EV101">
        <v>138.94</v>
      </c>
      <c r="EW101">
        <v>9.25</v>
      </c>
      <c r="EX101">
        <v>0</v>
      </c>
      <c r="EY101">
        <v>0</v>
      </c>
      <c r="FQ101">
        <v>0</v>
      </c>
      <c r="FR101">
        <f t="shared" si="93"/>
        <v>0</v>
      </c>
      <c r="FS101">
        <v>0</v>
      </c>
      <c r="FX101">
        <v>110</v>
      </c>
      <c r="FY101">
        <v>74</v>
      </c>
      <c r="GA101" t="s">
        <v>3</v>
      </c>
      <c r="GD101">
        <v>0</v>
      </c>
      <c r="GF101">
        <v>205109627</v>
      </c>
      <c r="GG101">
        <v>2</v>
      </c>
      <c r="GH101">
        <v>1</v>
      </c>
      <c r="GI101">
        <v>2</v>
      </c>
      <c r="GJ101">
        <v>0</v>
      </c>
      <c r="GK101">
        <f>ROUND(R101*(S12)/100,2)</f>
        <v>0</v>
      </c>
      <c r="GL101">
        <f t="shared" si="94"/>
        <v>0</v>
      </c>
      <c r="GM101">
        <f t="shared" si="95"/>
        <v>19266.669999999998</v>
      </c>
      <c r="GN101">
        <f t="shared" si="96"/>
        <v>19266.669999999998</v>
      </c>
      <c r="GO101">
        <f t="shared" si="97"/>
        <v>0</v>
      </c>
      <c r="GP101">
        <f t="shared" si="98"/>
        <v>0</v>
      </c>
      <c r="GR101">
        <v>0</v>
      </c>
      <c r="GS101">
        <v>3</v>
      </c>
      <c r="GT101">
        <v>0</v>
      </c>
      <c r="GU101" t="s">
        <v>3</v>
      </c>
      <c r="GV101">
        <f t="shared" si="99"/>
        <v>0</v>
      </c>
      <c r="GW101">
        <v>1</v>
      </c>
      <c r="GX101">
        <f t="shared" si="100"/>
        <v>0</v>
      </c>
      <c r="HA101">
        <v>0</v>
      </c>
      <c r="HB101">
        <v>0</v>
      </c>
      <c r="IK101">
        <v>0</v>
      </c>
    </row>
    <row r="102" spans="1:255" x14ac:dyDescent="0.2">
      <c r="A102" s="2">
        <v>17</v>
      </c>
      <c r="B102" s="2">
        <v>1</v>
      </c>
      <c r="C102" s="2">
        <f>ROW(SmtRes!A67)</f>
        <v>67</v>
      </c>
      <c r="D102" s="2">
        <f>ROW(EtalonRes!A113)</f>
        <v>113</v>
      </c>
      <c r="E102" s="2" t="s">
        <v>155</v>
      </c>
      <c r="F102" s="2" t="s">
        <v>156</v>
      </c>
      <c r="G102" s="2" t="s">
        <v>157</v>
      </c>
      <c r="H102" s="2" t="s">
        <v>158</v>
      </c>
      <c r="I102" s="2">
        <v>514.52</v>
      </c>
      <c r="J102" s="2">
        <v>0</v>
      </c>
      <c r="K102" s="2"/>
      <c r="L102" s="2"/>
      <c r="M102" s="2"/>
      <c r="N102" s="2"/>
      <c r="O102" s="2">
        <f t="shared" si="69"/>
        <v>5952.48</v>
      </c>
      <c r="P102" s="2">
        <f t="shared" si="70"/>
        <v>0</v>
      </c>
      <c r="Q102" s="2">
        <f t="shared" si="71"/>
        <v>0</v>
      </c>
      <c r="R102" s="2">
        <f t="shared" si="72"/>
        <v>0</v>
      </c>
      <c r="S102" s="2">
        <f t="shared" si="73"/>
        <v>5952.48</v>
      </c>
      <c r="T102" s="2">
        <f t="shared" si="74"/>
        <v>0</v>
      </c>
      <c r="U102" s="2">
        <f t="shared" si="75"/>
        <v>532.52819999999997</v>
      </c>
      <c r="V102" s="2">
        <f t="shared" si="76"/>
        <v>0</v>
      </c>
      <c r="W102" s="2">
        <f t="shared" si="77"/>
        <v>0</v>
      </c>
      <c r="X102" s="2">
        <f t="shared" si="78"/>
        <v>5952.48</v>
      </c>
      <c r="Y102" s="2">
        <f t="shared" si="79"/>
        <v>3809.59</v>
      </c>
      <c r="Z102" s="2"/>
      <c r="AA102" s="2">
        <v>42559021</v>
      </c>
      <c r="AB102" s="2">
        <f t="shared" si="80"/>
        <v>11.569000000000001</v>
      </c>
      <c r="AC102" s="2">
        <f t="shared" si="81"/>
        <v>0</v>
      </c>
      <c r="AD102" s="2">
        <f t="shared" si="103"/>
        <v>0</v>
      </c>
      <c r="AE102" s="2">
        <f t="shared" si="103"/>
        <v>0</v>
      </c>
      <c r="AF102" s="2">
        <f t="shared" si="104"/>
        <v>11.569000000000001</v>
      </c>
      <c r="AG102" s="2">
        <f t="shared" si="82"/>
        <v>0</v>
      </c>
      <c r="AH102" s="2">
        <f t="shared" si="105"/>
        <v>1.0349999999999999</v>
      </c>
      <c r="AI102" s="2">
        <f t="shared" si="106"/>
        <v>0</v>
      </c>
      <c r="AJ102" s="2">
        <f t="shared" si="83"/>
        <v>0</v>
      </c>
      <c r="AK102" s="2">
        <v>10.06</v>
      </c>
      <c r="AL102" s="2">
        <v>0</v>
      </c>
      <c r="AM102" s="2">
        <v>0</v>
      </c>
      <c r="AN102" s="2">
        <v>0</v>
      </c>
      <c r="AO102" s="2">
        <v>10.06</v>
      </c>
      <c r="AP102" s="2">
        <v>0</v>
      </c>
      <c r="AQ102" s="2">
        <v>0.9</v>
      </c>
      <c r="AR102" s="2">
        <v>0</v>
      </c>
      <c r="AS102" s="2">
        <v>0</v>
      </c>
      <c r="AT102" s="2">
        <v>100</v>
      </c>
      <c r="AU102" s="2">
        <v>64</v>
      </c>
      <c r="AV102" s="2">
        <v>1</v>
      </c>
      <c r="AW102" s="2">
        <v>1</v>
      </c>
      <c r="AX102" s="2"/>
      <c r="AY102" s="2"/>
      <c r="AZ102" s="2">
        <v>1</v>
      </c>
      <c r="BA102" s="2">
        <v>1</v>
      </c>
      <c r="BB102" s="2">
        <v>1</v>
      </c>
      <c r="BC102" s="2">
        <v>1</v>
      </c>
      <c r="BD102" s="2" t="s">
        <v>3</v>
      </c>
      <c r="BE102" s="2" t="s">
        <v>3</v>
      </c>
      <c r="BF102" s="2" t="s">
        <v>3</v>
      </c>
      <c r="BG102" s="2" t="s">
        <v>3</v>
      </c>
      <c r="BH102" s="2">
        <v>0</v>
      </c>
      <c r="BI102" s="2">
        <v>1</v>
      </c>
      <c r="BJ102" s="2" t="s">
        <v>159</v>
      </c>
      <c r="BK102" s="2"/>
      <c r="BL102" s="2"/>
      <c r="BM102" s="2">
        <v>99</v>
      </c>
      <c r="BN102" s="2">
        <v>0</v>
      </c>
      <c r="BO102" s="2" t="s">
        <v>3</v>
      </c>
      <c r="BP102" s="2">
        <v>0</v>
      </c>
      <c r="BQ102" s="2">
        <v>30</v>
      </c>
      <c r="BR102" s="2">
        <v>0</v>
      </c>
      <c r="BS102" s="2">
        <v>1</v>
      </c>
      <c r="BT102" s="2">
        <v>1</v>
      </c>
      <c r="BU102" s="2">
        <v>1</v>
      </c>
      <c r="BV102" s="2">
        <v>1</v>
      </c>
      <c r="BW102" s="2">
        <v>1</v>
      </c>
      <c r="BX102" s="2">
        <v>1</v>
      </c>
      <c r="BY102" s="2" t="s">
        <v>3</v>
      </c>
      <c r="BZ102" s="2">
        <v>100</v>
      </c>
      <c r="CA102" s="2">
        <v>64</v>
      </c>
      <c r="CB102" s="2"/>
      <c r="CC102" s="2"/>
      <c r="CD102" s="2"/>
      <c r="CE102" s="2"/>
      <c r="CF102" s="2">
        <v>0</v>
      </c>
      <c r="CG102" s="2">
        <v>0</v>
      </c>
      <c r="CH102" s="2"/>
      <c r="CI102" s="2"/>
      <c r="CJ102" s="2"/>
      <c r="CK102" s="2"/>
      <c r="CL102" s="2"/>
      <c r="CM102" s="2">
        <v>0</v>
      </c>
      <c r="CN102" s="2" t="s">
        <v>20</v>
      </c>
      <c r="CO102" s="2">
        <v>0</v>
      </c>
      <c r="CP102" s="2">
        <f t="shared" si="84"/>
        <v>5952.48</v>
      </c>
      <c r="CQ102" s="2">
        <f t="shared" si="85"/>
        <v>0</v>
      </c>
      <c r="CR102" s="2">
        <f t="shared" si="86"/>
        <v>0</v>
      </c>
      <c r="CS102" s="2">
        <f t="shared" si="87"/>
        <v>0</v>
      </c>
      <c r="CT102" s="2">
        <f t="shared" si="88"/>
        <v>11.569000000000001</v>
      </c>
      <c r="CU102" s="2">
        <f t="shared" si="89"/>
        <v>0</v>
      </c>
      <c r="CV102" s="2">
        <f t="shared" si="90"/>
        <v>1.0349999999999999</v>
      </c>
      <c r="CW102" s="2">
        <f t="shared" si="91"/>
        <v>0</v>
      </c>
      <c r="CX102" s="2">
        <f t="shared" si="92"/>
        <v>0</v>
      </c>
      <c r="CY102" s="2">
        <f>((S102*BZ102)/100)</f>
        <v>5952.48</v>
      </c>
      <c r="CZ102" s="2">
        <f>((S102*CA102)/100)</f>
        <v>3809.5871999999999</v>
      </c>
      <c r="DA102" s="2"/>
      <c r="DB102" s="2"/>
      <c r="DC102" s="2" t="s">
        <v>3</v>
      </c>
      <c r="DD102" s="2" t="s">
        <v>3</v>
      </c>
      <c r="DE102" s="2" t="s">
        <v>21</v>
      </c>
      <c r="DF102" s="2" t="s">
        <v>21</v>
      </c>
      <c r="DG102" s="2" t="s">
        <v>22</v>
      </c>
      <c r="DH102" s="2" t="s">
        <v>3</v>
      </c>
      <c r="DI102" s="2" t="s">
        <v>22</v>
      </c>
      <c r="DJ102" s="2" t="s">
        <v>21</v>
      </c>
      <c r="DK102" s="2" t="s">
        <v>3</v>
      </c>
      <c r="DL102" s="2" t="s">
        <v>3</v>
      </c>
      <c r="DM102" s="2" t="s">
        <v>3</v>
      </c>
      <c r="DN102" s="2">
        <v>0</v>
      </c>
      <c r="DO102" s="2">
        <v>0</v>
      </c>
      <c r="DP102" s="2">
        <v>1.0469999999999999</v>
      </c>
      <c r="DQ102" s="2">
        <v>1</v>
      </c>
      <c r="DR102" s="2"/>
      <c r="DS102" s="2"/>
      <c r="DT102" s="2"/>
      <c r="DU102" s="2">
        <v>1013</v>
      </c>
      <c r="DV102" s="2" t="s">
        <v>158</v>
      </c>
      <c r="DW102" s="2" t="s">
        <v>158</v>
      </c>
      <c r="DX102" s="2">
        <v>1</v>
      </c>
      <c r="DY102" s="2"/>
      <c r="DZ102" s="2"/>
      <c r="EA102" s="2"/>
      <c r="EB102" s="2"/>
      <c r="EC102" s="2"/>
      <c r="ED102" s="2"/>
      <c r="EE102" s="2">
        <v>42145106</v>
      </c>
      <c r="EF102" s="2">
        <v>30</v>
      </c>
      <c r="EG102" s="2" t="s">
        <v>23</v>
      </c>
      <c r="EH102" s="2">
        <v>0</v>
      </c>
      <c r="EI102" s="2" t="s">
        <v>3</v>
      </c>
      <c r="EJ102" s="2">
        <v>1</v>
      </c>
      <c r="EK102" s="2">
        <v>99</v>
      </c>
      <c r="EL102" s="2" t="s">
        <v>160</v>
      </c>
      <c r="EM102" s="2" t="s">
        <v>161</v>
      </c>
      <c r="EN102" s="2"/>
      <c r="EO102" s="2" t="s">
        <v>26</v>
      </c>
      <c r="EP102" s="2"/>
      <c r="EQ102" s="2">
        <v>512</v>
      </c>
      <c r="ER102" s="2">
        <v>10.06</v>
      </c>
      <c r="ES102" s="2">
        <v>0</v>
      </c>
      <c r="ET102" s="2">
        <v>0</v>
      </c>
      <c r="EU102" s="2">
        <v>0</v>
      </c>
      <c r="EV102" s="2">
        <v>10.06</v>
      </c>
      <c r="EW102" s="2">
        <v>0.9</v>
      </c>
      <c r="EX102" s="2">
        <v>0</v>
      </c>
      <c r="EY102" s="2">
        <v>0</v>
      </c>
      <c r="EZ102" s="2"/>
      <c r="FA102" s="2"/>
      <c r="FB102" s="2"/>
      <c r="FC102" s="2"/>
      <c r="FD102" s="2"/>
      <c r="FE102" s="2"/>
      <c r="FF102" s="2"/>
      <c r="FG102" s="2"/>
      <c r="FH102" s="2"/>
      <c r="FI102" s="2"/>
      <c r="FJ102" s="2"/>
      <c r="FK102" s="2"/>
      <c r="FL102" s="2"/>
      <c r="FM102" s="2"/>
      <c r="FN102" s="2"/>
      <c r="FO102" s="2"/>
      <c r="FP102" s="2"/>
      <c r="FQ102" s="2">
        <v>0</v>
      </c>
      <c r="FR102" s="2">
        <f t="shared" si="93"/>
        <v>0</v>
      </c>
      <c r="FS102" s="2">
        <v>0</v>
      </c>
      <c r="FT102" s="2"/>
      <c r="FU102" s="2"/>
      <c r="FV102" s="2"/>
      <c r="FW102" s="2"/>
      <c r="FX102" s="2">
        <v>100</v>
      </c>
      <c r="FY102" s="2">
        <v>64</v>
      </c>
      <c r="FZ102" s="2"/>
      <c r="GA102" s="2" t="s">
        <v>3</v>
      </c>
      <c r="GB102" s="2"/>
      <c r="GC102" s="2"/>
      <c r="GD102" s="2">
        <v>0</v>
      </c>
      <c r="GE102" s="2"/>
      <c r="GF102" s="2">
        <v>2037310209</v>
      </c>
      <c r="GG102" s="2">
        <v>2</v>
      </c>
      <c r="GH102" s="2">
        <v>1</v>
      </c>
      <c r="GI102" s="2">
        <v>-2</v>
      </c>
      <c r="GJ102" s="2">
        <v>0</v>
      </c>
      <c r="GK102" s="2">
        <f>ROUND(R102*(R12)/100,2)</f>
        <v>0</v>
      </c>
      <c r="GL102" s="2">
        <f t="shared" si="94"/>
        <v>0</v>
      </c>
      <c r="GM102" s="2">
        <f t="shared" si="95"/>
        <v>15714.55</v>
      </c>
      <c r="GN102" s="2">
        <f t="shared" si="96"/>
        <v>15714.55</v>
      </c>
      <c r="GO102" s="2">
        <f t="shared" si="97"/>
        <v>0</v>
      </c>
      <c r="GP102" s="2">
        <f t="shared" si="98"/>
        <v>0</v>
      </c>
      <c r="GQ102" s="2"/>
      <c r="GR102" s="2">
        <v>0</v>
      </c>
      <c r="GS102" s="2">
        <v>3</v>
      </c>
      <c r="GT102" s="2">
        <v>0</v>
      </c>
      <c r="GU102" s="2" t="s">
        <v>3</v>
      </c>
      <c r="GV102" s="2">
        <f t="shared" si="99"/>
        <v>0</v>
      </c>
      <c r="GW102" s="2">
        <v>1</v>
      </c>
      <c r="GX102" s="2">
        <f t="shared" si="100"/>
        <v>0</v>
      </c>
      <c r="GY102" s="2"/>
      <c r="GZ102" s="2"/>
      <c r="HA102" s="2">
        <v>0</v>
      </c>
      <c r="HB102" s="2">
        <v>0</v>
      </c>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v>0</v>
      </c>
      <c r="IL102" s="2"/>
      <c r="IM102" s="2"/>
      <c r="IN102" s="2"/>
      <c r="IO102" s="2"/>
      <c r="IP102" s="2"/>
      <c r="IQ102" s="2"/>
      <c r="IR102" s="2"/>
      <c r="IS102" s="2"/>
      <c r="IT102" s="2"/>
      <c r="IU102" s="2"/>
    </row>
    <row r="103" spans="1:255" x14ac:dyDescent="0.2">
      <c r="A103">
        <v>17</v>
      </c>
      <c r="B103">
        <v>1</v>
      </c>
      <c r="C103">
        <f>ROW(SmtRes!A68)</f>
        <v>68</v>
      </c>
      <c r="D103">
        <f>ROW(EtalonRes!A114)</f>
        <v>114</v>
      </c>
      <c r="E103" t="s">
        <v>155</v>
      </c>
      <c r="F103" t="s">
        <v>156</v>
      </c>
      <c r="G103" t="s">
        <v>157</v>
      </c>
      <c r="H103" t="s">
        <v>158</v>
      </c>
      <c r="I103">
        <v>514.52</v>
      </c>
      <c r="J103">
        <v>0</v>
      </c>
      <c r="O103">
        <f t="shared" si="69"/>
        <v>121430.63</v>
      </c>
      <c r="P103">
        <f t="shared" si="70"/>
        <v>0</v>
      </c>
      <c r="Q103">
        <f t="shared" si="71"/>
        <v>0</v>
      </c>
      <c r="R103">
        <f t="shared" si="72"/>
        <v>0</v>
      </c>
      <c r="S103">
        <f t="shared" si="73"/>
        <v>121430.63</v>
      </c>
      <c r="T103">
        <f t="shared" si="74"/>
        <v>0</v>
      </c>
      <c r="U103">
        <f t="shared" si="75"/>
        <v>532.52819999999997</v>
      </c>
      <c r="V103">
        <f t="shared" si="76"/>
        <v>0</v>
      </c>
      <c r="W103">
        <f t="shared" si="77"/>
        <v>0</v>
      </c>
      <c r="X103">
        <f t="shared" si="78"/>
        <v>98358.81</v>
      </c>
      <c r="Y103">
        <f t="shared" si="79"/>
        <v>49786.559999999998</v>
      </c>
      <c r="AA103">
        <v>42559019</v>
      </c>
      <c r="AB103">
        <f t="shared" si="80"/>
        <v>11.569000000000001</v>
      </c>
      <c r="AC103">
        <f t="shared" si="81"/>
        <v>0</v>
      </c>
      <c r="AD103">
        <f t="shared" si="103"/>
        <v>0</v>
      </c>
      <c r="AE103">
        <f t="shared" si="103"/>
        <v>0</v>
      </c>
      <c r="AF103">
        <f t="shared" si="104"/>
        <v>11.569000000000001</v>
      </c>
      <c r="AG103">
        <f t="shared" si="82"/>
        <v>0</v>
      </c>
      <c r="AH103">
        <f t="shared" si="105"/>
        <v>1.0349999999999999</v>
      </c>
      <c r="AI103">
        <f t="shared" si="106"/>
        <v>0</v>
      </c>
      <c r="AJ103">
        <f t="shared" si="83"/>
        <v>0</v>
      </c>
      <c r="AK103">
        <v>10.06</v>
      </c>
      <c r="AL103">
        <v>0</v>
      </c>
      <c r="AM103">
        <v>0</v>
      </c>
      <c r="AN103">
        <v>0</v>
      </c>
      <c r="AO103">
        <v>10.06</v>
      </c>
      <c r="AP103">
        <v>0</v>
      </c>
      <c r="AQ103">
        <v>0.9</v>
      </c>
      <c r="AR103">
        <v>0</v>
      </c>
      <c r="AS103">
        <v>0</v>
      </c>
      <c r="AT103">
        <v>81</v>
      </c>
      <c r="AU103">
        <v>41</v>
      </c>
      <c r="AV103">
        <v>1</v>
      </c>
      <c r="AW103">
        <v>1</v>
      </c>
      <c r="AZ103">
        <v>1</v>
      </c>
      <c r="BA103">
        <v>20.399999999999999</v>
      </c>
      <c r="BB103">
        <v>1</v>
      </c>
      <c r="BC103">
        <v>1</v>
      </c>
      <c r="BD103" t="s">
        <v>3</v>
      </c>
      <c r="BE103" t="s">
        <v>3</v>
      </c>
      <c r="BF103" t="s">
        <v>3</v>
      </c>
      <c r="BG103" t="s">
        <v>3</v>
      </c>
      <c r="BH103">
        <v>0</v>
      </c>
      <c r="BI103">
        <v>1</v>
      </c>
      <c r="BJ103" t="s">
        <v>159</v>
      </c>
      <c r="BM103">
        <v>99</v>
      </c>
      <c r="BN103">
        <v>0</v>
      </c>
      <c r="BO103" t="s">
        <v>156</v>
      </c>
      <c r="BP103">
        <v>1</v>
      </c>
      <c r="BQ103">
        <v>30</v>
      </c>
      <c r="BR103">
        <v>0</v>
      </c>
      <c r="BS103">
        <v>20.399999999999999</v>
      </c>
      <c r="BT103">
        <v>1</v>
      </c>
      <c r="BU103">
        <v>1</v>
      </c>
      <c r="BV103">
        <v>1</v>
      </c>
      <c r="BW103">
        <v>1</v>
      </c>
      <c r="BX103">
        <v>1</v>
      </c>
      <c r="BY103" t="s">
        <v>3</v>
      </c>
      <c r="BZ103">
        <v>81</v>
      </c>
      <c r="CA103">
        <v>41</v>
      </c>
      <c r="CF103">
        <v>0</v>
      </c>
      <c r="CG103">
        <v>0</v>
      </c>
      <c r="CM103">
        <v>0</v>
      </c>
      <c r="CN103" t="s">
        <v>20</v>
      </c>
      <c r="CO103">
        <v>0</v>
      </c>
      <c r="CP103">
        <f t="shared" si="84"/>
        <v>121430.63</v>
      </c>
      <c r="CQ103">
        <f t="shared" si="85"/>
        <v>0</v>
      </c>
      <c r="CR103">
        <f t="shared" si="86"/>
        <v>0</v>
      </c>
      <c r="CS103">
        <f t="shared" si="87"/>
        <v>0</v>
      </c>
      <c r="CT103">
        <f t="shared" si="88"/>
        <v>236.0076</v>
      </c>
      <c r="CU103">
        <f t="shared" si="89"/>
        <v>0</v>
      </c>
      <c r="CV103">
        <f t="shared" si="90"/>
        <v>1.0349999999999999</v>
      </c>
      <c r="CW103">
        <f t="shared" si="91"/>
        <v>0</v>
      </c>
      <c r="CX103">
        <f t="shared" si="92"/>
        <v>0</v>
      </c>
      <c r="CY103">
        <f>S103*(BZ103/100)</f>
        <v>98358.810300000012</v>
      </c>
      <c r="CZ103">
        <f>S103*(CA103/100)</f>
        <v>49786.558299999997</v>
      </c>
      <c r="DC103" t="s">
        <v>3</v>
      </c>
      <c r="DD103" t="s">
        <v>3</v>
      </c>
      <c r="DE103" t="s">
        <v>21</v>
      </c>
      <c r="DF103" t="s">
        <v>21</v>
      </c>
      <c r="DG103" t="s">
        <v>22</v>
      </c>
      <c r="DH103" t="s">
        <v>3</v>
      </c>
      <c r="DI103" t="s">
        <v>22</v>
      </c>
      <c r="DJ103" t="s">
        <v>21</v>
      </c>
      <c r="DK103" t="s">
        <v>3</v>
      </c>
      <c r="DL103" t="s">
        <v>3</v>
      </c>
      <c r="DM103" t="s">
        <v>3</v>
      </c>
      <c r="DN103">
        <v>100</v>
      </c>
      <c r="DO103">
        <v>64</v>
      </c>
      <c r="DP103">
        <v>1.0469999999999999</v>
      </c>
      <c r="DQ103">
        <v>1</v>
      </c>
      <c r="DU103">
        <v>1013</v>
      </c>
      <c r="DV103" t="s">
        <v>158</v>
      </c>
      <c r="DW103" t="s">
        <v>158</v>
      </c>
      <c r="DX103">
        <v>1</v>
      </c>
      <c r="EE103">
        <v>42145106</v>
      </c>
      <c r="EF103">
        <v>30</v>
      </c>
      <c r="EG103" t="s">
        <v>23</v>
      </c>
      <c r="EH103">
        <v>0</v>
      </c>
      <c r="EI103" t="s">
        <v>3</v>
      </c>
      <c r="EJ103">
        <v>1</v>
      </c>
      <c r="EK103">
        <v>99</v>
      </c>
      <c r="EL103" t="s">
        <v>160</v>
      </c>
      <c r="EM103" t="s">
        <v>161</v>
      </c>
      <c r="EO103" t="s">
        <v>26</v>
      </c>
      <c r="EQ103">
        <v>512</v>
      </c>
      <c r="ER103">
        <v>10.06</v>
      </c>
      <c r="ES103">
        <v>0</v>
      </c>
      <c r="ET103">
        <v>0</v>
      </c>
      <c r="EU103">
        <v>0</v>
      </c>
      <c r="EV103">
        <v>10.06</v>
      </c>
      <c r="EW103">
        <v>0.9</v>
      </c>
      <c r="EX103">
        <v>0</v>
      </c>
      <c r="EY103">
        <v>0</v>
      </c>
      <c r="FQ103">
        <v>0</v>
      </c>
      <c r="FR103">
        <f t="shared" si="93"/>
        <v>0</v>
      </c>
      <c r="FS103">
        <v>0</v>
      </c>
      <c r="FX103">
        <v>100</v>
      </c>
      <c r="FY103">
        <v>64</v>
      </c>
      <c r="GA103" t="s">
        <v>3</v>
      </c>
      <c r="GD103">
        <v>0</v>
      </c>
      <c r="GF103">
        <v>2037310209</v>
      </c>
      <c r="GG103">
        <v>2</v>
      </c>
      <c r="GH103">
        <v>1</v>
      </c>
      <c r="GI103">
        <v>2</v>
      </c>
      <c r="GJ103">
        <v>0</v>
      </c>
      <c r="GK103">
        <f>ROUND(R103*(S12)/100,2)</f>
        <v>0</v>
      </c>
      <c r="GL103">
        <f t="shared" si="94"/>
        <v>0</v>
      </c>
      <c r="GM103">
        <f t="shared" si="95"/>
        <v>269576</v>
      </c>
      <c r="GN103">
        <f t="shared" si="96"/>
        <v>269576</v>
      </c>
      <c r="GO103">
        <f t="shared" si="97"/>
        <v>0</v>
      </c>
      <c r="GP103">
        <f t="shared" si="98"/>
        <v>0</v>
      </c>
      <c r="GR103">
        <v>0</v>
      </c>
      <c r="GS103">
        <v>3</v>
      </c>
      <c r="GT103">
        <v>0</v>
      </c>
      <c r="GU103" t="s">
        <v>3</v>
      </c>
      <c r="GV103">
        <f t="shared" si="99"/>
        <v>0</v>
      </c>
      <c r="GW103">
        <v>1</v>
      </c>
      <c r="GX103">
        <f t="shared" si="100"/>
        <v>0</v>
      </c>
      <c r="HA103">
        <v>0</v>
      </c>
      <c r="HB103">
        <v>0</v>
      </c>
      <c r="IK103">
        <v>0</v>
      </c>
    </row>
    <row r="104" spans="1:255" x14ac:dyDescent="0.2">
      <c r="A104" s="2">
        <v>17</v>
      </c>
      <c r="B104" s="2">
        <v>1</v>
      </c>
      <c r="C104" s="2">
        <f>ROW(SmtRes!A71)</f>
        <v>71</v>
      </c>
      <c r="D104" s="2">
        <f>ROW(EtalonRes!A119)</f>
        <v>119</v>
      </c>
      <c r="E104" s="2" t="s">
        <v>162</v>
      </c>
      <c r="F104" s="2" t="s">
        <v>163</v>
      </c>
      <c r="G104" s="2" t="s">
        <v>164</v>
      </c>
      <c r="H104" s="2" t="s">
        <v>165</v>
      </c>
      <c r="I104" s="2">
        <v>4.2314999999999996</v>
      </c>
      <c r="J104" s="2">
        <v>0</v>
      </c>
      <c r="K104" s="2"/>
      <c r="L104" s="2"/>
      <c r="M104" s="2"/>
      <c r="N104" s="2"/>
      <c r="O104" s="2">
        <f t="shared" si="69"/>
        <v>3707.89</v>
      </c>
      <c r="P104" s="2">
        <f t="shared" si="70"/>
        <v>7.11</v>
      </c>
      <c r="Q104" s="2">
        <f t="shared" si="71"/>
        <v>3.91</v>
      </c>
      <c r="R104" s="2">
        <f t="shared" si="72"/>
        <v>0.95</v>
      </c>
      <c r="S104" s="2">
        <f t="shared" si="73"/>
        <v>3696.87</v>
      </c>
      <c r="T104" s="2">
        <f t="shared" si="74"/>
        <v>0</v>
      </c>
      <c r="U104" s="2">
        <f t="shared" si="75"/>
        <v>314.35813499999995</v>
      </c>
      <c r="V104" s="2">
        <f t="shared" si="76"/>
        <v>0</v>
      </c>
      <c r="W104" s="2">
        <f t="shared" si="77"/>
        <v>0</v>
      </c>
      <c r="X104" s="2">
        <f t="shared" si="78"/>
        <v>3696.87</v>
      </c>
      <c r="Y104" s="2">
        <f t="shared" si="79"/>
        <v>2366</v>
      </c>
      <c r="Z104" s="2"/>
      <c r="AA104" s="2">
        <v>42559021</v>
      </c>
      <c r="AB104" s="2">
        <f t="shared" si="80"/>
        <v>876.26</v>
      </c>
      <c r="AC104" s="2">
        <f t="shared" si="81"/>
        <v>1.68</v>
      </c>
      <c r="AD104" s="2">
        <f t="shared" si="103"/>
        <v>0.92500000000000004</v>
      </c>
      <c r="AE104" s="2">
        <f t="shared" si="103"/>
        <v>0.22500000000000001</v>
      </c>
      <c r="AF104" s="2">
        <f t="shared" si="104"/>
        <v>873.65499999999997</v>
      </c>
      <c r="AG104" s="2">
        <f t="shared" si="82"/>
        <v>0</v>
      </c>
      <c r="AH104" s="2">
        <f t="shared" si="105"/>
        <v>74.289999999999992</v>
      </c>
      <c r="AI104" s="2">
        <f t="shared" si="106"/>
        <v>0</v>
      </c>
      <c r="AJ104" s="2">
        <f t="shared" si="83"/>
        <v>0</v>
      </c>
      <c r="AK104" s="2">
        <v>762.12</v>
      </c>
      <c r="AL104" s="2">
        <v>1.68</v>
      </c>
      <c r="AM104" s="2">
        <v>0.74</v>
      </c>
      <c r="AN104" s="2">
        <v>0.18</v>
      </c>
      <c r="AO104" s="2">
        <v>759.7</v>
      </c>
      <c r="AP104" s="2">
        <v>0</v>
      </c>
      <c r="AQ104" s="2">
        <v>64.599999999999994</v>
      </c>
      <c r="AR104" s="2">
        <v>0</v>
      </c>
      <c r="AS104" s="2">
        <v>0</v>
      </c>
      <c r="AT104" s="2">
        <v>100</v>
      </c>
      <c r="AU104" s="2">
        <v>64</v>
      </c>
      <c r="AV104" s="2">
        <v>1</v>
      </c>
      <c r="AW104" s="2">
        <v>1</v>
      </c>
      <c r="AX104" s="2"/>
      <c r="AY104" s="2"/>
      <c r="AZ104" s="2">
        <v>1</v>
      </c>
      <c r="BA104" s="2">
        <v>1</v>
      </c>
      <c r="BB104" s="2">
        <v>1</v>
      </c>
      <c r="BC104" s="2">
        <v>1</v>
      </c>
      <c r="BD104" s="2" t="s">
        <v>3</v>
      </c>
      <c r="BE104" s="2" t="s">
        <v>3</v>
      </c>
      <c r="BF104" s="2" t="s">
        <v>3</v>
      </c>
      <c r="BG104" s="2" t="s">
        <v>3</v>
      </c>
      <c r="BH104" s="2">
        <v>0</v>
      </c>
      <c r="BI104" s="2">
        <v>1</v>
      </c>
      <c r="BJ104" s="2" t="s">
        <v>166</v>
      </c>
      <c r="BK104" s="2"/>
      <c r="BL104" s="2"/>
      <c r="BM104" s="2">
        <v>117</v>
      </c>
      <c r="BN104" s="2">
        <v>0</v>
      </c>
      <c r="BO104" s="2" t="s">
        <v>3</v>
      </c>
      <c r="BP104" s="2">
        <v>0</v>
      </c>
      <c r="BQ104" s="2">
        <v>30</v>
      </c>
      <c r="BR104" s="2">
        <v>0</v>
      </c>
      <c r="BS104" s="2">
        <v>1</v>
      </c>
      <c r="BT104" s="2">
        <v>1</v>
      </c>
      <c r="BU104" s="2">
        <v>1</v>
      </c>
      <c r="BV104" s="2">
        <v>1</v>
      </c>
      <c r="BW104" s="2">
        <v>1</v>
      </c>
      <c r="BX104" s="2">
        <v>1</v>
      </c>
      <c r="BY104" s="2" t="s">
        <v>3</v>
      </c>
      <c r="BZ104" s="2">
        <v>100</v>
      </c>
      <c r="CA104" s="2">
        <v>64</v>
      </c>
      <c r="CB104" s="2"/>
      <c r="CC104" s="2"/>
      <c r="CD104" s="2"/>
      <c r="CE104" s="2"/>
      <c r="CF104" s="2">
        <v>0</v>
      </c>
      <c r="CG104" s="2">
        <v>0</v>
      </c>
      <c r="CH104" s="2"/>
      <c r="CI104" s="2"/>
      <c r="CJ104" s="2"/>
      <c r="CK104" s="2"/>
      <c r="CL104" s="2"/>
      <c r="CM104" s="2">
        <v>0</v>
      </c>
      <c r="CN104" s="2" t="s">
        <v>20</v>
      </c>
      <c r="CO104" s="2">
        <v>0</v>
      </c>
      <c r="CP104" s="2">
        <f t="shared" si="84"/>
        <v>3707.89</v>
      </c>
      <c r="CQ104" s="2">
        <f t="shared" si="85"/>
        <v>1.68</v>
      </c>
      <c r="CR104" s="2">
        <f t="shared" si="86"/>
        <v>0.92500000000000004</v>
      </c>
      <c r="CS104" s="2">
        <f t="shared" si="87"/>
        <v>0.22500000000000001</v>
      </c>
      <c r="CT104" s="2">
        <f t="shared" si="88"/>
        <v>873.65499999999997</v>
      </c>
      <c r="CU104" s="2">
        <f t="shared" si="89"/>
        <v>0</v>
      </c>
      <c r="CV104" s="2">
        <f t="shared" si="90"/>
        <v>74.289999999999992</v>
      </c>
      <c r="CW104" s="2">
        <f t="shared" si="91"/>
        <v>0</v>
      </c>
      <c r="CX104" s="2">
        <f t="shared" si="92"/>
        <v>0</v>
      </c>
      <c r="CY104" s="2">
        <f>((S104*BZ104)/100)</f>
        <v>3696.87</v>
      </c>
      <c r="CZ104" s="2">
        <f>((S104*CA104)/100)</f>
        <v>2365.9967999999999</v>
      </c>
      <c r="DA104" s="2"/>
      <c r="DB104" s="2"/>
      <c r="DC104" s="2" t="s">
        <v>3</v>
      </c>
      <c r="DD104" s="2" t="s">
        <v>3</v>
      </c>
      <c r="DE104" s="2" t="s">
        <v>21</v>
      </c>
      <c r="DF104" s="2" t="s">
        <v>21</v>
      </c>
      <c r="DG104" s="2" t="s">
        <v>22</v>
      </c>
      <c r="DH104" s="2" t="s">
        <v>3</v>
      </c>
      <c r="DI104" s="2" t="s">
        <v>22</v>
      </c>
      <c r="DJ104" s="2" t="s">
        <v>21</v>
      </c>
      <c r="DK104" s="2" t="s">
        <v>3</v>
      </c>
      <c r="DL104" s="2" t="s">
        <v>3</v>
      </c>
      <c r="DM104" s="2" t="s">
        <v>3</v>
      </c>
      <c r="DN104" s="2">
        <v>0</v>
      </c>
      <c r="DO104" s="2">
        <v>0</v>
      </c>
      <c r="DP104" s="2">
        <v>1.0249999999999999</v>
      </c>
      <c r="DQ104" s="2">
        <v>1</v>
      </c>
      <c r="DR104" s="2"/>
      <c r="DS104" s="2"/>
      <c r="DT104" s="2"/>
      <c r="DU104" s="2">
        <v>1005</v>
      </c>
      <c r="DV104" s="2" t="s">
        <v>165</v>
      </c>
      <c r="DW104" s="2" t="s">
        <v>165</v>
      </c>
      <c r="DX104" s="2">
        <v>100</v>
      </c>
      <c r="DY104" s="2"/>
      <c r="DZ104" s="2"/>
      <c r="EA104" s="2"/>
      <c r="EB104" s="2"/>
      <c r="EC104" s="2"/>
      <c r="ED104" s="2"/>
      <c r="EE104" s="2">
        <v>42145124</v>
      </c>
      <c r="EF104" s="2">
        <v>30</v>
      </c>
      <c r="EG104" s="2" t="s">
        <v>23</v>
      </c>
      <c r="EH104" s="2">
        <v>0</v>
      </c>
      <c r="EI104" s="2" t="s">
        <v>3</v>
      </c>
      <c r="EJ104" s="2">
        <v>1</v>
      </c>
      <c r="EK104" s="2">
        <v>117</v>
      </c>
      <c r="EL104" s="2" t="s">
        <v>167</v>
      </c>
      <c r="EM104" s="2" t="s">
        <v>168</v>
      </c>
      <c r="EN104" s="2"/>
      <c r="EO104" s="2" t="s">
        <v>26</v>
      </c>
      <c r="EP104" s="2"/>
      <c r="EQ104" s="2">
        <v>512</v>
      </c>
      <c r="ER104" s="2">
        <v>762.12</v>
      </c>
      <c r="ES104" s="2">
        <v>1.68</v>
      </c>
      <c r="ET104" s="2">
        <v>0.74</v>
      </c>
      <c r="EU104" s="2">
        <v>0.18</v>
      </c>
      <c r="EV104" s="2">
        <v>759.7</v>
      </c>
      <c r="EW104" s="2">
        <v>64.599999999999994</v>
      </c>
      <c r="EX104" s="2">
        <v>0</v>
      </c>
      <c r="EY104" s="2">
        <v>0</v>
      </c>
      <c r="EZ104" s="2"/>
      <c r="FA104" s="2"/>
      <c r="FB104" s="2"/>
      <c r="FC104" s="2"/>
      <c r="FD104" s="2"/>
      <c r="FE104" s="2"/>
      <c r="FF104" s="2"/>
      <c r="FG104" s="2"/>
      <c r="FH104" s="2"/>
      <c r="FI104" s="2"/>
      <c r="FJ104" s="2"/>
      <c r="FK104" s="2"/>
      <c r="FL104" s="2"/>
      <c r="FM104" s="2"/>
      <c r="FN104" s="2"/>
      <c r="FO104" s="2"/>
      <c r="FP104" s="2"/>
      <c r="FQ104" s="2">
        <v>0</v>
      </c>
      <c r="FR104" s="2">
        <f t="shared" si="93"/>
        <v>0</v>
      </c>
      <c r="FS104" s="2">
        <v>0</v>
      </c>
      <c r="FT104" s="2"/>
      <c r="FU104" s="2"/>
      <c r="FV104" s="2"/>
      <c r="FW104" s="2"/>
      <c r="FX104" s="2">
        <v>100</v>
      </c>
      <c r="FY104" s="2">
        <v>64</v>
      </c>
      <c r="FZ104" s="2"/>
      <c r="GA104" s="2" t="s">
        <v>3</v>
      </c>
      <c r="GB104" s="2"/>
      <c r="GC104" s="2"/>
      <c r="GD104" s="2">
        <v>0</v>
      </c>
      <c r="GE104" s="2"/>
      <c r="GF104" s="2">
        <v>736514078</v>
      </c>
      <c r="GG104" s="2">
        <v>2</v>
      </c>
      <c r="GH104" s="2">
        <v>1</v>
      </c>
      <c r="GI104" s="2">
        <v>-2</v>
      </c>
      <c r="GJ104" s="2">
        <v>0</v>
      </c>
      <c r="GK104" s="2">
        <f>ROUND(R104*(R12)/100,2)</f>
        <v>1.66</v>
      </c>
      <c r="GL104" s="2">
        <f t="shared" si="94"/>
        <v>0</v>
      </c>
      <c r="GM104" s="2">
        <f t="shared" si="95"/>
        <v>9772.42</v>
      </c>
      <c r="GN104" s="2">
        <f t="shared" si="96"/>
        <v>9772.42</v>
      </c>
      <c r="GO104" s="2">
        <f t="shared" si="97"/>
        <v>0</v>
      </c>
      <c r="GP104" s="2">
        <f t="shared" si="98"/>
        <v>0</v>
      </c>
      <c r="GQ104" s="2"/>
      <c r="GR104" s="2">
        <v>0</v>
      </c>
      <c r="GS104" s="2">
        <v>3</v>
      </c>
      <c r="GT104" s="2">
        <v>0</v>
      </c>
      <c r="GU104" s="2" t="s">
        <v>3</v>
      </c>
      <c r="GV104" s="2">
        <f t="shared" si="99"/>
        <v>0</v>
      </c>
      <c r="GW104" s="2">
        <v>1</v>
      </c>
      <c r="GX104" s="2">
        <f t="shared" si="100"/>
        <v>0</v>
      </c>
      <c r="GY104" s="2"/>
      <c r="GZ104" s="2"/>
      <c r="HA104" s="2">
        <v>0</v>
      </c>
      <c r="HB104" s="2">
        <v>0</v>
      </c>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v>0</v>
      </c>
      <c r="IL104" s="2"/>
      <c r="IM104" s="2"/>
      <c r="IN104" s="2"/>
      <c r="IO104" s="2"/>
      <c r="IP104" s="2"/>
      <c r="IQ104" s="2"/>
      <c r="IR104" s="2"/>
      <c r="IS104" s="2"/>
      <c r="IT104" s="2"/>
      <c r="IU104" s="2"/>
    </row>
    <row r="105" spans="1:255" x14ac:dyDescent="0.2">
      <c r="A105">
        <v>17</v>
      </c>
      <c r="B105">
        <v>1</v>
      </c>
      <c r="C105">
        <f>ROW(SmtRes!A74)</f>
        <v>74</v>
      </c>
      <c r="D105">
        <f>ROW(EtalonRes!A124)</f>
        <v>124</v>
      </c>
      <c r="E105" t="s">
        <v>162</v>
      </c>
      <c r="F105" t="s">
        <v>163</v>
      </c>
      <c r="G105" t="s">
        <v>164</v>
      </c>
      <c r="H105" t="s">
        <v>165</v>
      </c>
      <c r="I105">
        <v>4.2314999999999996</v>
      </c>
      <c r="J105">
        <v>0</v>
      </c>
      <c r="O105">
        <f t="shared" si="69"/>
        <v>75488.77</v>
      </c>
      <c r="P105">
        <f t="shared" si="70"/>
        <v>37.18</v>
      </c>
      <c r="Q105">
        <f t="shared" si="71"/>
        <v>35.42</v>
      </c>
      <c r="R105">
        <f t="shared" si="72"/>
        <v>19.420000000000002</v>
      </c>
      <c r="S105">
        <f t="shared" si="73"/>
        <v>75416.17</v>
      </c>
      <c r="T105">
        <f t="shared" si="74"/>
        <v>0</v>
      </c>
      <c r="U105">
        <f t="shared" si="75"/>
        <v>314.35813499999995</v>
      </c>
      <c r="V105">
        <f t="shared" si="76"/>
        <v>0</v>
      </c>
      <c r="W105">
        <f t="shared" si="77"/>
        <v>0</v>
      </c>
      <c r="X105">
        <f t="shared" si="78"/>
        <v>61087.1</v>
      </c>
      <c r="Y105">
        <f t="shared" si="79"/>
        <v>30920.63</v>
      </c>
      <c r="AA105">
        <v>42559019</v>
      </c>
      <c r="AB105">
        <f t="shared" si="80"/>
        <v>876.26</v>
      </c>
      <c r="AC105">
        <f t="shared" si="81"/>
        <v>1.68</v>
      </c>
      <c r="AD105">
        <f t="shared" si="103"/>
        <v>0.92500000000000004</v>
      </c>
      <c r="AE105">
        <f t="shared" si="103"/>
        <v>0.22500000000000001</v>
      </c>
      <c r="AF105">
        <f t="shared" si="104"/>
        <v>873.65499999999997</v>
      </c>
      <c r="AG105">
        <f t="shared" si="82"/>
        <v>0</v>
      </c>
      <c r="AH105">
        <f t="shared" si="105"/>
        <v>74.289999999999992</v>
      </c>
      <c r="AI105">
        <f t="shared" si="106"/>
        <v>0</v>
      </c>
      <c r="AJ105">
        <f t="shared" si="83"/>
        <v>0</v>
      </c>
      <c r="AK105">
        <v>762.12</v>
      </c>
      <c r="AL105">
        <v>1.68</v>
      </c>
      <c r="AM105">
        <v>0.74</v>
      </c>
      <c r="AN105">
        <v>0.18</v>
      </c>
      <c r="AO105">
        <v>759.7</v>
      </c>
      <c r="AP105">
        <v>0</v>
      </c>
      <c r="AQ105">
        <v>64.599999999999994</v>
      </c>
      <c r="AR105">
        <v>0</v>
      </c>
      <c r="AS105">
        <v>0</v>
      </c>
      <c r="AT105">
        <v>81</v>
      </c>
      <c r="AU105">
        <v>41</v>
      </c>
      <c r="AV105">
        <v>1</v>
      </c>
      <c r="AW105">
        <v>1</v>
      </c>
      <c r="AZ105">
        <v>1</v>
      </c>
      <c r="BA105">
        <v>20.399999999999999</v>
      </c>
      <c r="BB105">
        <v>9.0500000000000007</v>
      </c>
      <c r="BC105">
        <v>5.23</v>
      </c>
      <c r="BD105" t="s">
        <v>3</v>
      </c>
      <c r="BE105" t="s">
        <v>3</v>
      </c>
      <c r="BF105" t="s">
        <v>3</v>
      </c>
      <c r="BG105" t="s">
        <v>3</v>
      </c>
      <c r="BH105">
        <v>0</v>
      </c>
      <c r="BI105">
        <v>1</v>
      </c>
      <c r="BJ105" t="s">
        <v>166</v>
      </c>
      <c r="BM105">
        <v>117</v>
      </c>
      <c r="BN105">
        <v>0</v>
      </c>
      <c r="BO105" t="s">
        <v>163</v>
      </c>
      <c r="BP105">
        <v>1</v>
      </c>
      <c r="BQ105">
        <v>30</v>
      </c>
      <c r="BR105">
        <v>0</v>
      </c>
      <c r="BS105">
        <v>20.399999999999999</v>
      </c>
      <c r="BT105">
        <v>1</v>
      </c>
      <c r="BU105">
        <v>1</v>
      </c>
      <c r="BV105">
        <v>1</v>
      </c>
      <c r="BW105">
        <v>1</v>
      </c>
      <c r="BX105">
        <v>1</v>
      </c>
      <c r="BY105" t="s">
        <v>3</v>
      </c>
      <c r="BZ105">
        <v>81</v>
      </c>
      <c r="CA105">
        <v>41</v>
      </c>
      <c r="CF105">
        <v>0</v>
      </c>
      <c r="CG105">
        <v>0</v>
      </c>
      <c r="CM105">
        <v>0</v>
      </c>
      <c r="CN105" t="s">
        <v>20</v>
      </c>
      <c r="CO105">
        <v>0</v>
      </c>
      <c r="CP105">
        <f t="shared" si="84"/>
        <v>75488.77</v>
      </c>
      <c r="CQ105">
        <f t="shared" si="85"/>
        <v>8.7864000000000004</v>
      </c>
      <c r="CR105">
        <f t="shared" si="86"/>
        <v>8.3712500000000016</v>
      </c>
      <c r="CS105">
        <f t="shared" si="87"/>
        <v>4.59</v>
      </c>
      <c r="CT105">
        <f t="shared" si="88"/>
        <v>17822.561999999998</v>
      </c>
      <c r="CU105">
        <f t="shared" si="89"/>
        <v>0</v>
      </c>
      <c r="CV105">
        <f t="shared" si="90"/>
        <v>74.289999999999992</v>
      </c>
      <c r="CW105">
        <f t="shared" si="91"/>
        <v>0</v>
      </c>
      <c r="CX105">
        <f t="shared" si="92"/>
        <v>0</v>
      </c>
      <c r="CY105">
        <f>S105*(BZ105/100)</f>
        <v>61087.097700000006</v>
      </c>
      <c r="CZ105">
        <f>S105*(CA105/100)</f>
        <v>30920.629699999998</v>
      </c>
      <c r="DC105" t="s">
        <v>3</v>
      </c>
      <c r="DD105" t="s">
        <v>3</v>
      </c>
      <c r="DE105" t="s">
        <v>21</v>
      </c>
      <c r="DF105" t="s">
        <v>21</v>
      </c>
      <c r="DG105" t="s">
        <v>22</v>
      </c>
      <c r="DH105" t="s">
        <v>3</v>
      </c>
      <c r="DI105" t="s">
        <v>22</v>
      </c>
      <c r="DJ105" t="s">
        <v>21</v>
      </c>
      <c r="DK105" t="s">
        <v>3</v>
      </c>
      <c r="DL105" t="s">
        <v>3</v>
      </c>
      <c r="DM105" t="s">
        <v>3</v>
      </c>
      <c r="DN105">
        <v>100</v>
      </c>
      <c r="DO105">
        <v>64</v>
      </c>
      <c r="DP105">
        <v>1.0249999999999999</v>
      </c>
      <c r="DQ105">
        <v>1</v>
      </c>
      <c r="DU105">
        <v>1005</v>
      </c>
      <c r="DV105" t="s">
        <v>165</v>
      </c>
      <c r="DW105" t="s">
        <v>165</v>
      </c>
      <c r="DX105">
        <v>100</v>
      </c>
      <c r="EE105">
        <v>42145124</v>
      </c>
      <c r="EF105">
        <v>30</v>
      </c>
      <c r="EG105" t="s">
        <v>23</v>
      </c>
      <c r="EH105">
        <v>0</v>
      </c>
      <c r="EI105" t="s">
        <v>3</v>
      </c>
      <c r="EJ105">
        <v>1</v>
      </c>
      <c r="EK105">
        <v>117</v>
      </c>
      <c r="EL105" t="s">
        <v>167</v>
      </c>
      <c r="EM105" t="s">
        <v>168</v>
      </c>
      <c r="EO105" t="s">
        <v>26</v>
      </c>
      <c r="EQ105">
        <v>512</v>
      </c>
      <c r="ER105">
        <v>762.12</v>
      </c>
      <c r="ES105">
        <v>1.68</v>
      </c>
      <c r="ET105">
        <v>0.74</v>
      </c>
      <c r="EU105">
        <v>0.18</v>
      </c>
      <c r="EV105">
        <v>759.7</v>
      </c>
      <c r="EW105">
        <v>64.599999999999994</v>
      </c>
      <c r="EX105">
        <v>0</v>
      </c>
      <c r="EY105">
        <v>0</v>
      </c>
      <c r="FQ105">
        <v>0</v>
      </c>
      <c r="FR105">
        <f t="shared" si="93"/>
        <v>0</v>
      </c>
      <c r="FS105">
        <v>0</v>
      </c>
      <c r="FX105">
        <v>100</v>
      </c>
      <c r="FY105">
        <v>64</v>
      </c>
      <c r="GA105" t="s">
        <v>3</v>
      </c>
      <c r="GD105">
        <v>0</v>
      </c>
      <c r="GF105">
        <v>736514078</v>
      </c>
      <c r="GG105">
        <v>2</v>
      </c>
      <c r="GH105">
        <v>1</v>
      </c>
      <c r="GI105">
        <v>2</v>
      </c>
      <c r="GJ105">
        <v>0</v>
      </c>
      <c r="GK105">
        <f>ROUND(R105*(S12)/100,2)</f>
        <v>30.49</v>
      </c>
      <c r="GL105">
        <f t="shared" si="94"/>
        <v>0</v>
      </c>
      <c r="GM105">
        <f t="shared" si="95"/>
        <v>167526.99</v>
      </c>
      <c r="GN105">
        <f t="shared" si="96"/>
        <v>167526.99</v>
      </c>
      <c r="GO105">
        <f t="shared" si="97"/>
        <v>0</v>
      </c>
      <c r="GP105">
        <f t="shared" si="98"/>
        <v>0</v>
      </c>
      <c r="GR105">
        <v>0</v>
      </c>
      <c r="GS105">
        <v>3</v>
      </c>
      <c r="GT105">
        <v>0</v>
      </c>
      <c r="GU105" t="s">
        <v>3</v>
      </c>
      <c r="GV105">
        <f t="shared" si="99"/>
        <v>0</v>
      </c>
      <c r="GW105">
        <v>1</v>
      </c>
      <c r="GX105">
        <f t="shared" si="100"/>
        <v>0</v>
      </c>
      <c r="HA105">
        <v>0</v>
      </c>
      <c r="HB105">
        <v>0</v>
      </c>
      <c r="IK105">
        <v>0</v>
      </c>
    </row>
    <row r="106" spans="1:255" x14ac:dyDescent="0.2">
      <c r="A106" s="2">
        <v>17</v>
      </c>
      <c r="B106" s="2">
        <v>1</v>
      </c>
      <c r="C106" s="2"/>
      <c r="D106" s="2"/>
      <c r="E106" s="2" t="s">
        <v>169</v>
      </c>
      <c r="F106" s="2" t="s">
        <v>170</v>
      </c>
      <c r="G106" s="2" t="s">
        <v>171</v>
      </c>
      <c r="H106" s="2" t="s">
        <v>172</v>
      </c>
      <c r="I106" s="2">
        <v>0.113597</v>
      </c>
      <c r="J106" s="2">
        <v>0</v>
      </c>
      <c r="K106" s="2"/>
      <c r="L106" s="2"/>
      <c r="M106" s="2"/>
      <c r="N106" s="2"/>
      <c r="O106" s="2">
        <f t="shared" si="69"/>
        <v>1174.29</v>
      </c>
      <c r="P106" s="2">
        <f t="shared" si="70"/>
        <v>1174.29</v>
      </c>
      <c r="Q106" s="2">
        <f t="shared" si="71"/>
        <v>0</v>
      </c>
      <c r="R106" s="2">
        <f t="shared" si="72"/>
        <v>0</v>
      </c>
      <c r="S106" s="2">
        <f t="shared" si="73"/>
        <v>0</v>
      </c>
      <c r="T106" s="2">
        <f t="shared" si="74"/>
        <v>0</v>
      </c>
      <c r="U106" s="2">
        <f t="shared" si="75"/>
        <v>0</v>
      </c>
      <c r="V106" s="2">
        <f t="shared" si="76"/>
        <v>0</v>
      </c>
      <c r="W106" s="2">
        <f t="shared" si="77"/>
        <v>0</v>
      </c>
      <c r="X106" s="2">
        <f t="shared" si="78"/>
        <v>0</v>
      </c>
      <c r="Y106" s="2">
        <f t="shared" si="79"/>
        <v>0</v>
      </c>
      <c r="Z106" s="2"/>
      <c r="AA106" s="2">
        <v>42559021</v>
      </c>
      <c r="AB106" s="2">
        <f t="shared" si="80"/>
        <v>10337.290000000001</v>
      </c>
      <c r="AC106" s="2">
        <f t="shared" si="81"/>
        <v>10337.290000000001</v>
      </c>
      <c r="AD106" s="2">
        <f t="shared" ref="AD106:AF107" si="107">ROUND((ET106),6)</f>
        <v>0</v>
      </c>
      <c r="AE106" s="2">
        <f t="shared" si="107"/>
        <v>0</v>
      </c>
      <c r="AF106" s="2">
        <f t="shared" si="107"/>
        <v>0</v>
      </c>
      <c r="AG106" s="2">
        <f t="shared" si="82"/>
        <v>0</v>
      </c>
      <c r="AH106" s="2">
        <f>(EW106)</f>
        <v>0</v>
      </c>
      <c r="AI106" s="2">
        <f>(EX106)</f>
        <v>0</v>
      </c>
      <c r="AJ106" s="2">
        <f t="shared" si="83"/>
        <v>0</v>
      </c>
      <c r="AK106" s="2">
        <v>10337.290000000001</v>
      </c>
      <c r="AL106" s="2">
        <v>10337.290000000001</v>
      </c>
      <c r="AM106" s="2">
        <v>0</v>
      </c>
      <c r="AN106" s="2">
        <v>0</v>
      </c>
      <c r="AO106" s="2">
        <v>0</v>
      </c>
      <c r="AP106" s="2">
        <v>0</v>
      </c>
      <c r="AQ106" s="2">
        <v>0</v>
      </c>
      <c r="AR106" s="2">
        <v>0</v>
      </c>
      <c r="AS106" s="2">
        <v>0</v>
      </c>
      <c r="AT106" s="2">
        <v>0</v>
      </c>
      <c r="AU106" s="2">
        <v>0</v>
      </c>
      <c r="AV106" s="2">
        <v>1</v>
      </c>
      <c r="AW106" s="2">
        <v>1</v>
      </c>
      <c r="AX106" s="2"/>
      <c r="AY106" s="2"/>
      <c r="AZ106" s="2">
        <v>1</v>
      </c>
      <c r="BA106" s="2">
        <v>1</v>
      </c>
      <c r="BB106" s="2">
        <v>1</v>
      </c>
      <c r="BC106" s="2">
        <v>1</v>
      </c>
      <c r="BD106" s="2" t="s">
        <v>3</v>
      </c>
      <c r="BE106" s="2" t="s">
        <v>3</v>
      </c>
      <c r="BF106" s="2" t="s">
        <v>3</v>
      </c>
      <c r="BG106" s="2" t="s">
        <v>3</v>
      </c>
      <c r="BH106" s="2">
        <v>3</v>
      </c>
      <c r="BI106" s="2">
        <v>1</v>
      </c>
      <c r="BJ106" s="2" t="s">
        <v>173</v>
      </c>
      <c r="BK106" s="2"/>
      <c r="BL106" s="2"/>
      <c r="BM106" s="2">
        <v>1617</v>
      </c>
      <c r="BN106" s="2">
        <v>0</v>
      </c>
      <c r="BO106" s="2" t="s">
        <v>3</v>
      </c>
      <c r="BP106" s="2">
        <v>0</v>
      </c>
      <c r="BQ106" s="2">
        <v>200</v>
      </c>
      <c r="BR106" s="2">
        <v>0</v>
      </c>
      <c r="BS106" s="2">
        <v>1</v>
      </c>
      <c r="BT106" s="2">
        <v>1</v>
      </c>
      <c r="BU106" s="2">
        <v>1</v>
      </c>
      <c r="BV106" s="2">
        <v>1</v>
      </c>
      <c r="BW106" s="2">
        <v>1</v>
      </c>
      <c r="BX106" s="2">
        <v>1</v>
      </c>
      <c r="BY106" s="2" t="s">
        <v>3</v>
      </c>
      <c r="BZ106" s="2">
        <v>0</v>
      </c>
      <c r="CA106" s="2">
        <v>0</v>
      </c>
      <c r="CB106" s="2"/>
      <c r="CC106" s="2"/>
      <c r="CD106" s="2"/>
      <c r="CE106" s="2"/>
      <c r="CF106" s="2">
        <v>0</v>
      </c>
      <c r="CG106" s="2">
        <v>0</v>
      </c>
      <c r="CH106" s="2"/>
      <c r="CI106" s="2"/>
      <c r="CJ106" s="2"/>
      <c r="CK106" s="2"/>
      <c r="CL106" s="2"/>
      <c r="CM106" s="2">
        <v>0</v>
      </c>
      <c r="CN106" s="2" t="s">
        <v>3</v>
      </c>
      <c r="CO106" s="2">
        <v>0</v>
      </c>
      <c r="CP106" s="2">
        <f t="shared" si="84"/>
        <v>1174.29</v>
      </c>
      <c r="CQ106" s="2">
        <f t="shared" si="85"/>
        <v>10337.290000000001</v>
      </c>
      <c r="CR106" s="2">
        <f t="shared" si="86"/>
        <v>0</v>
      </c>
      <c r="CS106" s="2">
        <f t="shared" si="87"/>
        <v>0</v>
      </c>
      <c r="CT106" s="2">
        <f t="shared" si="88"/>
        <v>0</v>
      </c>
      <c r="CU106" s="2">
        <f t="shared" si="89"/>
        <v>0</v>
      </c>
      <c r="CV106" s="2">
        <f t="shared" si="90"/>
        <v>0</v>
      </c>
      <c r="CW106" s="2">
        <f t="shared" si="91"/>
        <v>0</v>
      </c>
      <c r="CX106" s="2">
        <f t="shared" si="92"/>
        <v>0</v>
      </c>
      <c r="CY106" s="2">
        <f>((S106*BZ106)/100)</f>
        <v>0</v>
      </c>
      <c r="CZ106" s="2">
        <f>((S106*CA106)/100)</f>
        <v>0</v>
      </c>
      <c r="DA106" s="2"/>
      <c r="DB106" s="2"/>
      <c r="DC106" s="2" t="s">
        <v>3</v>
      </c>
      <c r="DD106" s="2" t="s">
        <v>3</v>
      </c>
      <c r="DE106" s="2" t="s">
        <v>3</v>
      </c>
      <c r="DF106" s="2" t="s">
        <v>3</v>
      </c>
      <c r="DG106" s="2" t="s">
        <v>3</v>
      </c>
      <c r="DH106" s="2" t="s">
        <v>3</v>
      </c>
      <c r="DI106" s="2" t="s">
        <v>3</v>
      </c>
      <c r="DJ106" s="2" t="s">
        <v>3</v>
      </c>
      <c r="DK106" s="2" t="s">
        <v>3</v>
      </c>
      <c r="DL106" s="2" t="s">
        <v>3</v>
      </c>
      <c r="DM106" s="2" t="s">
        <v>3</v>
      </c>
      <c r="DN106" s="2">
        <v>0</v>
      </c>
      <c r="DO106" s="2">
        <v>0</v>
      </c>
      <c r="DP106" s="2">
        <v>1</v>
      </c>
      <c r="DQ106" s="2">
        <v>1</v>
      </c>
      <c r="DR106" s="2"/>
      <c r="DS106" s="2"/>
      <c r="DT106" s="2"/>
      <c r="DU106" s="2">
        <v>1009</v>
      </c>
      <c r="DV106" s="2" t="s">
        <v>172</v>
      </c>
      <c r="DW106" s="2" t="s">
        <v>172</v>
      </c>
      <c r="DX106" s="2">
        <v>1000</v>
      </c>
      <c r="DY106" s="2"/>
      <c r="DZ106" s="2"/>
      <c r="EA106" s="2"/>
      <c r="EB106" s="2"/>
      <c r="EC106" s="2"/>
      <c r="ED106" s="2"/>
      <c r="EE106" s="2">
        <v>42146624</v>
      </c>
      <c r="EF106" s="2">
        <v>200</v>
      </c>
      <c r="EG106" s="2" t="s">
        <v>32</v>
      </c>
      <c r="EH106" s="2">
        <v>0</v>
      </c>
      <c r="EI106" s="2" t="s">
        <v>3</v>
      </c>
      <c r="EJ106" s="2">
        <v>1</v>
      </c>
      <c r="EK106" s="2">
        <v>1617</v>
      </c>
      <c r="EL106" s="2" t="s">
        <v>33</v>
      </c>
      <c r="EM106" s="2" t="s">
        <v>34</v>
      </c>
      <c r="EN106" s="2"/>
      <c r="EO106" s="2" t="s">
        <v>3</v>
      </c>
      <c r="EP106" s="2"/>
      <c r="EQ106" s="2">
        <v>512</v>
      </c>
      <c r="ER106" s="2">
        <v>10337.290000000001</v>
      </c>
      <c r="ES106" s="2">
        <v>10337.290000000001</v>
      </c>
      <c r="ET106" s="2">
        <v>0</v>
      </c>
      <c r="EU106" s="2">
        <v>0</v>
      </c>
      <c r="EV106" s="2">
        <v>0</v>
      </c>
      <c r="EW106" s="2">
        <v>0</v>
      </c>
      <c r="EX106" s="2">
        <v>0</v>
      </c>
      <c r="EY106" s="2">
        <v>0</v>
      </c>
      <c r="EZ106" s="2"/>
      <c r="FA106" s="2"/>
      <c r="FB106" s="2"/>
      <c r="FC106" s="2"/>
      <c r="FD106" s="2"/>
      <c r="FE106" s="2"/>
      <c r="FF106" s="2"/>
      <c r="FG106" s="2"/>
      <c r="FH106" s="2"/>
      <c r="FI106" s="2"/>
      <c r="FJ106" s="2"/>
      <c r="FK106" s="2"/>
      <c r="FL106" s="2"/>
      <c r="FM106" s="2"/>
      <c r="FN106" s="2"/>
      <c r="FO106" s="2"/>
      <c r="FP106" s="2"/>
      <c r="FQ106" s="2">
        <v>0</v>
      </c>
      <c r="FR106" s="2">
        <f t="shared" si="93"/>
        <v>0</v>
      </c>
      <c r="FS106" s="2">
        <v>0</v>
      </c>
      <c r="FT106" s="2"/>
      <c r="FU106" s="2"/>
      <c r="FV106" s="2"/>
      <c r="FW106" s="2"/>
      <c r="FX106" s="2">
        <v>0</v>
      </c>
      <c r="FY106" s="2">
        <v>0</v>
      </c>
      <c r="FZ106" s="2"/>
      <c r="GA106" s="2" t="s">
        <v>3</v>
      </c>
      <c r="GB106" s="2"/>
      <c r="GC106" s="2"/>
      <c r="GD106" s="2">
        <v>0</v>
      </c>
      <c r="GE106" s="2"/>
      <c r="GF106" s="2">
        <v>-751256315</v>
      </c>
      <c r="GG106" s="2">
        <v>2</v>
      </c>
      <c r="GH106" s="2">
        <v>1</v>
      </c>
      <c r="GI106" s="2">
        <v>-2</v>
      </c>
      <c r="GJ106" s="2">
        <v>0</v>
      </c>
      <c r="GK106" s="2">
        <f>ROUND(R106*(R12)/100,2)</f>
        <v>0</v>
      </c>
      <c r="GL106" s="2">
        <f t="shared" si="94"/>
        <v>0</v>
      </c>
      <c r="GM106" s="2">
        <f t="shared" si="95"/>
        <v>1174.29</v>
      </c>
      <c r="GN106" s="2">
        <f t="shared" si="96"/>
        <v>1174.29</v>
      </c>
      <c r="GO106" s="2">
        <f t="shared" si="97"/>
        <v>0</v>
      </c>
      <c r="GP106" s="2">
        <f t="shared" si="98"/>
        <v>0</v>
      </c>
      <c r="GQ106" s="2"/>
      <c r="GR106" s="2">
        <v>0</v>
      </c>
      <c r="GS106" s="2">
        <v>3</v>
      </c>
      <c r="GT106" s="2">
        <v>0</v>
      </c>
      <c r="GU106" s="2" t="s">
        <v>3</v>
      </c>
      <c r="GV106" s="2">
        <f t="shared" si="99"/>
        <v>0</v>
      </c>
      <c r="GW106" s="2">
        <v>1</v>
      </c>
      <c r="GX106" s="2">
        <f t="shared" si="100"/>
        <v>0</v>
      </c>
      <c r="GY106" s="2"/>
      <c r="GZ106" s="2"/>
      <c r="HA106" s="2">
        <v>0</v>
      </c>
      <c r="HB106" s="2">
        <v>0</v>
      </c>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v>0</v>
      </c>
      <c r="IL106" s="2"/>
      <c r="IM106" s="2"/>
      <c r="IN106" s="2"/>
      <c r="IO106" s="2"/>
      <c r="IP106" s="2"/>
      <c r="IQ106" s="2"/>
      <c r="IR106" s="2"/>
      <c r="IS106" s="2"/>
      <c r="IT106" s="2"/>
      <c r="IU106" s="2"/>
    </row>
    <row r="107" spans="1:255" x14ac:dyDescent="0.2">
      <c r="A107">
        <v>17</v>
      </c>
      <c r="B107">
        <v>1</v>
      </c>
      <c r="E107" t="s">
        <v>169</v>
      </c>
      <c r="F107" t="s">
        <v>170</v>
      </c>
      <c r="G107" t="s">
        <v>171</v>
      </c>
      <c r="H107" t="s">
        <v>172</v>
      </c>
      <c r="I107">
        <v>0.113597</v>
      </c>
      <c r="J107">
        <v>0</v>
      </c>
      <c r="O107">
        <f t="shared" si="69"/>
        <v>9241.6200000000008</v>
      </c>
      <c r="P107">
        <f t="shared" si="70"/>
        <v>9241.6200000000008</v>
      </c>
      <c r="Q107">
        <f t="shared" si="71"/>
        <v>0</v>
      </c>
      <c r="R107">
        <f t="shared" si="72"/>
        <v>0</v>
      </c>
      <c r="S107">
        <f t="shared" si="73"/>
        <v>0</v>
      </c>
      <c r="T107">
        <f t="shared" si="74"/>
        <v>0</v>
      </c>
      <c r="U107">
        <f t="shared" si="75"/>
        <v>0</v>
      </c>
      <c r="V107">
        <f t="shared" si="76"/>
        <v>0</v>
      </c>
      <c r="W107">
        <f t="shared" si="77"/>
        <v>0</v>
      </c>
      <c r="X107">
        <f t="shared" si="78"/>
        <v>0</v>
      </c>
      <c r="Y107">
        <f t="shared" si="79"/>
        <v>0</v>
      </c>
      <c r="AA107">
        <v>42559019</v>
      </c>
      <c r="AB107">
        <f t="shared" si="80"/>
        <v>10337.290000000001</v>
      </c>
      <c r="AC107">
        <f t="shared" si="81"/>
        <v>10337.290000000001</v>
      </c>
      <c r="AD107">
        <f t="shared" si="107"/>
        <v>0</v>
      </c>
      <c r="AE107">
        <f t="shared" si="107"/>
        <v>0</v>
      </c>
      <c r="AF107">
        <f t="shared" si="107"/>
        <v>0</v>
      </c>
      <c r="AG107">
        <f t="shared" si="82"/>
        <v>0</v>
      </c>
      <c r="AH107">
        <f>(EW107)</f>
        <v>0</v>
      </c>
      <c r="AI107">
        <f>(EX107)</f>
        <v>0</v>
      </c>
      <c r="AJ107">
        <f t="shared" si="83"/>
        <v>0</v>
      </c>
      <c r="AK107">
        <v>10337.290000000001</v>
      </c>
      <c r="AL107">
        <v>10337.290000000001</v>
      </c>
      <c r="AM107">
        <v>0</v>
      </c>
      <c r="AN107">
        <v>0</v>
      </c>
      <c r="AO107">
        <v>0</v>
      </c>
      <c r="AP107">
        <v>0</v>
      </c>
      <c r="AQ107">
        <v>0</v>
      </c>
      <c r="AR107">
        <v>0</v>
      </c>
      <c r="AS107">
        <v>0</v>
      </c>
      <c r="AT107">
        <v>0</v>
      </c>
      <c r="AU107">
        <v>0</v>
      </c>
      <c r="AV107">
        <v>1</v>
      </c>
      <c r="AW107">
        <v>1</v>
      </c>
      <c r="AZ107">
        <v>1</v>
      </c>
      <c r="BA107">
        <v>1</v>
      </c>
      <c r="BB107">
        <v>1</v>
      </c>
      <c r="BC107">
        <v>7.87</v>
      </c>
      <c r="BD107" t="s">
        <v>3</v>
      </c>
      <c r="BE107" t="s">
        <v>3</v>
      </c>
      <c r="BF107" t="s">
        <v>3</v>
      </c>
      <c r="BG107" t="s">
        <v>3</v>
      </c>
      <c r="BH107">
        <v>3</v>
      </c>
      <c r="BI107">
        <v>1</v>
      </c>
      <c r="BJ107" t="s">
        <v>173</v>
      </c>
      <c r="BM107">
        <v>1617</v>
      </c>
      <c r="BN107">
        <v>0</v>
      </c>
      <c r="BO107" t="s">
        <v>170</v>
      </c>
      <c r="BP107">
        <v>1</v>
      </c>
      <c r="BQ107">
        <v>200</v>
      </c>
      <c r="BR107">
        <v>0</v>
      </c>
      <c r="BS107">
        <v>1</v>
      </c>
      <c r="BT107">
        <v>1</v>
      </c>
      <c r="BU107">
        <v>1</v>
      </c>
      <c r="BV107">
        <v>1</v>
      </c>
      <c r="BW107">
        <v>1</v>
      </c>
      <c r="BX107">
        <v>1</v>
      </c>
      <c r="BY107" t="s">
        <v>3</v>
      </c>
      <c r="BZ107">
        <v>0</v>
      </c>
      <c r="CA107">
        <v>0</v>
      </c>
      <c r="CF107">
        <v>0</v>
      </c>
      <c r="CG107">
        <v>0</v>
      </c>
      <c r="CM107">
        <v>0</v>
      </c>
      <c r="CN107" t="s">
        <v>3</v>
      </c>
      <c r="CO107">
        <v>0</v>
      </c>
      <c r="CP107">
        <f t="shared" si="84"/>
        <v>9241.6200000000008</v>
      </c>
      <c r="CQ107">
        <f t="shared" si="85"/>
        <v>81354.472300000009</v>
      </c>
      <c r="CR107">
        <f t="shared" si="86"/>
        <v>0</v>
      </c>
      <c r="CS107">
        <f t="shared" si="87"/>
        <v>0</v>
      </c>
      <c r="CT107">
        <f t="shared" si="88"/>
        <v>0</v>
      </c>
      <c r="CU107">
        <f t="shared" si="89"/>
        <v>0</v>
      </c>
      <c r="CV107">
        <f t="shared" si="90"/>
        <v>0</v>
      </c>
      <c r="CW107">
        <f t="shared" si="91"/>
        <v>0</v>
      </c>
      <c r="CX107">
        <f t="shared" si="92"/>
        <v>0</v>
      </c>
      <c r="CY107">
        <f>S107*(BZ107/100)</f>
        <v>0</v>
      </c>
      <c r="CZ107">
        <f>S107*(CA107/100)</f>
        <v>0</v>
      </c>
      <c r="DC107" t="s">
        <v>3</v>
      </c>
      <c r="DD107" t="s">
        <v>3</v>
      </c>
      <c r="DE107" t="s">
        <v>3</v>
      </c>
      <c r="DF107" t="s">
        <v>3</v>
      </c>
      <c r="DG107" t="s">
        <v>3</v>
      </c>
      <c r="DH107" t="s">
        <v>3</v>
      </c>
      <c r="DI107" t="s">
        <v>3</v>
      </c>
      <c r="DJ107" t="s">
        <v>3</v>
      </c>
      <c r="DK107" t="s">
        <v>3</v>
      </c>
      <c r="DL107" t="s">
        <v>3</v>
      </c>
      <c r="DM107" t="s">
        <v>3</v>
      </c>
      <c r="DN107">
        <v>0</v>
      </c>
      <c r="DO107">
        <v>0</v>
      </c>
      <c r="DP107">
        <v>1</v>
      </c>
      <c r="DQ107">
        <v>1</v>
      </c>
      <c r="DU107">
        <v>1009</v>
      </c>
      <c r="DV107" t="s">
        <v>172</v>
      </c>
      <c r="DW107" t="s">
        <v>172</v>
      </c>
      <c r="DX107">
        <v>1000</v>
      </c>
      <c r="EE107">
        <v>42146624</v>
      </c>
      <c r="EF107">
        <v>200</v>
      </c>
      <c r="EG107" t="s">
        <v>32</v>
      </c>
      <c r="EH107">
        <v>0</v>
      </c>
      <c r="EI107" t="s">
        <v>3</v>
      </c>
      <c r="EJ107">
        <v>1</v>
      </c>
      <c r="EK107">
        <v>1617</v>
      </c>
      <c r="EL107" t="s">
        <v>33</v>
      </c>
      <c r="EM107" t="s">
        <v>34</v>
      </c>
      <c r="EO107" t="s">
        <v>3</v>
      </c>
      <c r="EQ107">
        <v>512</v>
      </c>
      <c r="ER107">
        <v>10337.290000000001</v>
      </c>
      <c r="ES107">
        <v>10337.290000000001</v>
      </c>
      <c r="ET107">
        <v>0</v>
      </c>
      <c r="EU107">
        <v>0</v>
      </c>
      <c r="EV107">
        <v>0</v>
      </c>
      <c r="EW107">
        <v>0</v>
      </c>
      <c r="EX107">
        <v>0</v>
      </c>
      <c r="EY107">
        <v>0</v>
      </c>
      <c r="FQ107">
        <v>0</v>
      </c>
      <c r="FR107">
        <f t="shared" si="93"/>
        <v>0</v>
      </c>
      <c r="FS107">
        <v>0</v>
      </c>
      <c r="FX107">
        <v>0</v>
      </c>
      <c r="FY107">
        <v>0</v>
      </c>
      <c r="GA107" t="s">
        <v>3</v>
      </c>
      <c r="GD107">
        <v>0</v>
      </c>
      <c r="GF107">
        <v>-751256315</v>
      </c>
      <c r="GG107">
        <v>2</v>
      </c>
      <c r="GH107">
        <v>1</v>
      </c>
      <c r="GI107">
        <v>2</v>
      </c>
      <c r="GJ107">
        <v>0</v>
      </c>
      <c r="GK107">
        <f>ROUND(R107*(S12)/100,2)</f>
        <v>0</v>
      </c>
      <c r="GL107">
        <f t="shared" si="94"/>
        <v>0</v>
      </c>
      <c r="GM107">
        <f t="shared" si="95"/>
        <v>9241.6200000000008</v>
      </c>
      <c r="GN107">
        <f t="shared" si="96"/>
        <v>9241.6200000000008</v>
      </c>
      <c r="GO107">
        <f t="shared" si="97"/>
        <v>0</v>
      </c>
      <c r="GP107">
        <f t="shared" si="98"/>
        <v>0</v>
      </c>
      <c r="GR107">
        <v>0</v>
      </c>
      <c r="GS107">
        <v>3</v>
      </c>
      <c r="GT107">
        <v>0</v>
      </c>
      <c r="GU107" t="s">
        <v>3</v>
      </c>
      <c r="GV107">
        <f t="shared" si="99"/>
        <v>0</v>
      </c>
      <c r="GW107">
        <v>1</v>
      </c>
      <c r="GX107">
        <f t="shared" si="100"/>
        <v>0</v>
      </c>
      <c r="HA107">
        <v>0</v>
      </c>
      <c r="HB107">
        <v>0</v>
      </c>
      <c r="IK107">
        <v>0</v>
      </c>
    </row>
    <row r="108" spans="1:255" x14ac:dyDescent="0.2">
      <c r="A108" s="2">
        <v>17</v>
      </c>
      <c r="B108" s="2">
        <v>1</v>
      </c>
      <c r="C108" s="2">
        <f>ROW(SmtRes!A77)</f>
        <v>77</v>
      </c>
      <c r="D108" s="2">
        <f>ROW(EtalonRes!A129)</f>
        <v>129</v>
      </c>
      <c r="E108" s="2" t="s">
        <v>174</v>
      </c>
      <c r="F108" s="2" t="s">
        <v>175</v>
      </c>
      <c r="G108" s="2" t="s">
        <v>176</v>
      </c>
      <c r="H108" s="2" t="s">
        <v>165</v>
      </c>
      <c r="I108" s="2">
        <v>0.91369999999999996</v>
      </c>
      <c r="J108" s="2">
        <v>0</v>
      </c>
      <c r="K108" s="2"/>
      <c r="L108" s="2"/>
      <c r="M108" s="2"/>
      <c r="N108" s="2"/>
      <c r="O108" s="2">
        <f t="shared" si="69"/>
        <v>452.54</v>
      </c>
      <c r="P108" s="2">
        <f t="shared" si="70"/>
        <v>1.54</v>
      </c>
      <c r="Q108" s="2">
        <f t="shared" si="71"/>
        <v>0.85</v>
      </c>
      <c r="R108" s="2">
        <f t="shared" si="72"/>
        <v>0.21</v>
      </c>
      <c r="S108" s="2">
        <f t="shared" si="73"/>
        <v>450.15</v>
      </c>
      <c r="T108" s="2">
        <f t="shared" si="74"/>
        <v>0</v>
      </c>
      <c r="U108" s="2">
        <f t="shared" si="75"/>
        <v>38.772859499999996</v>
      </c>
      <c r="V108" s="2">
        <f t="shared" si="76"/>
        <v>0</v>
      </c>
      <c r="W108" s="2">
        <f t="shared" si="77"/>
        <v>0</v>
      </c>
      <c r="X108" s="2">
        <f t="shared" si="78"/>
        <v>450.15</v>
      </c>
      <c r="Y108" s="2">
        <f t="shared" si="79"/>
        <v>288.10000000000002</v>
      </c>
      <c r="Z108" s="2"/>
      <c r="AA108" s="2">
        <v>42559021</v>
      </c>
      <c r="AB108" s="2">
        <f t="shared" si="80"/>
        <v>495.2765</v>
      </c>
      <c r="AC108" s="2">
        <f t="shared" si="81"/>
        <v>1.68</v>
      </c>
      <c r="AD108" s="2">
        <f>ROUND(((ET108*1.25)),6)</f>
        <v>0.92500000000000004</v>
      </c>
      <c r="AE108" s="2">
        <f>ROUND(((EU108*1.25)),6)</f>
        <v>0.22500000000000001</v>
      </c>
      <c r="AF108" s="2">
        <f>ROUND(((EV108*1.15)),6)</f>
        <v>492.67149999999998</v>
      </c>
      <c r="AG108" s="2">
        <f t="shared" si="82"/>
        <v>0</v>
      </c>
      <c r="AH108" s="2">
        <f>((EW108*1.15))</f>
        <v>42.434999999999995</v>
      </c>
      <c r="AI108" s="2">
        <f>((EX108*1.25))</f>
        <v>0</v>
      </c>
      <c r="AJ108" s="2">
        <f t="shared" si="83"/>
        <v>0</v>
      </c>
      <c r="AK108" s="2">
        <v>430.83</v>
      </c>
      <c r="AL108" s="2">
        <v>1.68</v>
      </c>
      <c r="AM108" s="2">
        <v>0.74</v>
      </c>
      <c r="AN108" s="2">
        <v>0.18</v>
      </c>
      <c r="AO108" s="2">
        <v>428.41</v>
      </c>
      <c r="AP108" s="2">
        <v>0</v>
      </c>
      <c r="AQ108" s="2">
        <v>36.9</v>
      </c>
      <c r="AR108" s="2">
        <v>0</v>
      </c>
      <c r="AS108" s="2">
        <v>0</v>
      </c>
      <c r="AT108" s="2">
        <v>100</v>
      </c>
      <c r="AU108" s="2">
        <v>64</v>
      </c>
      <c r="AV108" s="2">
        <v>1</v>
      </c>
      <c r="AW108" s="2">
        <v>1</v>
      </c>
      <c r="AX108" s="2"/>
      <c r="AY108" s="2"/>
      <c r="AZ108" s="2">
        <v>1</v>
      </c>
      <c r="BA108" s="2">
        <v>1</v>
      </c>
      <c r="BB108" s="2">
        <v>1</v>
      </c>
      <c r="BC108" s="2">
        <v>1</v>
      </c>
      <c r="BD108" s="2" t="s">
        <v>3</v>
      </c>
      <c r="BE108" s="2" t="s">
        <v>3</v>
      </c>
      <c r="BF108" s="2" t="s">
        <v>3</v>
      </c>
      <c r="BG108" s="2" t="s">
        <v>3</v>
      </c>
      <c r="BH108" s="2">
        <v>0</v>
      </c>
      <c r="BI108" s="2">
        <v>1</v>
      </c>
      <c r="BJ108" s="2" t="s">
        <v>177</v>
      </c>
      <c r="BK108" s="2"/>
      <c r="BL108" s="2"/>
      <c r="BM108" s="2">
        <v>117</v>
      </c>
      <c r="BN108" s="2">
        <v>0</v>
      </c>
      <c r="BO108" s="2" t="s">
        <v>3</v>
      </c>
      <c r="BP108" s="2">
        <v>0</v>
      </c>
      <c r="BQ108" s="2">
        <v>30</v>
      </c>
      <c r="BR108" s="2">
        <v>0</v>
      </c>
      <c r="BS108" s="2">
        <v>1</v>
      </c>
      <c r="BT108" s="2">
        <v>1</v>
      </c>
      <c r="BU108" s="2">
        <v>1</v>
      </c>
      <c r="BV108" s="2">
        <v>1</v>
      </c>
      <c r="BW108" s="2">
        <v>1</v>
      </c>
      <c r="BX108" s="2">
        <v>1</v>
      </c>
      <c r="BY108" s="2" t="s">
        <v>3</v>
      </c>
      <c r="BZ108" s="2">
        <v>100</v>
      </c>
      <c r="CA108" s="2">
        <v>64</v>
      </c>
      <c r="CB108" s="2"/>
      <c r="CC108" s="2"/>
      <c r="CD108" s="2"/>
      <c r="CE108" s="2"/>
      <c r="CF108" s="2">
        <v>0</v>
      </c>
      <c r="CG108" s="2">
        <v>0</v>
      </c>
      <c r="CH108" s="2"/>
      <c r="CI108" s="2"/>
      <c r="CJ108" s="2"/>
      <c r="CK108" s="2"/>
      <c r="CL108" s="2"/>
      <c r="CM108" s="2">
        <v>0</v>
      </c>
      <c r="CN108" s="2" t="s">
        <v>20</v>
      </c>
      <c r="CO108" s="2">
        <v>0</v>
      </c>
      <c r="CP108" s="2">
        <f t="shared" si="84"/>
        <v>452.53999999999996</v>
      </c>
      <c r="CQ108" s="2">
        <f t="shared" si="85"/>
        <v>1.68</v>
      </c>
      <c r="CR108" s="2">
        <f t="shared" si="86"/>
        <v>0.92500000000000004</v>
      </c>
      <c r="CS108" s="2">
        <f t="shared" si="87"/>
        <v>0.22500000000000001</v>
      </c>
      <c r="CT108" s="2">
        <f t="shared" si="88"/>
        <v>492.67149999999998</v>
      </c>
      <c r="CU108" s="2">
        <f t="shared" si="89"/>
        <v>0</v>
      </c>
      <c r="CV108" s="2">
        <f t="shared" si="90"/>
        <v>42.434999999999995</v>
      </c>
      <c r="CW108" s="2">
        <f t="shared" si="91"/>
        <v>0</v>
      </c>
      <c r="CX108" s="2">
        <f t="shared" si="92"/>
        <v>0</v>
      </c>
      <c r="CY108" s="2">
        <f>((S108*BZ108)/100)</f>
        <v>450.15</v>
      </c>
      <c r="CZ108" s="2">
        <f>((S108*CA108)/100)</f>
        <v>288.096</v>
      </c>
      <c r="DA108" s="2"/>
      <c r="DB108" s="2"/>
      <c r="DC108" s="2" t="s">
        <v>3</v>
      </c>
      <c r="DD108" s="2" t="s">
        <v>3</v>
      </c>
      <c r="DE108" s="2" t="s">
        <v>21</v>
      </c>
      <c r="DF108" s="2" t="s">
        <v>21</v>
      </c>
      <c r="DG108" s="2" t="s">
        <v>22</v>
      </c>
      <c r="DH108" s="2" t="s">
        <v>3</v>
      </c>
      <c r="DI108" s="2" t="s">
        <v>22</v>
      </c>
      <c r="DJ108" s="2" t="s">
        <v>21</v>
      </c>
      <c r="DK108" s="2" t="s">
        <v>3</v>
      </c>
      <c r="DL108" s="2" t="s">
        <v>3</v>
      </c>
      <c r="DM108" s="2" t="s">
        <v>3</v>
      </c>
      <c r="DN108" s="2">
        <v>0</v>
      </c>
      <c r="DO108" s="2">
        <v>0</v>
      </c>
      <c r="DP108" s="2">
        <v>1.0249999999999999</v>
      </c>
      <c r="DQ108" s="2">
        <v>1</v>
      </c>
      <c r="DR108" s="2"/>
      <c r="DS108" s="2"/>
      <c r="DT108" s="2"/>
      <c r="DU108" s="2">
        <v>1005</v>
      </c>
      <c r="DV108" s="2" t="s">
        <v>165</v>
      </c>
      <c r="DW108" s="2" t="s">
        <v>165</v>
      </c>
      <c r="DX108" s="2">
        <v>100</v>
      </c>
      <c r="DY108" s="2"/>
      <c r="DZ108" s="2"/>
      <c r="EA108" s="2"/>
      <c r="EB108" s="2"/>
      <c r="EC108" s="2"/>
      <c r="ED108" s="2"/>
      <c r="EE108" s="2">
        <v>42145124</v>
      </c>
      <c r="EF108" s="2">
        <v>30</v>
      </c>
      <c r="EG108" s="2" t="s">
        <v>23</v>
      </c>
      <c r="EH108" s="2">
        <v>0</v>
      </c>
      <c r="EI108" s="2" t="s">
        <v>3</v>
      </c>
      <c r="EJ108" s="2">
        <v>1</v>
      </c>
      <c r="EK108" s="2">
        <v>117</v>
      </c>
      <c r="EL108" s="2" t="s">
        <v>167</v>
      </c>
      <c r="EM108" s="2" t="s">
        <v>168</v>
      </c>
      <c r="EN108" s="2"/>
      <c r="EO108" s="2" t="s">
        <v>26</v>
      </c>
      <c r="EP108" s="2"/>
      <c r="EQ108" s="2">
        <v>512</v>
      </c>
      <c r="ER108" s="2">
        <v>430.83</v>
      </c>
      <c r="ES108" s="2">
        <v>1.68</v>
      </c>
      <c r="ET108" s="2">
        <v>0.74</v>
      </c>
      <c r="EU108" s="2">
        <v>0.18</v>
      </c>
      <c r="EV108" s="2">
        <v>428.41</v>
      </c>
      <c r="EW108" s="2">
        <v>36.9</v>
      </c>
      <c r="EX108" s="2">
        <v>0</v>
      </c>
      <c r="EY108" s="2">
        <v>0</v>
      </c>
      <c r="EZ108" s="2"/>
      <c r="FA108" s="2"/>
      <c r="FB108" s="2"/>
      <c r="FC108" s="2"/>
      <c r="FD108" s="2"/>
      <c r="FE108" s="2"/>
      <c r="FF108" s="2"/>
      <c r="FG108" s="2"/>
      <c r="FH108" s="2"/>
      <c r="FI108" s="2"/>
      <c r="FJ108" s="2"/>
      <c r="FK108" s="2"/>
      <c r="FL108" s="2"/>
      <c r="FM108" s="2"/>
      <c r="FN108" s="2"/>
      <c r="FO108" s="2"/>
      <c r="FP108" s="2"/>
      <c r="FQ108" s="2">
        <v>0</v>
      </c>
      <c r="FR108" s="2">
        <f t="shared" si="93"/>
        <v>0</v>
      </c>
      <c r="FS108" s="2">
        <v>0</v>
      </c>
      <c r="FT108" s="2"/>
      <c r="FU108" s="2"/>
      <c r="FV108" s="2"/>
      <c r="FW108" s="2"/>
      <c r="FX108" s="2">
        <v>100</v>
      </c>
      <c r="FY108" s="2">
        <v>64</v>
      </c>
      <c r="FZ108" s="2"/>
      <c r="GA108" s="2" t="s">
        <v>3</v>
      </c>
      <c r="GB108" s="2"/>
      <c r="GC108" s="2"/>
      <c r="GD108" s="2">
        <v>0</v>
      </c>
      <c r="GE108" s="2"/>
      <c r="GF108" s="2">
        <v>-1908347467</v>
      </c>
      <c r="GG108" s="2">
        <v>2</v>
      </c>
      <c r="GH108" s="2">
        <v>1</v>
      </c>
      <c r="GI108" s="2">
        <v>-2</v>
      </c>
      <c r="GJ108" s="2">
        <v>0</v>
      </c>
      <c r="GK108" s="2">
        <f>ROUND(R108*(R12)/100,2)</f>
        <v>0.37</v>
      </c>
      <c r="GL108" s="2">
        <f t="shared" si="94"/>
        <v>0</v>
      </c>
      <c r="GM108" s="2">
        <f t="shared" si="95"/>
        <v>1191.1600000000001</v>
      </c>
      <c r="GN108" s="2">
        <f t="shared" si="96"/>
        <v>1191.1600000000001</v>
      </c>
      <c r="GO108" s="2">
        <f t="shared" si="97"/>
        <v>0</v>
      </c>
      <c r="GP108" s="2">
        <f t="shared" si="98"/>
        <v>0</v>
      </c>
      <c r="GQ108" s="2"/>
      <c r="GR108" s="2">
        <v>0</v>
      </c>
      <c r="GS108" s="2">
        <v>3</v>
      </c>
      <c r="GT108" s="2">
        <v>0</v>
      </c>
      <c r="GU108" s="2" t="s">
        <v>3</v>
      </c>
      <c r="GV108" s="2">
        <f t="shared" si="99"/>
        <v>0</v>
      </c>
      <c r="GW108" s="2">
        <v>1</v>
      </c>
      <c r="GX108" s="2">
        <f t="shared" si="100"/>
        <v>0</v>
      </c>
      <c r="GY108" s="2"/>
      <c r="GZ108" s="2"/>
      <c r="HA108" s="2">
        <v>0</v>
      </c>
      <c r="HB108" s="2">
        <v>0</v>
      </c>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v>0</v>
      </c>
      <c r="IL108" s="2"/>
      <c r="IM108" s="2"/>
      <c r="IN108" s="2"/>
      <c r="IO108" s="2"/>
      <c r="IP108" s="2"/>
      <c r="IQ108" s="2"/>
      <c r="IR108" s="2"/>
      <c r="IS108" s="2"/>
      <c r="IT108" s="2"/>
      <c r="IU108" s="2"/>
    </row>
    <row r="109" spans="1:255" x14ac:dyDescent="0.2">
      <c r="A109">
        <v>17</v>
      </c>
      <c r="B109">
        <v>1</v>
      </c>
      <c r="C109">
        <f>ROW(SmtRes!A80)</f>
        <v>80</v>
      </c>
      <c r="D109">
        <f>ROW(EtalonRes!A134)</f>
        <v>134</v>
      </c>
      <c r="E109" t="s">
        <v>174</v>
      </c>
      <c r="F109" t="s">
        <v>175</v>
      </c>
      <c r="G109" t="s">
        <v>176</v>
      </c>
      <c r="H109" t="s">
        <v>165</v>
      </c>
      <c r="I109">
        <v>0.91369999999999996</v>
      </c>
      <c r="J109">
        <v>0</v>
      </c>
      <c r="O109">
        <f t="shared" si="69"/>
        <v>9198.82</v>
      </c>
      <c r="P109">
        <f t="shared" si="70"/>
        <v>8.0299999999999994</v>
      </c>
      <c r="Q109">
        <f t="shared" si="71"/>
        <v>7.65</v>
      </c>
      <c r="R109">
        <f t="shared" si="72"/>
        <v>4.1900000000000004</v>
      </c>
      <c r="S109">
        <f t="shared" si="73"/>
        <v>9183.14</v>
      </c>
      <c r="T109">
        <f t="shared" si="74"/>
        <v>0</v>
      </c>
      <c r="U109">
        <f t="shared" si="75"/>
        <v>38.772859499999996</v>
      </c>
      <c r="V109">
        <f t="shared" si="76"/>
        <v>0</v>
      </c>
      <c r="W109">
        <f t="shared" si="77"/>
        <v>0</v>
      </c>
      <c r="X109">
        <f t="shared" si="78"/>
        <v>7438.34</v>
      </c>
      <c r="Y109">
        <f t="shared" si="79"/>
        <v>3765.09</v>
      </c>
      <c r="AA109">
        <v>42559019</v>
      </c>
      <c r="AB109">
        <f t="shared" si="80"/>
        <v>495.2765</v>
      </c>
      <c r="AC109">
        <f t="shared" si="81"/>
        <v>1.68</v>
      </c>
      <c r="AD109">
        <f>ROUND(((ET109*1.25)),6)</f>
        <v>0.92500000000000004</v>
      </c>
      <c r="AE109">
        <f>ROUND(((EU109*1.25)),6)</f>
        <v>0.22500000000000001</v>
      </c>
      <c r="AF109">
        <f>ROUND(((EV109*1.15)),6)</f>
        <v>492.67149999999998</v>
      </c>
      <c r="AG109">
        <f t="shared" si="82"/>
        <v>0</v>
      </c>
      <c r="AH109">
        <f>((EW109*1.15))</f>
        <v>42.434999999999995</v>
      </c>
      <c r="AI109">
        <f>((EX109*1.25))</f>
        <v>0</v>
      </c>
      <c r="AJ109">
        <f t="shared" si="83"/>
        <v>0</v>
      </c>
      <c r="AK109">
        <v>430.83</v>
      </c>
      <c r="AL109">
        <v>1.68</v>
      </c>
      <c r="AM109">
        <v>0.74</v>
      </c>
      <c r="AN109">
        <v>0.18</v>
      </c>
      <c r="AO109">
        <v>428.41</v>
      </c>
      <c r="AP109">
        <v>0</v>
      </c>
      <c r="AQ109">
        <v>36.9</v>
      </c>
      <c r="AR109">
        <v>0</v>
      </c>
      <c r="AS109">
        <v>0</v>
      </c>
      <c r="AT109">
        <v>81</v>
      </c>
      <c r="AU109">
        <v>41</v>
      </c>
      <c r="AV109">
        <v>1</v>
      </c>
      <c r="AW109">
        <v>1</v>
      </c>
      <c r="AZ109">
        <v>1</v>
      </c>
      <c r="BA109">
        <v>20.399999999999999</v>
      </c>
      <c r="BB109">
        <v>9.0500000000000007</v>
      </c>
      <c r="BC109">
        <v>5.23</v>
      </c>
      <c r="BD109" t="s">
        <v>3</v>
      </c>
      <c r="BE109" t="s">
        <v>3</v>
      </c>
      <c r="BF109" t="s">
        <v>3</v>
      </c>
      <c r="BG109" t="s">
        <v>3</v>
      </c>
      <c r="BH109">
        <v>0</v>
      </c>
      <c r="BI109">
        <v>1</v>
      </c>
      <c r="BJ109" t="s">
        <v>177</v>
      </c>
      <c r="BM109">
        <v>117</v>
      </c>
      <c r="BN109">
        <v>0</v>
      </c>
      <c r="BO109" t="s">
        <v>175</v>
      </c>
      <c r="BP109">
        <v>1</v>
      </c>
      <c r="BQ109">
        <v>30</v>
      </c>
      <c r="BR109">
        <v>0</v>
      </c>
      <c r="BS109">
        <v>20.399999999999999</v>
      </c>
      <c r="BT109">
        <v>1</v>
      </c>
      <c r="BU109">
        <v>1</v>
      </c>
      <c r="BV109">
        <v>1</v>
      </c>
      <c r="BW109">
        <v>1</v>
      </c>
      <c r="BX109">
        <v>1</v>
      </c>
      <c r="BY109" t="s">
        <v>3</v>
      </c>
      <c r="BZ109">
        <v>81</v>
      </c>
      <c r="CA109">
        <v>41</v>
      </c>
      <c r="CF109">
        <v>0</v>
      </c>
      <c r="CG109">
        <v>0</v>
      </c>
      <c r="CM109">
        <v>0</v>
      </c>
      <c r="CN109" t="s">
        <v>20</v>
      </c>
      <c r="CO109">
        <v>0</v>
      </c>
      <c r="CP109">
        <f t="shared" si="84"/>
        <v>9198.82</v>
      </c>
      <c r="CQ109">
        <f t="shared" si="85"/>
        <v>8.7864000000000004</v>
      </c>
      <c r="CR109">
        <f t="shared" si="86"/>
        <v>8.3712500000000016</v>
      </c>
      <c r="CS109">
        <f t="shared" si="87"/>
        <v>4.59</v>
      </c>
      <c r="CT109">
        <f t="shared" si="88"/>
        <v>10050.498599999999</v>
      </c>
      <c r="CU109">
        <f t="shared" si="89"/>
        <v>0</v>
      </c>
      <c r="CV109">
        <f t="shared" si="90"/>
        <v>42.434999999999995</v>
      </c>
      <c r="CW109">
        <f t="shared" si="91"/>
        <v>0</v>
      </c>
      <c r="CX109">
        <f t="shared" si="92"/>
        <v>0</v>
      </c>
      <c r="CY109">
        <f>S109*(BZ109/100)</f>
        <v>7438.3433999999997</v>
      </c>
      <c r="CZ109">
        <f>S109*(CA109/100)</f>
        <v>3765.0873999999994</v>
      </c>
      <c r="DC109" t="s">
        <v>3</v>
      </c>
      <c r="DD109" t="s">
        <v>3</v>
      </c>
      <c r="DE109" t="s">
        <v>21</v>
      </c>
      <c r="DF109" t="s">
        <v>21</v>
      </c>
      <c r="DG109" t="s">
        <v>22</v>
      </c>
      <c r="DH109" t="s">
        <v>3</v>
      </c>
      <c r="DI109" t="s">
        <v>22</v>
      </c>
      <c r="DJ109" t="s">
        <v>21</v>
      </c>
      <c r="DK109" t="s">
        <v>3</v>
      </c>
      <c r="DL109" t="s">
        <v>3</v>
      </c>
      <c r="DM109" t="s">
        <v>3</v>
      </c>
      <c r="DN109">
        <v>100</v>
      </c>
      <c r="DO109">
        <v>64</v>
      </c>
      <c r="DP109">
        <v>1.0249999999999999</v>
      </c>
      <c r="DQ109">
        <v>1</v>
      </c>
      <c r="DU109">
        <v>1005</v>
      </c>
      <c r="DV109" t="s">
        <v>165</v>
      </c>
      <c r="DW109" t="s">
        <v>165</v>
      </c>
      <c r="DX109">
        <v>100</v>
      </c>
      <c r="EE109">
        <v>42145124</v>
      </c>
      <c r="EF109">
        <v>30</v>
      </c>
      <c r="EG109" t="s">
        <v>23</v>
      </c>
      <c r="EH109">
        <v>0</v>
      </c>
      <c r="EI109" t="s">
        <v>3</v>
      </c>
      <c r="EJ109">
        <v>1</v>
      </c>
      <c r="EK109">
        <v>117</v>
      </c>
      <c r="EL109" t="s">
        <v>167</v>
      </c>
      <c r="EM109" t="s">
        <v>168</v>
      </c>
      <c r="EO109" t="s">
        <v>26</v>
      </c>
      <c r="EQ109">
        <v>512</v>
      </c>
      <c r="ER109">
        <v>430.83</v>
      </c>
      <c r="ES109">
        <v>1.68</v>
      </c>
      <c r="ET109">
        <v>0.74</v>
      </c>
      <c r="EU109">
        <v>0.18</v>
      </c>
      <c r="EV109">
        <v>428.41</v>
      </c>
      <c r="EW109">
        <v>36.9</v>
      </c>
      <c r="EX109">
        <v>0</v>
      </c>
      <c r="EY109">
        <v>0</v>
      </c>
      <c r="FQ109">
        <v>0</v>
      </c>
      <c r="FR109">
        <f t="shared" si="93"/>
        <v>0</v>
      </c>
      <c r="FS109">
        <v>0</v>
      </c>
      <c r="FX109">
        <v>100</v>
      </c>
      <c r="FY109">
        <v>64</v>
      </c>
      <c r="GA109" t="s">
        <v>3</v>
      </c>
      <c r="GD109">
        <v>0</v>
      </c>
      <c r="GF109">
        <v>-1908347467</v>
      </c>
      <c r="GG109">
        <v>2</v>
      </c>
      <c r="GH109">
        <v>1</v>
      </c>
      <c r="GI109">
        <v>2</v>
      </c>
      <c r="GJ109">
        <v>0</v>
      </c>
      <c r="GK109">
        <f>ROUND(R109*(S12)/100,2)</f>
        <v>6.58</v>
      </c>
      <c r="GL109">
        <f t="shared" si="94"/>
        <v>0</v>
      </c>
      <c r="GM109">
        <f t="shared" si="95"/>
        <v>20408.830000000002</v>
      </c>
      <c r="GN109">
        <f t="shared" si="96"/>
        <v>20408.830000000002</v>
      </c>
      <c r="GO109">
        <f t="shared" si="97"/>
        <v>0</v>
      </c>
      <c r="GP109">
        <f t="shared" si="98"/>
        <v>0</v>
      </c>
      <c r="GR109">
        <v>0</v>
      </c>
      <c r="GS109">
        <v>3</v>
      </c>
      <c r="GT109">
        <v>0</v>
      </c>
      <c r="GU109" t="s">
        <v>3</v>
      </c>
      <c r="GV109">
        <f t="shared" si="99"/>
        <v>0</v>
      </c>
      <c r="GW109">
        <v>1</v>
      </c>
      <c r="GX109">
        <f t="shared" si="100"/>
        <v>0</v>
      </c>
      <c r="HA109">
        <v>0</v>
      </c>
      <c r="HB109">
        <v>0</v>
      </c>
      <c r="IK109">
        <v>0</v>
      </c>
    </row>
    <row r="110" spans="1:255" x14ac:dyDescent="0.2">
      <c r="A110" s="2">
        <v>17</v>
      </c>
      <c r="B110" s="2">
        <v>1</v>
      </c>
      <c r="C110" s="2"/>
      <c r="D110" s="2"/>
      <c r="E110" s="2" t="s">
        <v>178</v>
      </c>
      <c r="F110" s="2" t="s">
        <v>170</v>
      </c>
      <c r="G110" s="2" t="s">
        <v>171</v>
      </c>
      <c r="H110" s="2" t="s">
        <v>172</v>
      </c>
      <c r="I110" s="2">
        <v>2.3116000000000001E-2</v>
      </c>
      <c r="J110" s="2">
        <v>0</v>
      </c>
      <c r="K110" s="2"/>
      <c r="L110" s="2"/>
      <c r="M110" s="2"/>
      <c r="N110" s="2"/>
      <c r="O110" s="2">
        <f t="shared" si="69"/>
        <v>238.96</v>
      </c>
      <c r="P110" s="2">
        <f t="shared" si="70"/>
        <v>238.96</v>
      </c>
      <c r="Q110" s="2">
        <f t="shared" si="71"/>
        <v>0</v>
      </c>
      <c r="R110" s="2">
        <f t="shared" si="72"/>
        <v>0</v>
      </c>
      <c r="S110" s="2">
        <f t="shared" si="73"/>
        <v>0</v>
      </c>
      <c r="T110" s="2">
        <f t="shared" si="74"/>
        <v>0</v>
      </c>
      <c r="U110" s="2">
        <f t="shared" si="75"/>
        <v>0</v>
      </c>
      <c r="V110" s="2">
        <f t="shared" si="76"/>
        <v>0</v>
      </c>
      <c r="W110" s="2">
        <f t="shared" si="77"/>
        <v>0</v>
      </c>
      <c r="X110" s="2">
        <f t="shared" si="78"/>
        <v>0</v>
      </c>
      <c r="Y110" s="2">
        <f t="shared" si="79"/>
        <v>0</v>
      </c>
      <c r="Z110" s="2"/>
      <c r="AA110" s="2">
        <v>42559021</v>
      </c>
      <c r="AB110" s="2">
        <f t="shared" si="80"/>
        <v>10337.290000000001</v>
      </c>
      <c r="AC110" s="2">
        <f t="shared" si="81"/>
        <v>10337.290000000001</v>
      </c>
      <c r="AD110" s="2">
        <f t="shared" ref="AD110:AF111" si="108">ROUND((ET110),6)</f>
        <v>0</v>
      </c>
      <c r="AE110" s="2">
        <f t="shared" si="108"/>
        <v>0</v>
      </c>
      <c r="AF110" s="2">
        <f t="shared" si="108"/>
        <v>0</v>
      </c>
      <c r="AG110" s="2">
        <f t="shared" si="82"/>
        <v>0</v>
      </c>
      <c r="AH110" s="2">
        <f>(EW110)</f>
        <v>0</v>
      </c>
      <c r="AI110" s="2">
        <f>(EX110)</f>
        <v>0</v>
      </c>
      <c r="AJ110" s="2">
        <f t="shared" si="83"/>
        <v>0</v>
      </c>
      <c r="AK110" s="2">
        <v>10337.290000000001</v>
      </c>
      <c r="AL110" s="2">
        <v>10337.290000000001</v>
      </c>
      <c r="AM110" s="2">
        <v>0</v>
      </c>
      <c r="AN110" s="2">
        <v>0</v>
      </c>
      <c r="AO110" s="2">
        <v>0</v>
      </c>
      <c r="AP110" s="2">
        <v>0</v>
      </c>
      <c r="AQ110" s="2">
        <v>0</v>
      </c>
      <c r="AR110" s="2">
        <v>0</v>
      </c>
      <c r="AS110" s="2">
        <v>0</v>
      </c>
      <c r="AT110" s="2">
        <v>0</v>
      </c>
      <c r="AU110" s="2">
        <v>0</v>
      </c>
      <c r="AV110" s="2">
        <v>1</v>
      </c>
      <c r="AW110" s="2">
        <v>1</v>
      </c>
      <c r="AX110" s="2"/>
      <c r="AY110" s="2"/>
      <c r="AZ110" s="2">
        <v>1</v>
      </c>
      <c r="BA110" s="2">
        <v>1</v>
      </c>
      <c r="BB110" s="2">
        <v>1</v>
      </c>
      <c r="BC110" s="2">
        <v>1</v>
      </c>
      <c r="BD110" s="2" t="s">
        <v>3</v>
      </c>
      <c r="BE110" s="2" t="s">
        <v>3</v>
      </c>
      <c r="BF110" s="2" t="s">
        <v>3</v>
      </c>
      <c r="BG110" s="2" t="s">
        <v>3</v>
      </c>
      <c r="BH110" s="2">
        <v>3</v>
      </c>
      <c r="BI110" s="2">
        <v>1</v>
      </c>
      <c r="BJ110" s="2" t="s">
        <v>173</v>
      </c>
      <c r="BK110" s="2"/>
      <c r="BL110" s="2"/>
      <c r="BM110" s="2">
        <v>1617</v>
      </c>
      <c r="BN110" s="2">
        <v>0</v>
      </c>
      <c r="BO110" s="2" t="s">
        <v>3</v>
      </c>
      <c r="BP110" s="2">
        <v>0</v>
      </c>
      <c r="BQ110" s="2">
        <v>200</v>
      </c>
      <c r="BR110" s="2">
        <v>0</v>
      </c>
      <c r="BS110" s="2">
        <v>1</v>
      </c>
      <c r="BT110" s="2">
        <v>1</v>
      </c>
      <c r="BU110" s="2">
        <v>1</v>
      </c>
      <c r="BV110" s="2">
        <v>1</v>
      </c>
      <c r="BW110" s="2">
        <v>1</v>
      </c>
      <c r="BX110" s="2">
        <v>1</v>
      </c>
      <c r="BY110" s="2" t="s">
        <v>3</v>
      </c>
      <c r="BZ110" s="2">
        <v>0</v>
      </c>
      <c r="CA110" s="2">
        <v>0</v>
      </c>
      <c r="CB110" s="2"/>
      <c r="CC110" s="2"/>
      <c r="CD110" s="2"/>
      <c r="CE110" s="2"/>
      <c r="CF110" s="2">
        <v>0</v>
      </c>
      <c r="CG110" s="2">
        <v>0</v>
      </c>
      <c r="CH110" s="2"/>
      <c r="CI110" s="2"/>
      <c r="CJ110" s="2"/>
      <c r="CK110" s="2"/>
      <c r="CL110" s="2"/>
      <c r="CM110" s="2">
        <v>0</v>
      </c>
      <c r="CN110" s="2" t="s">
        <v>3</v>
      </c>
      <c r="CO110" s="2">
        <v>0</v>
      </c>
      <c r="CP110" s="2">
        <f t="shared" si="84"/>
        <v>238.96</v>
      </c>
      <c r="CQ110" s="2">
        <f t="shared" si="85"/>
        <v>10337.290000000001</v>
      </c>
      <c r="CR110" s="2">
        <f t="shared" si="86"/>
        <v>0</v>
      </c>
      <c r="CS110" s="2">
        <f t="shared" si="87"/>
        <v>0</v>
      </c>
      <c r="CT110" s="2">
        <f t="shared" si="88"/>
        <v>0</v>
      </c>
      <c r="CU110" s="2">
        <f t="shared" si="89"/>
        <v>0</v>
      </c>
      <c r="CV110" s="2">
        <f t="shared" si="90"/>
        <v>0</v>
      </c>
      <c r="CW110" s="2">
        <f t="shared" si="91"/>
        <v>0</v>
      </c>
      <c r="CX110" s="2">
        <f t="shared" si="92"/>
        <v>0</v>
      </c>
      <c r="CY110" s="2">
        <f>((S110*BZ110)/100)</f>
        <v>0</v>
      </c>
      <c r="CZ110" s="2">
        <f>((S110*CA110)/100)</f>
        <v>0</v>
      </c>
      <c r="DA110" s="2"/>
      <c r="DB110" s="2"/>
      <c r="DC110" s="2" t="s">
        <v>3</v>
      </c>
      <c r="DD110" s="2" t="s">
        <v>3</v>
      </c>
      <c r="DE110" s="2" t="s">
        <v>3</v>
      </c>
      <c r="DF110" s="2" t="s">
        <v>3</v>
      </c>
      <c r="DG110" s="2" t="s">
        <v>3</v>
      </c>
      <c r="DH110" s="2" t="s">
        <v>3</v>
      </c>
      <c r="DI110" s="2" t="s">
        <v>3</v>
      </c>
      <c r="DJ110" s="2" t="s">
        <v>3</v>
      </c>
      <c r="DK110" s="2" t="s">
        <v>3</v>
      </c>
      <c r="DL110" s="2" t="s">
        <v>3</v>
      </c>
      <c r="DM110" s="2" t="s">
        <v>3</v>
      </c>
      <c r="DN110" s="2">
        <v>0</v>
      </c>
      <c r="DO110" s="2">
        <v>0</v>
      </c>
      <c r="DP110" s="2">
        <v>1</v>
      </c>
      <c r="DQ110" s="2">
        <v>1</v>
      </c>
      <c r="DR110" s="2"/>
      <c r="DS110" s="2"/>
      <c r="DT110" s="2"/>
      <c r="DU110" s="2">
        <v>1009</v>
      </c>
      <c r="DV110" s="2" t="s">
        <v>172</v>
      </c>
      <c r="DW110" s="2" t="s">
        <v>172</v>
      </c>
      <c r="DX110" s="2">
        <v>1000</v>
      </c>
      <c r="DY110" s="2"/>
      <c r="DZ110" s="2"/>
      <c r="EA110" s="2"/>
      <c r="EB110" s="2"/>
      <c r="EC110" s="2"/>
      <c r="ED110" s="2"/>
      <c r="EE110" s="2">
        <v>42146624</v>
      </c>
      <c r="EF110" s="2">
        <v>200</v>
      </c>
      <c r="EG110" s="2" t="s">
        <v>32</v>
      </c>
      <c r="EH110" s="2">
        <v>0</v>
      </c>
      <c r="EI110" s="2" t="s">
        <v>3</v>
      </c>
      <c r="EJ110" s="2">
        <v>1</v>
      </c>
      <c r="EK110" s="2">
        <v>1617</v>
      </c>
      <c r="EL110" s="2" t="s">
        <v>33</v>
      </c>
      <c r="EM110" s="2" t="s">
        <v>34</v>
      </c>
      <c r="EN110" s="2"/>
      <c r="EO110" s="2" t="s">
        <v>3</v>
      </c>
      <c r="EP110" s="2"/>
      <c r="EQ110" s="2">
        <v>512</v>
      </c>
      <c r="ER110" s="2">
        <v>10337.290000000001</v>
      </c>
      <c r="ES110" s="2">
        <v>10337.290000000001</v>
      </c>
      <c r="ET110" s="2">
        <v>0</v>
      </c>
      <c r="EU110" s="2">
        <v>0</v>
      </c>
      <c r="EV110" s="2">
        <v>0</v>
      </c>
      <c r="EW110" s="2">
        <v>0</v>
      </c>
      <c r="EX110" s="2">
        <v>0</v>
      </c>
      <c r="EY110" s="2">
        <v>0</v>
      </c>
      <c r="EZ110" s="2"/>
      <c r="FA110" s="2"/>
      <c r="FB110" s="2"/>
      <c r="FC110" s="2"/>
      <c r="FD110" s="2"/>
      <c r="FE110" s="2"/>
      <c r="FF110" s="2"/>
      <c r="FG110" s="2"/>
      <c r="FH110" s="2"/>
      <c r="FI110" s="2"/>
      <c r="FJ110" s="2"/>
      <c r="FK110" s="2"/>
      <c r="FL110" s="2"/>
      <c r="FM110" s="2"/>
      <c r="FN110" s="2"/>
      <c r="FO110" s="2"/>
      <c r="FP110" s="2"/>
      <c r="FQ110" s="2">
        <v>0</v>
      </c>
      <c r="FR110" s="2">
        <f t="shared" si="93"/>
        <v>0</v>
      </c>
      <c r="FS110" s="2">
        <v>0</v>
      </c>
      <c r="FT110" s="2"/>
      <c r="FU110" s="2"/>
      <c r="FV110" s="2"/>
      <c r="FW110" s="2"/>
      <c r="FX110" s="2">
        <v>0</v>
      </c>
      <c r="FY110" s="2">
        <v>0</v>
      </c>
      <c r="FZ110" s="2"/>
      <c r="GA110" s="2" t="s">
        <v>3</v>
      </c>
      <c r="GB110" s="2"/>
      <c r="GC110" s="2"/>
      <c r="GD110" s="2">
        <v>0</v>
      </c>
      <c r="GE110" s="2"/>
      <c r="GF110" s="2">
        <v>-751256315</v>
      </c>
      <c r="GG110" s="2">
        <v>2</v>
      </c>
      <c r="GH110" s="2">
        <v>1</v>
      </c>
      <c r="GI110" s="2">
        <v>-2</v>
      </c>
      <c r="GJ110" s="2">
        <v>0</v>
      </c>
      <c r="GK110" s="2">
        <f>ROUND(R110*(R12)/100,2)</f>
        <v>0</v>
      </c>
      <c r="GL110" s="2">
        <f t="shared" si="94"/>
        <v>0</v>
      </c>
      <c r="GM110" s="2">
        <f t="shared" si="95"/>
        <v>238.96</v>
      </c>
      <c r="GN110" s="2">
        <f t="shared" si="96"/>
        <v>238.96</v>
      </c>
      <c r="GO110" s="2">
        <f t="shared" si="97"/>
        <v>0</v>
      </c>
      <c r="GP110" s="2">
        <f t="shared" si="98"/>
        <v>0</v>
      </c>
      <c r="GQ110" s="2"/>
      <c r="GR110" s="2">
        <v>0</v>
      </c>
      <c r="GS110" s="2">
        <v>3</v>
      </c>
      <c r="GT110" s="2">
        <v>0</v>
      </c>
      <c r="GU110" s="2" t="s">
        <v>3</v>
      </c>
      <c r="GV110" s="2">
        <f t="shared" si="99"/>
        <v>0</v>
      </c>
      <c r="GW110" s="2">
        <v>1</v>
      </c>
      <c r="GX110" s="2">
        <f t="shared" si="100"/>
        <v>0</v>
      </c>
      <c r="GY110" s="2"/>
      <c r="GZ110" s="2"/>
      <c r="HA110" s="2">
        <v>0</v>
      </c>
      <c r="HB110" s="2">
        <v>0</v>
      </c>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v>0</v>
      </c>
      <c r="IL110" s="2"/>
      <c r="IM110" s="2"/>
      <c r="IN110" s="2"/>
      <c r="IO110" s="2"/>
      <c r="IP110" s="2"/>
      <c r="IQ110" s="2"/>
      <c r="IR110" s="2"/>
      <c r="IS110" s="2"/>
      <c r="IT110" s="2"/>
      <c r="IU110" s="2"/>
    </row>
    <row r="111" spans="1:255" x14ac:dyDescent="0.2">
      <c r="A111">
        <v>17</v>
      </c>
      <c r="B111">
        <v>1</v>
      </c>
      <c r="E111" t="s">
        <v>178</v>
      </c>
      <c r="F111" t="s">
        <v>170</v>
      </c>
      <c r="G111" t="s">
        <v>171</v>
      </c>
      <c r="H111" t="s">
        <v>172</v>
      </c>
      <c r="I111">
        <v>2.3116000000000001E-2</v>
      </c>
      <c r="J111">
        <v>0</v>
      </c>
      <c r="O111">
        <f t="shared" si="69"/>
        <v>1880.59</v>
      </c>
      <c r="P111">
        <f t="shared" si="70"/>
        <v>1880.59</v>
      </c>
      <c r="Q111">
        <f t="shared" si="71"/>
        <v>0</v>
      </c>
      <c r="R111">
        <f t="shared" si="72"/>
        <v>0</v>
      </c>
      <c r="S111">
        <f t="shared" si="73"/>
        <v>0</v>
      </c>
      <c r="T111">
        <f t="shared" si="74"/>
        <v>0</v>
      </c>
      <c r="U111">
        <f t="shared" si="75"/>
        <v>0</v>
      </c>
      <c r="V111">
        <f t="shared" si="76"/>
        <v>0</v>
      </c>
      <c r="W111">
        <f t="shared" si="77"/>
        <v>0</v>
      </c>
      <c r="X111">
        <f t="shared" si="78"/>
        <v>0</v>
      </c>
      <c r="Y111">
        <f t="shared" si="79"/>
        <v>0</v>
      </c>
      <c r="AA111">
        <v>42559019</v>
      </c>
      <c r="AB111">
        <f t="shared" si="80"/>
        <v>10337.290000000001</v>
      </c>
      <c r="AC111">
        <f t="shared" si="81"/>
        <v>10337.290000000001</v>
      </c>
      <c r="AD111">
        <f t="shared" si="108"/>
        <v>0</v>
      </c>
      <c r="AE111">
        <f t="shared" si="108"/>
        <v>0</v>
      </c>
      <c r="AF111">
        <f t="shared" si="108"/>
        <v>0</v>
      </c>
      <c r="AG111">
        <f t="shared" si="82"/>
        <v>0</v>
      </c>
      <c r="AH111">
        <f>(EW111)</f>
        <v>0</v>
      </c>
      <c r="AI111">
        <f>(EX111)</f>
        <v>0</v>
      </c>
      <c r="AJ111">
        <f t="shared" si="83"/>
        <v>0</v>
      </c>
      <c r="AK111">
        <v>10337.290000000001</v>
      </c>
      <c r="AL111">
        <v>10337.290000000001</v>
      </c>
      <c r="AM111">
        <v>0</v>
      </c>
      <c r="AN111">
        <v>0</v>
      </c>
      <c r="AO111">
        <v>0</v>
      </c>
      <c r="AP111">
        <v>0</v>
      </c>
      <c r="AQ111">
        <v>0</v>
      </c>
      <c r="AR111">
        <v>0</v>
      </c>
      <c r="AS111">
        <v>0</v>
      </c>
      <c r="AT111">
        <v>0</v>
      </c>
      <c r="AU111">
        <v>0</v>
      </c>
      <c r="AV111">
        <v>1</v>
      </c>
      <c r="AW111">
        <v>1</v>
      </c>
      <c r="AZ111">
        <v>1</v>
      </c>
      <c r="BA111">
        <v>1</v>
      </c>
      <c r="BB111">
        <v>1</v>
      </c>
      <c r="BC111">
        <v>7.87</v>
      </c>
      <c r="BD111" t="s">
        <v>3</v>
      </c>
      <c r="BE111" t="s">
        <v>3</v>
      </c>
      <c r="BF111" t="s">
        <v>3</v>
      </c>
      <c r="BG111" t="s">
        <v>3</v>
      </c>
      <c r="BH111">
        <v>3</v>
      </c>
      <c r="BI111">
        <v>1</v>
      </c>
      <c r="BJ111" t="s">
        <v>173</v>
      </c>
      <c r="BM111">
        <v>1617</v>
      </c>
      <c r="BN111">
        <v>0</v>
      </c>
      <c r="BO111" t="s">
        <v>170</v>
      </c>
      <c r="BP111">
        <v>1</v>
      </c>
      <c r="BQ111">
        <v>200</v>
      </c>
      <c r="BR111">
        <v>0</v>
      </c>
      <c r="BS111">
        <v>1</v>
      </c>
      <c r="BT111">
        <v>1</v>
      </c>
      <c r="BU111">
        <v>1</v>
      </c>
      <c r="BV111">
        <v>1</v>
      </c>
      <c r="BW111">
        <v>1</v>
      </c>
      <c r="BX111">
        <v>1</v>
      </c>
      <c r="BY111" t="s">
        <v>3</v>
      </c>
      <c r="BZ111">
        <v>0</v>
      </c>
      <c r="CA111">
        <v>0</v>
      </c>
      <c r="CF111">
        <v>0</v>
      </c>
      <c r="CG111">
        <v>0</v>
      </c>
      <c r="CM111">
        <v>0</v>
      </c>
      <c r="CN111" t="s">
        <v>3</v>
      </c>
      <c r="CO111">
        <v>0</v>
      </c>
      <c r="CP111">
        <f t="shared" si="84"/>
        <v>1880.59</v>
      </c>
      <c r="CQ111">
        <f t="shared" si="85"/>
        <v>81354.472300000009</v>
      </c>
      <c r="CR111">
        <f t="shared" si="86"/>
        <v>0</v>
      </c>
      <c r="CS111">
        <f t="shared" si="87"/>
        <v>0</v>
      </c>
      <c r="CT111">
        <f t="shared" si="88"/>
        <v>0</v>
      </c>
      <c r="CU111">
        <f t="shared" si="89"/>
        <v>0</v>
      </c>
      <c r="CV111">
        <f t="shared" si="90"/>
        <v>0</v>
      </c>
      <c r="CW111">
        <f t="shared" si="91"/>
        <v>0</v>
      </c>
      <c r="CX111">
        <f t="shared" si="92"/>
        <v>0</v>
      </c>
      <c r="CY111">
        <f>S111*(BZ111/100)</f>
        <v>0</v>
      </c>
      <c r="CZ111">
        <f>S111*(CA111/100)</f>
        <v>0</v>
      </c>
      <c r="DC111" t="s">
        <v>3</v>
      </c>
      <c r="DD111" t="s">
        <v>3</v>
      </c>
      <c r="DE111" t="s">
        <v>3</v>
      </c>
      <c r="DF111" t="s">
        <v>3</v>
      </c>
      <c r="DG111" t="s">
        <v>3</v>
      </c>
      <c r="DH111" t="s">
        <v>3</v>
      </c>
      <c r="DI111" t="s">
        <v>3</v>
      </c>
      <c r="DJ111" t="s">
        <v>3</v>
      </c>
      <c r="DK111" t="s">
        <v>3</v>
      </c>
      <c r="DL111" t="s">
        <v>3</v>
      </c>
      <c r="DM111" t="s">
        <v>3</v>
      </c>
      <c r="DN111">
        <v>0</v>
      </c>
      <c r="DO111">
        <v>0</v>
      </c>
      <c r="DP111">
        <v>1</v>
      </c>
      <c r="DQ111">
        <v>1</v>
      </c>
      <c r="DU111">
        <v>1009</v>
      </c>
      <c r="DV111" t="s">
        <v>172</v>
      </c>
      <c r="DW111" t="s">
        <v>172</v>
      </c>
      <c r="DX111">
        <v>1000</v>
      </c>
      <c r="EE111">
        <v>42146624</v>
      </c>
      <c r="EF111">
        <v>200</v>
      </c>
      <c r="EG111" t="s">
        <v>32</v>
      </c>
      <c r="EH111">
        <v>0</v>
      </c>
      <c r="EI111" t="s">
        <v>3</v>
      </c>
      <c r="EJ111">
        <v>1</v>
      </c>
      <c r="EK111">
        <v>1617</v>
      </c>
      <c r="EL111" t="s">
        <v>33</v>
      </c>
      <c r="EM111" t="s">
        <v>34</v>
      </c>
      <c r="EO111" t="s">
        <v>3</v>
      </c>
      <c r="EQ111">
        <v>512</v>
      </c>
      <c r="ER111">
        <v>10337.290000000001</v>
      </c>
      <c r="ES111">
        <v>10337.290000000001</v>
      </c>
      <c r="ET111">
        <v>0</v>
      </c>
      <c r="EU111">
        <v>0</v>
      </c>
      <c r="EV111">
        <v>0</v>
      </c>
      <c r="EW111">
        <v>0</v>
      </c>
      <c r="EX111">
        <v>0</v>
      </c>
      <c r="EY111">
        <v>0</v>
      </c>
      <c r="FQ111">
        <v>0</v>
      </c>
      <c r="FR111">
        <f t="shared" si="93"/>
        <v>0</v>
      </c>
      <c r="FS111">
        <v>0</v>
      </c>
      <c r="FX111">
        <v>0</v>
      </c>
      <c r="FY111">
        <v>0</v>
      </c>
      <c r="GA111" t="s">
        <v>3</v>
      </c>
      <c r="GD111">
        <v>0</v>
      </c>
      <c r="GF111">
        <v>-751256315</v>
      </c>
      <c r="GG111">
        <v>2</v>
      </c>
      <c r="GH111">
        <v>1</v>
      </c>
      <c r="GI111">
        <v>2</v>
      </c>
      <c r="GJ111">
        <v>0</v>
      </c>
      <c r="GK111">
        <f>ROUND(R111*(S12)/100,2)</f>
        <v>0</v>
      </c>
      <c r="GL111">
        <f t="shared" si="94"/>
        <v>0</v>
      </c>
      <c r="GM111">
        <f t="shared" si="95"/>
        <v>1880.59</v>
      </c>
      <c r="GN111">
        <f t="shared" si="96"/>
        <v>1880.59</v>
      </c>
      <c r="GO111">
        <f t="shared" si="97"/>
        <v>0</v>
      </c>
      <c r="GP111">
        <f t="shared" si="98"/>
        <v>0</v>
      </c>
      <c r="GR111">
        <v>0</v>
      </c>
      <c r="GS111">
        <v>3</v>
      </c>
      <c r="GT111">
        <v>0</v>
      </c>
      <c r="GU111" t="s">
        <v>3</v>
      </c>
      <c r="GV111">
        <f t="shared" si="99"/>
        <v>0</v>
      </c>
      <c r="GW111">
        <v>1</v>
      </c>
      <c r="GX111">
        <f t="shared" si="100"/>
        <v>0</v>
      </c>
      <c r="HA111">
        <v>0</v>
      </c>
      <c r="HB111">
        <v>0</v>
      </c>
      <c r="IK111">
        <v>0</v>
      </c>
    </row>
    <row r="112" spans="1:255" x14ac:dyDescent="0.2">
      <c r="A112" s="2">
        <v>17</v>
      </c>
      <c r="B112" s="2">
        <v>1</v>
      </c>
      <c r="C112" s="2">
        <f>ROW(SmtRes!A85)</f>
        <v>85</v>
      </c>
      <c r="D112" s="2">
        <f>ROW(EtalonRes!A139)</f>
        <v>139</v>
      </c>
      <c r="E112" s="2" t="s">
        <v>179</v>
      </c>
      <c r="F112" s="2" t="s">
        <v>180</v>
      </c>
      <c r="G112" s="2" t="s">
        <v>181</v>
      </c>
      <c r="H112" s="2" t="s">
        <v>182</v>
      </c>
      <c r="I112" s="2">
        <v>0.25850000000000001</v>
      </c>
      <c r="J112" s="2">
        <v>0</v>
      </c>
      <c r="K112" s="2"/>
      <c r="L112" s="2"/>
      <c r="M112" s="2"/>
      <c r="N112" s="2"/>
      <c r="O112" s="2">
        <f t="shared" si="69"/>
        <v>31.24</v>
      </c>
      <c r="P112" s="2">
        <f t="shared" si="70"/>
        <v>2.4500000000000002</v>
      </c>
      <c r="Q112" s="2">
        <f t="shared" si="71"/>
        <v>6.75</v>
      </c>
      <c r="R112" s="2">
        <f t="shared" si="72"/>
        <v>0.6</v>
      </c>
      <c r="S112" s="2">
        <f t="shared" si="73"/>
        <v>22.04</v>
      </c>
      <c r="T112" s="2">
        <f t="shared" si="74"/>
        <v>0</v>
      </c>
      <c r="U112" s="2">
        <f t="shared" si="75"/>
        <v>1.5785302499999998</v>
      </c>
      <c r="V112" s="2">
        <f t="shared" si="76"/>
        <v>0</v>
      </c>
      <c r="W112" s="2">
        <f t="shared" si="77"/>
        <v>0</v>
      </c>
      <c r="X112" s="2">
        <f t="shared" si="78"/>
        <v>22.04</v>
      </c>
      <c r="Y112" s="2">
        <f t="shared" si="79"/>
        <v>14.11</v>
      </c>
      <c r="Z112" s="2"/>
      <c r="AA112" s="2">
        <v>42559021</v>
      </c>
      <c r="AB112" s="2">
        <f t="shared" si="80"/>
        <v>120.822</v>
      </c>
      <c r="AC112" s="2">
        <f t="shared" si="81"/>
        <v>9.4600000000000009</v>
      </c>
      <c r="AD112" s="2">
        <f>ROUND(((ET112*1.25)),6)</f>
        <v>26.112500000000001</v>
      </c>
      <c r="AE112" s="2">
        <f>ROUND(((EU112*1.25)),6)</f>
        <v>2.3374999999999999</v>
      </c>
      <c r="AF112" s="2">
        <f>ROUND(((EV112*1.15)),6)</f>
        <v>85.249499999999998</v>
      </c>
      <c r="AG112" s="2">
        <f t="shared" si="82"/>
        <v>0</v>
      </c>
      <c r="AH112" s="2">
        <f>((EW112*1.15))</f>
        <v>6.1064999999999987</v>
      </c>
      <c r="AI112" s="2">
        <f>((EX112*1.25))</f>
        <v>0</v>
      </c>
      <c r="AJ112" s="2">
        <f t="shared" si="83"/>
        <v>0</v>
      </c>
      <c r="AK112" s="2">
        <v>104.48</v>
      </c>
      <c r="AL112" s="2">
        <v>9.4600000000000009</v>
      </c>
      <c r="AM112" s="2">
        <v>20.89</v>
      </c>
      <c r="AN112" s="2">
        <v>1.87</v>
      </c>
      <c r="AO112" s="2">
        <v>74.13</v>
      </c>
      <c r="AP112" s="2">
        <v>0</v>
      </c>
      <c r="AQ112" s="2">
        <v>5.31</v>
      </c>
      <c r="AR112" s="2">
        <v>0</v>
      </c>
      <c r="AS112" s="2">
        <v>0</v>
      </c>
      <c r="AT112" s="2">
        <v>100</v>
      </c>
      <c r="AU112" s="2">
        <v>64</v>
      </c>
      <c r="AV112" s="2">
        <v>1</v>
      </c>
      <c r="AW112" s="2">
        <v>1</v>
      </c>
      <c r="AX112" s="2"/>
      <c r="AY112" s="2"/>
      <c r="AZ112" s="2">
        <v>1</v>
      </c>
      <c r="BA112" s="2">
        <v>1</v>
      </c>
      <c r="BB112" s="2">
        <v>1</v>
      </c>
      <c r="BC112" s="2">
        <v>1</v>
      </c>
      <c r="BD112" s="2" t="s">
        <v>3</v>
      </c>
      <c r="BE112" s="2" t="s">
        <v>3</v>
      </c>
      <c r="BF112" s="2" t="s">
        <v>3</v>
      </c>
      <c r="BG112" s="2" t="s">
        <v>3</v>
      </c>
      <c r="BH112" s="2">
        <v>0</v>
      </c>
      <c r="BI112" s="2">
        <v>1</v>
      </c>
      <c r="BJ112" s="2" t="s">
        <v>183</v>
      </c>
      <c r="BK112" s="2"/>
      <c r="BL112" s="2"/>
      <c r="BM112" s="2">
        <v>97</v>
      </c>
      <c r="BN112" s="2">
        <v>0</v>
      </c>
      <c r="BO112" s="2" t="s">
        <v>3</v>
      </c>
      <c r="BP112" s="2">
        <v>0</v>
      </c>
      <c r="BQ112" s="2">
        <v>30</v>
      </c>
      <c r="BR112" s="2">
        <v>0</v>
      </c>
      <c r="BS112" s="2">
        <v>1</v>
      </c>
      <c r="BT112" s="2">
        <v>1</v>
      </c>
      <c r="BU112" s="2">
        <v>1</v>
      </c>
      <c r="BV112" s="2">
        <v>1</v>
      </c>
      <c r="BW112" s="2">
        <v>1</v>
      </c>
      <c r="BX112" s="2">
        <v>1</v>
      </c>
      <c r="BY112" s="2" t="s">
        <v>3</v>
      </c>
      <c r="BZ112" s="2">
        <v>100</v>
      </c>
      <c r="CA112" s="2">
        <v>64</v>
      </c>
      <c r="CB112" s="2"/>
      <c r="CC112" s="2"/>
      <c r="CD112" s="2"/>
      <c r="CE112" s="2"/>
      <c r="CF112" s="2">
        <v>0</v>
      </c>
      <c r="CG112" s="2">
        <v>0</v>
      </c>
      <c r="CH112" s="2"/>
      <c r="CI112" s="2"/>
      <c r="CJ112" s="2"/>
      <c r="CK112" s="2"/>
      <c r="CL112" s="2"/>
      <c r="CM112" s="2">
        <v>0</v>
      </c>
      <c r="CN112" s="2" t="s">
        <v>20</v>
      </c>
      <c r="CO112" s="2">
        <v>0</v>
      </c>
      <c r="CP112" s="2">
        <f t="shared" si="84"/>
        <v>31.24</v>
      </c>
      <c r="CQ112" s="2">
        <f t="shared" si="85"/>
        <v>9.4600000000000009</v>
      </c>
      <c r="CR112" s="2">
        <f t="shared" si="86"/>
        <v>26.112500000000001</v>
      </c>
      <c r="CS112" s="2">
        <f t="shared" si="87"/>
        <v>2.3374999999999999</v>
      </c>
      <c r="CT112" s="2">
        <f t="shared" si="88"/>
        <v>85.249499999999998</v>
      </c>
      <c r="CU112" s="2">
        <f t="shared" si="89"/>
        <v>0</v>
      </c>
      <c r="CV112" s="2">
        <f t="shared" si="90"/>
        <v>6.1064999999999987</v>
      </c>
      <c r="CW112" s="2">
        <f t="shared" si="91"/>
        <v>0</v>
      </c>
      <c r="CX112" s="2">
        <f t="shared" si="92"/>
        <v>0</v>
      </c>
      <c r="CY112" s="2">
        <f>((S112*BZ112)/100)</f>
        <v>22.04</v>
      </c>
      <c r="CZ112" s="2">
        <f>((S112*CA112)/100)</f>
        <v>14.105599999999999</v>
      </c>
      <c r="DA112" s="2"/>
      <c r="DB112" s="2"/>
      <c r="DC112" s="2" t="s">
        <v>3</v>
      </c>
      <c r="DD112" s="2" t="s">
        <v>3</v>
      </c>
      <c r="DE112" s="2" t="s">
        <v>21</v>
      </c>
      <c r="DF112" s="2" t="s">
        <v>21</v>
      </c>
      <c r="DG112" s="2" t="s">
        <v>22</v>
      </c>
      <c r="DH112" s="2" t="s">
        <v>3</v>
      </c>
      <c r="DI112" s="2" t="s">
        <v>22</v>
      </c>
      <c r="DJ112" s="2" t="s">
        <v>21</v>
      </c>
      <c r="DK112" s="2" t="s">
        <v>3</v>
      </c>
      <c r="DL112" s="2" t="s">
        <v>3</v>
      </c>
      <c r="DM112" s="2" t="s">
        <v>3</v>
      </c>
      <c r="DN112" s="2">
        <v>0</v>
      </c>
      <c r="DO112" s="2">
        <v>0</v>
      </c>
      <c r="DP112" s="2">
        <v>1.0469999999999999</v>
      </c>
      <c r="DQ112" s="2">
        <v>1</v>
      </c>
      <c r="DR112" s="2"/>
      <c r="DS112" s="2"/>
      <c r="DT112" s="2"/>
      <c r="DU112" s="2">
        <v>1005</v>
      </c>
      <c r="DV112" s="2" t="s">
        <v>182</v>
      </c>
      <c r="DW112" s="2" t="s">
        <v>182</v>
      </c>
      <c r="DX112" s="2">
        <v>100</v>
      </c>
      <c r="DY112" s="2"/>
      <c r="DZ112" s="2"/>
      <c r="EA112" s="2"/>
      <c r="EB112" s="2"/>
      <c r="EC112" s="2"/>
      <c r="ED112" s="2"/>
      <c r="EE112" s="2">
        <v>42145104</v>
      </c>
      <c r="EF112" s="2">
        <v>30</v>
      </c>
      <c r="EG112" s="2" t="s">
        <v>23</v>
      </c>
      <c r="EH112" s="2">
        <v>0</v>
      </c>
      <c r="EI112" s="2" t="s">
        <v>3</v>
      </c>
      <c r="EJ112" s="2">
        <v>1</v>
      </c>
      <c r="EK112" s="2">
        <v>97</v>
      </c>
      <c r="EL112" s="2" t="s">
        <v>184</v>
      </c>
      <c r="EM112" s="2" t="s">
        <v>185</v>
      </c>
      <c r="EN112" s="2"/>
      <c r="EO112" s="2" t="s">
        <v>26</v>
      </c>
      <c r="EP112" s="2"/>
      <c r="EQ112" s="2">
        <v>512</v>
      </c>
      <c r="ER112" s="2">
        <v>104.48</v>
      </c>
      <c r="ES112" s="2">
        <v>9.4600000000000009</v>
      </c>
      <c r="ET112" s="2">
        <v>20.89</v>
      </c>
      <c r="EU112" s="2">
        <v>1.87</v>
      </c>
      <c r="EV112" s="2">
        <v>74.13</v>
      </c>
      <c r="EW112" s="2">
        <v>5.31</v>
      </c>
      <c r="EX112" s="2">
        <v>0</v>
      </c>
      <c r="EY112" s="2">
        <v>0</v>
      </c>
      <c r="EZ112" s="2"/>
      <c r="FA112" s="2"/>
      <c r="FB112" s="2"/>
      <c r="FC112" s="2"/>
      <c r="FD112" s="2"/>
      <c r="FE112" s="2"/>
      <c r="FF112" s="2"/>
      <c r="FG112" s="2"/>
      <c r="FH112" s="2"/>
      <c r="FI112" s="2"/>
      <c r="FJ112" s="2"/>
      <c r="FK112" s="2"/>
      <c r="FL112" s="2"/>
      <c r="FM112" s="2"/>
      <c r="FN112" s="2"/>
      <c r="FO112" s="2"/>
      <c r="FP112" s="2"/>
      <c r="FQ112" s="2">
        <v>0</v>
      </c>
      <c r="FR112" s="2">
        <f t="shared" si="93"/>
        <v>0</v>
      </c>
      <c r="FS112" s="2">
        <v>0</v>
      </c>
      <c r="FT112" s="2"/>
      <c r="FU112" s="2"/>
      <c r="FV112" s="2"/>
      <c r="FW112" s="2"/>
      <c r="FX112" s="2">
        <v>100</v>
      </c>
      <c r="FY112" s="2">
        <v>64</v>
      </c>
      <c r="FZ112" s="2"/>
      <c r="GA112" s="2" t="s">
        <v>3</v>
      </c>
      <c r="GB112" s="2"/>
      <c r="GC112" s="2"/>
      <c r="GD112" s="2">
        <v>0</v>
      </c>
      <c r="GE112" s="2"/>
      <c r="GF112" s="2">
        <v>1686603062</v>
      </c>
      <c r="GG112" s="2">
        <v>2</v>
      </c>
      <c r="GH112" s="2">
        <v>1</v>
      </c>
      <c r="GI112" s="2">
        <v>-2</v>
      </c>
      <c r="GJ112" s="2">
        <v>0</v>
      </c>
      <c r="GK112" s="2">
        <f>ROUND(R112*(R12)/100,2)</f>
        <v>1.05</v>
      </c>
      <c r="GL112" s="2">
        <f t="shared" si="94"/>
        <v>0</v>
      </c>
      <c r="GM112" s="2">
        <f t="shared" si="95"/>
        <v>68.44</v>
      </c>
      <c r="GN112" s="2">
        <f t="shared" si="96"/>
        <v>68.44</v>
      </c>
      <c r="GO112" s="2">
        <f t="shared" si="97"/>
        <v>0</v>
      </c>
      <c r="GP112" s="2">
        <f t="shared" si="98"/>
        <v>0</v>
      </c>
      <c r="GQ112" s="2"/>
      <c r="GR112" s="2">
        <v>0</v>
      </c>
      <c r="GS112" s="2">
        <v>3</v>
      </c>
      <c r="GT112" s="2">
        <v>0</v>
      </c>
      <c r="GU112" s="2" t="s">
        <v>3</v>
      </c>
      <c r="GV112" s="2">
        <f t="shared" si="99"/>
        <v>0</v>
      </c>
      <c r="GW112" s="2">
        <v>1</v>
      </c>
      <c r="GX112" s="2">
        <f t="shared" si="100"/>
        <v>0</v>
      </c>
      <c r="GY112" s="2"/>
      <c r="GZ112" s="2"/>
      <c r="HA112" s="2">
        <v>0</v>
      </c>
      <c r="HB112" s="2">
        <v>0</v>
      </c>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v>0</v>
      </c>
      <c r="IL112" s="2"/>
      <c r="IM112" s="2"/>
      <c r="IN112" s="2"/>
      <c r="IO112" s="2"/>
      <c r="IP112" s="2"/>
      <c r="IQ112" s="2"/>
      <c r="IR112" s="2"/>
      <c r="IS112" s="2"/>
      <c r="IT112" s="2"/>
      <c r="IU112" s="2"/>
    </row>
    <row r="113" spans="1:255" x14ac:dyDescent="0.2">
      <c r="A113">
        <v>17</v>
      </c>
      <c r="B113">
        <v>1</v>
      </c>
      <c r="C113">
        <f>ROW(SmtRes!A90)</f>
        <v>90</v>
      </c>
      <c r="D113">
        <f>ROW(EtalonRes!A144)</f>
        <v>144</v>
      </c>
      <c r="E113" t="s">
        <v>179</v>
      </c>
      <c r="F113" t="s">
        <v>180</v>
      </c>
      <c r="G113" t="s">
        <v>181</v>
      </c>
      <c r="H113" t="s">
        <v>182</v>
      </c>
      <c r="I113">
        <v>0.25850000000000001</v>
      </c>
      <c r="J113">
        <v>0</v>
      </c>
      <c r="O113">
        <f t="shared" si="69"/>
        <v>550.05999999999995</v>
      </c>
      <c r="P113">
        <f t="shared" si="70"/>
        <v>64.19</v>
      </c>
      <c r="Q113">
        <f t="shared" si="71"/>
        <v>36.32</v>
      </c>
      <c r="R113">
        <f t="shared" si="72"/>
        <v>12.33</v>
      </c>
      <c r="S113">
        <f t="shared" si="73"/>
        <v>449.55</v>
      </c>
      <c r="T113">
        <f t="shared" si="74"/>
        <v>0</v>
      </c>
      <c r="U113">
        <f t="shared" si="75"/>
        <v>1.5785302499999998</v>
      </c>
      <c r="V113">
        <f t="shared" si="76"/>
        <v>0</v>
      </c>
      <c r="W113">
        <f t="shared" si="77"/>
        <v>0</v>
      </c>
      <c r="X113">
        <f t="shared" si="78"/>
        <v>364.14</v>
      </c>
      <c r="Y113">
        <f t="shared" si="79"/>
        <v>184.32</v>
      </c>
      <c r="AA113">
        <v>42559019</v>
      </c>
      <c r="AB113">
        <f t="shared" si="80"/>
        <v>120.822</v>
      </c>
      <c r="AC113">
        <f t="shared" si="81"/>
        <v>9.4600000000000009</v>
      </c>
      <c r="AD113">
        <f>ROUND(((ET113*1.25)),6)</f>
        <v>26.112500000000001</v>
      </c>
      <c r="AE113">
        <f>ROUND(((EU113*1.25)),6)</f>
        <v>2.3374999999999999</v>
      </c>
      <c r="AF113">
        <f>ROUND(((EV113*1.15)),6)</f>
        <v>85.249499999999998</v>
      </c>
      <c r="AG113">
        <f t="shared" si="82"/>
        <v>0</v>
      </c>
      <c r="AH113">
        <f>((EW113*1.15))</f>
        <v>6.1064999999999987</v>
      </c>
      <c r="AI113">
        <f>((EX113*1.25))</f>
        <v>0</v>
      </c>
      <c r="AJ113">
        <f t="shared" si="83"/>
        <v>0</v>
      </c>
      <c r="AK113">
        <v>104.48</v>
      </c>
      <c r="AL113">
        <v>9.4600000000000009</v>
      </c>
      <c r="AM113">
        <v>20.89</v>
      </c>
      <c r="AN113">
        <v>1.87</v>
      </c>
      <c r="AO113">
        <v>74.13</v>
      </c>
      <c r="AP113">
        <v>0</v>
      </c>
      <c r="AQ113">
        <v>5.31</v>
      </c>
      <c r="AR113">
        <v>0</v>
      </c>
      <c r="AS113">
        <v>0</v>
      </c>
      <c r="AT113">
        <v>81</v>
      </c>
      <c r="AU113">
        <v>41</v>
      </c>
      <c r="AV113">
        <v>1</v>
      </c>
      <c r="AW113">
        <v>1</v>
      </c>
      <c r="AZ113">
        <v>1</v>
      </c>
      <c r="BA113">
        <v>20.399999999999999</v>
      </c>
      <c r="BB113">
        <v>5.38</v>
      </c>
      <c r="BC113">
        <v>26.25</v>
      </c>
      <c r="BD113" t="s">
        <v>3</v>
      </c>
      <c r="BE113" t="s">
        <v>3</v>
      </c>
      <c r="BF113" t="s">
        <v>3</v>
      </c>
      <c r="BG113" t="s">
        <v>3</v>
      </c>
      <c r="BH113">
        <v>0</v>
      </c>
      <c r="BI113">
        <v>1</v>
      </c>
      <c r="BJ113" t="s">
        <v>183</v>
      </c>
      <c r="BM113">
        <v>97</v>
      </c>
      <c r="BN113">
        <v>0</v>
      </c>
      <c r="BO113" t="s">
        <v>180</v>
      </c>
      <c r="BP113">
        <v>1</v>
      </c>
      <c r="BQ113">
        <v>30</v>
      </c>
      <c r="BR113">
        <v>0</v>
      </c>
      <c r="BS113">
        <v>20.399999999999999</v>
      </c>
      <c r="BT113">
        <v>1</v>
      </c>
      <c r="BU113">
        <v>1</v>
      </c>
      <c r="BV113">
        <v>1</v>
      </c>
      <c r="BW113">
        <v>1</v>
      </c>
      <c r="BX113">
        <v>1</v>
      </c>
      <c r="BY113" t="s">
        <v>3</v>
      </c>
      <c r="BZ113">
        <v>81</v>
      </c>
      <c r="CA113">
        <v>41</v>
      </c>
      <c r="CF113">
        <v>0</v>
      </c>
      <c r="CG113">
        <v>0</v>
      </c>
      <c r="CM113">
        <v>0</v>
      </c>
      <c r="CN113" t="s">
        <v>20</v>
      </c>
      <c r="CO113">
        <v>0</v>
      </c>
      <c r="CP113">
        <f t="shared" si="84"/>
        <v>550.05999999999995</v>
      </c>
      <c r="CQ113">
        <f t="shared" si="85"/>
        <v>248.32500000000002</v>
      </c>
      <c r="CR113">
        <f t="shared" si="86"/>
        <v>140.48525000000001</v>
      </c>
      <c r="CS113">
        <f t="shared" si="87"/>
        <v>47.684999999999995</v>
      </c>
      <c r="CT113">
        <f t="shared" si="88"/>
        <v>1739.0897999999997</v>
      </c>
      <c r="CU113">
        <f t="shared" si="89"/>
        <v>0</v>
      </c>
      <c r="CV113">
        <f t="shared" si="90"/>
        <v>6.1064999999999987</v>
      </c>
      <c r="CW113">
        <f t="shared" si="91"/>
        <v>0</v>
      </c>
      <c r="CX113">
        <f t="shared" si="92"/>
        <v>0</v>
      </c>
      <c r="CY113">
        <f>S113*(BZ113/100)</f>
        <v>364.13550000000004</v>
      </c>
      <c r="CZ113">
        <f>S113*(CA113/100)</f>
        <v>184.31549999999999</v>
      </c>
      <c r="DC113" t="s">
        <v>3</v>
      </c>
      <c r="DD113" t="s">
        <v>3</v>
      </c>
      <c r="DE113" t="s">
        <v>21</v>
      </c>
      <c r="DF113" t="s">
        <v>21</v>
      </c>
      <c r="DG113" t="s">
        <v>22</v>
      </c>
      <c r="DH113" t="s">
        <v>3</v>
      </c>
      <c r="DI113" t="s">
        <v>22</v>
      </c>
      <c r="DJ113" t="s">
        <v>21</v>
      </c>
      <c r="DK113" t="s">
        <v>3</v>
      </c>
      <c r="DL113" t="s">
        <v>3</v>
      </c>
      <c r="DM113" t="s">
        <v>3</v>
      </c>
      <c r="DN113">
        <v>100</v>
      </c>
      <c r="DO113">
        <v>64</v>
      </c>
      <c r="DP113">
        <v>1.0469999999999999</v>
      </c>
      <c r="DQ113">
        <v>1</v>
      </c>
      <c r="DU113">
        <v>1005</v>
      </c>
      <c r="DV113" t="s">
        <v>182</v>
      </c>
      <c r="DW113" t="s">
        <v>182</v>
      </c>
      <c r="DX113">
        <v>100</v>
      </c>
      <c r="EE113">
        <v>42145104</v>
      </c>
      <c r="EF113">
        <v>30</v>
      </c>
      <c r="EG113" t="s">
        <v>23</v>
      </c>
      <c r="EH113">
        <v>0</v>
      </c>
      <c r="EI113" t="s">
        <v>3</v>
      </c>
      <c r="EJ113">
        <v>1</v>
      </c>
      <c r="EK113">
        <v>97</v>
      </c>
      <c r="EL113" t="s">
        <v>184</v>
      </c>
      <c r="EM113" t="s">
        <v>185</v>
      </c>
      <c r="EO113" t="s">
        <v>26</v>
      </c>
      <c r="EQ113">
        <v>512</v>
      </c>
      <c r="ER113">
        <v>104.48</v>
      </c>
      <c r="ES113">
        <v>9.4600000000000009</v>
      </c>
      <c r="ET113">
        <v>20.89</v>
      </c>
      <c r="EU113">
        <v>1.87</v>
      </c>
      <c r="EV113">
        <v>74.13</v>
      </c>
      <c r="EW113">
        <v>5.31</v>
      </c>
      <c r="EX113">
        <v>0</v>
      </c>
      <c r="EY113">
        <v>0</v>
      </c>
      <c r="FQ113">
        <v>0</v>
      </c>
      <c r="FR113">
        <f t="shared" si="93"/>
        <v>0</v>
      </c>
      <c r="FS113">
        <v>0</v>
      </c>
      <c r="FX113">
        <v>100</v>
      </c>
      <c r="FY113">
        <v>64</v>
      </c>
      <c r="GA113" t="s">
        <v>3</v>
      </c>
      <c r="GD113">
        <v>0</v>
      </c>
      <c r="GF113">
        <v>1686603062</v>
      </c>
      <c r="GG113">
        <v>2</v>
      </c>
      <c r="GH113">
        <v>1</v>
      </c>
      <c r="GI113">
        <v>2</v>
      </c>
      <c r="GJ113">
        <v>0</v>
      </c>
      <c r="GK113">
        <f>ROUND(R113*(S12)/100,2)</f>
        <v>19.36</v>
      </c>
      <c r="GL113">
        <f t="shared" si="94"/>
        <v>0</v>
      </c>
      <c r="GM113">
        <f t="shared" si="95"/>
        <v>1117.8800000000001</v>
      </c>
      <c r="GN113">
        <f t="shared" si="96"/>
        <v>1117.8800000000001</v>
      </c>
      <c r="GO113">
        <f t="shared" si="97"/>
        <v>0</v>
      </c>
      <c r="GP113">
        <f t="shared" si="98"/>
        <v>0</v>
      </c>
      <c r="GR113">
        <v>0</v>
      </c>
      <c r="GS113">
        <v>3</v>
      </c>
      <c r="GT113">
        <v>0</v>
      </c>
      <c r="GU113" t="s">
        <v>3</v>
      </c>
      <c r="GV113">
        <f t="shared" si="99"/>
        <v>0</v>
      </c>
      <c r="GW113">
        <v>1</v>
      </c>
      <c r="GX113">
        <f t="shared" si="100"/>
        <v>0</v>
      </c>
      <c r="HA113">
        <v>0</v>
      </c>
      <c r="HB113">
        <v>0</v>
      </c>
      <c r="IK113">
        <v>0</v>
      </c>
    </row>
    <row r="114" spans="1:255" x14ac:dyDescent="0.2">
      <c r="A114" s="2">
        <v>18</v>
      </c>
      <c r="B114" s="2">
        <v>1</v>
      </c>
      <c r="C114" s="2">
        <v>84</v>
      </c>
      <c r="D114" s="2"/>
      <c r="E114" s="2" t="s">
        <v>186</v>
      </c>
      <c r="F114" s="2" t="s">
        <v>187</v>
      </c>
      <c r="G114" s="2" t="s">
        <v>188</v>
      </c>
      <c r="H114" s="2" t="s">
        <v>172</v>
      </c>
      <c r="I114" s="2">
        <f>I112*J114</f>
        <v>2.3270000000000001E-3</v>
      </c>
      <c r="J114" s="2">
        <v>9.0019342359767898E-3</v>
      </c>
      <c r="K114" s="2"/>
      <c r="L114" s="2"/>
      <c r="M114" s="2"/>
      <c r="N114" s="2"/>
      <c r="O114" s="2">
        <f t="shared" si="69"/>
        <v>43.42</v>
      </c>
      <c r="P114" s="2">
        <f t="shared" si="70"/>
        <v>43.42</v>
      </c>
      <c r="Q114" s="2">
        <f t="shared" si="71"/>
        <v>0</v>
      </c>
      <c r="R114" s="2">
        <f t="shared" si="72"/>
        <v>0</v>
      </c>
      <c r="S114" s="2">
        <f t="shared" si="73"/>
        <v>0</v>
      </c>
      <c r="T114" s="2">
        <f t="shared" si="74"/>
        <v>0</v>
      </c>
      <c r="U114" s="2">
        <f t="shared" si="75"/>
        <v>0</v>
      </c>
      <c r="V114" s="2">
        <f t="shared" si="76"/>
        <v>0</v>
      </c>
      <c r="W114" s="2">
        <f t="shared" si="77"/>
        <v>0</v>
      </c>
      <c r="X114" s="2">
        <f t="shared" si="78"/>
        <v>0</v>
      </c>
      <c r="Y114" s="2">
        <f t="shared" si="79"/>
        <v>0</v>
      </c>
      <c r="Z114" s="2"/>
      <c r="AA114" s="2">
        <v>42559021</v>
      </c>
      <c r="AB114" s="2">
        <f t="shared" si="80"/>
        <v>18660.61</v>
      </c>
      <c r="AC114" s="2">
        <f t="shared" si="81"/>
        <v>18660.61</v>
      </c>
      <c r="AD114" s="2">
        <f t="shared" ref="AD114:AF115" si="109">ROUND((ET114),6)</f>
        <v>0</v>
      </c>
      <c r="AE114" s="2">
        <f t="shared" si="109"/>
        <v>0</v>
      </c>
      <c r="AF114" s="2">
        <f t="shared" si="109"/>
        <v>0</v>
      </c>
      <c r="AG114" s="2">
        <f t="shared" si="82"/>
        <v>0</v>
      </c>
      <c r="AH114" s="2">
        <f>(EW114)</f>
        <v>0</v>
      </c>
      <c r="AI114" s="2">
        <f>(EX114)</f>
        <v>0</v>
      </c>
      <c r="AJ114" s="2">
        <f t="shared" si="83"/>
        <v>0</v>
      </c>
      <c r="AK114" s="2">
        <v>18660.61</v>
      </c>
      <c r="AL114" s="2">
        <v>18660.61</v>
      </c>
      <c r="AM114" s="2">
        <v>0</v>
      </c>
      <c r="AN114" s="2">
        <v>0</v>
      </c>
      <c r="AO114" s="2">
        <v>0</v>
      </c>
      <c r="AP114" s="2">
        <v>0</v>
      </c>
      <c r="AQ114" s="2">
        <v>0</v>
      </c>
      <c r="AR114" s="2">
        <v>0</v>
      </c>
      <c r="AS114" s="2">
        <v>0</v>
      </c>
      <c r="AT114" s="2">
        <v>100</v>
      </c>
      <c r="AU114" s="2">
        <v>64</v>
      </c>
      <c r="AV114" s="2">
        <v>1</v>
      </c>
      <c r="AW114" s="2">
        <v>1</v>
      </c>
      <c r="AX114" s="2"/>
      <c r="AY114" s="2"/>
      <c r="AZ114" s="2">
        <v>1</v>
      </c>
      <c r="BA114" s="2">
        <v>1</v>
      </c>
      <c r="BB114" s="2">
        <v>1</v>
      </c>
      <c r="BC114" s="2">
        <v>1</v>
      </c>
      <c r="BD114" s="2" t="s">
        <v>3</v>
      </c>
      <c r="BE114" s="2" t="s">
        <v>3</v>
      </c>
      <c r="BF114" s="2" t="s">
        <v>3</v>
      </c>
      <c r="BG114" s="2" t="s">
        <v>3</v>
      </c>
      <c r="BH114" s="2">
        <v>3</v>
      </c>
      <c r="BI114" s="2">
        <v>1</v>
      </c>
      <c r="BJ114" s="2" t="s">
        <v>189</v>
      </c>
      <c r="BK114" s="2"/>
      <c r="BL114" s="2"/>
      <c r="BM114" s="2">
        <v>97</v>
      </c>
      <c r="BN114" s="2">
        <v>0</v>
      </c>
      <c r="BO114" s="2" t="s">
        <v>3</v>
      </c>
      <c r="BP114" s="2">
        <v>0</v>
      </c>
      <c r="BQ114" s="2">
        <v>30</v>
      </c>
      <c r="BR114" s="2">
        <v>0</v>
      </c>
      <c r="BS114" s="2">
        <v>1</v>
      </c>
      <c r="BT114" s="2">
        <v>1</v>
      </c>
      <c r="BU114" s="2">
        <v>1</v>
      </c>
      <c r="BV114" s="2">
        <v>1</v>
      </c>
      <c r="BW114" s="2">
        <v>1</v>
      </c>
      <c r="BX114" s="2">
        <v>1</v>
      </c>
      <c r="BY114" s="2" t="s">
        <v>3</v>
      </c>
      <c r="BZ114" s="2">
        <v>100</v>
      </c>
      <c r="CA114" s="2">
        <v>64</v>
      </c>
      <c r="CB114" s="2"/>
      <c r="CC114" s="2"/>
      <c r="CD114" s="2"/>
      <c r="CE114" s="2"/>
      <c r="CF114" s="2">
        <v>0</v>
      </c>
      <c r="CG114" s="2">
        <v>0</v>
      </c>
      <c r="CH114" s="2"/>
      <c r="CI114" s="2"/>
      <c r="CJ114" s="2"/>
      <c r="CK114" s="2"/>
      <c r="CL114" s="2"/>
      <c r="CM114" s="2">
        <v>0</v>
      </c>
      <c r="CN114" s="2" t="s">
        <v>3</v>
      </c>
      <c r="CO114" s="2">
        <v>0</v>
      </c>
      <c r="CP114" s="2">
        <f t="shared" si="84"/>
        <v>43.42</v>
      </c>
      <c r="CQ114" s="2">
        <f t="shared" si="85"/>
        <v>18660.61</v>
      </c>
      <c r="CR114" s="2">
        <f t="shared" si="86"/>
        <v>0</v>
      </c>
      <c r="CS114" s="2">
        <f t="shared" si="87"/>
        <v>0</v>
      </c>
      <c r="CT114" s="2">
        <f t="shared" si="88"/>
        <v>0</v>
      </c>
      <c r="CU114" s="2">
        <f t="shared" si="89"/>
        <v>0</v>
      </c>
      <c r="CV114" s="2">
        <f t="shared" si="90"/>
        <v>0</v>
      </c>
      <c r="CW114" s="2">
        <f t="shared" si="91"/>
        <v>0</v>
      </c>
      <c r="CX114" s="2">
        <f t="shared" si="92"/>
        <v>0</v>
      </c>
      <c r="CY114" s="2">
        <f>((S114*BZ114)/100)</f>
        <v>0</v>
      </c>
      <c r="CZ114" s="2">
        <f>((S114*CA114)/100)</f>
        <v>0</v>
      </c>
      <c r="DA114" s="2"/>
      <c r="DB114" s="2"/>
      <c r="DC114" s="2" t="s">
        <v>3</v>
      </c>
      <c r="DD114" s="2" t="s">
        <v>3</v>
      </c>
      <c r="DE114" s="2" t="s">
        <v>3</v>
      </c>
      <c r="DF114" s="2" t="s">
        <v>3</v>
      </c>
      <c r="DG114" s="2" t="s">
        <v>3</v>
      </c>
      <c r="DH114" s="2" t="s">
        <v>3</v>
      </c>
      <c r="DI114" s="2" t="s">
        <v>3</v>
      </c>
      <c r="DJ114" s="2" t="s">
        <v>3</v>
      </c>
      <c r="DK114" s="2" t="s">
        <v>3</v>
      </c>
      <c r="DL114" s="2" t="s">
        <v>3</v>
      </c>
      <c r="DM114" s="2" t="s">
        <v>3</v>
      </c>
      <c r="DN114" s="2">
        <v>0</v>
      </c>
      <c r="DO114" s="2">
        <v>0</v>
      </c>
      <c r="DP114" s="2">
        <v>1.0469999999999999</v>
      </c>
      <c r="DQ114" s="2">
        <v>1</v>
      </c>
      <c r="DR114" s="2"/>
      <c r="DS114" s="2"/>
      <c r="DT114" s="2"/>
      <c r="DU114" s="2">
        <v>1009</v>
      </c>
      <c r="DV114" s="2" t="s">
        <v>172</v>
      </c>
      <c r="DW114" s="2" t="s">
        <v>172</v>
      </c>
      <c r="DX114" s="2">
        <v>1000</v>
      </c>
      <c r="DY114" s="2"/>
      <c r="DZ114" s="2"/>
      <c r="EA114" s="2"/>
      <c r="EB114" s="2"/>
      <c r="EC114" s="2"/>
      <c r="ED114" s="2"/>
      <c r="EE114" s="2">
        <v>42145104</v>
      </c>
      <c r="EF114" s="2">
        <v>30</v>
      </c>
      <c r="EG114" s="2" t="s">
        <v>23</v>
      </c>
      <c r="EH114" s="2">
        <v>0</v>
      </c>
      <c r="EI114" s="2" t="s">
        <v>3</v>
      </c>
      <c r="EJ114" s="2">
        <v>1</v>
      </c>
      <c r="EK114" s="2">
        <v>97</v>
      </c>
      <c r="EL114" s="2" t="s">
        <v>184</v>
      </c>
      <c r="EM114" s="2" t="s">
        <v>185</v>
      </c>
      <c r="EN114" s="2"/>
      <c r="EO114" s="2" t="s">
        <v>3</v>
      </c>
      <c r="EP114" s="2"/>
      <c r="EQ114" s="2">
        <v>512</v>
      </c>
      <c r="ER114" s="2">
        <v>18660.61</v>
      </c>
      <c r="ES114" s="2">
        <v>18660.61</v>
      </c>
      <c r="ET114" s="2">
        <v>0</v>
      </c>
      <c r="EU114" s="2">
        <v>0</v>
      </c>
      <c r="EV114" s="2">
        <v>0</v>
      </c>
      <c r="EW114" s="2">
        <v>0</v>
      </c>
      <c r="EX114" s="2">
        <v>0</v>
      </c>
      <c r="EY114" s="2"/>
      <c r="EZ114" s="2"/>
      <c r="FA114" s="2"/>
      <c r="FB114" s="2"/>
      <c r="FC114" s="2"/>
      <c r="FD114" s="2"/>
      <c r="FE114" s="2"/>
      <c r="FF114" s="2"/>
      <c r="FG114" s="2"/>
      <c r="FH114" s="2"/>
      <c r="FI114" s="2"/>
      <c r="FJ114" s="2"/>
      <c r="FK114" s="2"/>
      <c r="FL114" s="2"/>
      <c r="FM114" s="2"/>
      <c r="FN114" s="2"/>
      <c r="FO114" s="2"/>
      <c r="FP114" s="2"/>
      <c r="FQ114" s="2">
        <v>0</v>
      </c>
      <c r="FR114" s="2">
        <f t="shared" si="93"/>
        <v>0</v>
      </c>
      <c r="FS114" s="2">
        <v>0</v>
      </c>
      <c r="FT114" s="2"/>
      <c r="FU114" s="2"/>
      <c r="FV114" s="2"/>
      <c r="FW114" s="2"/>
      <c r="FX114" s="2">
        <v>100</v>
      </c>
      <c r="FY114" s="2">
        <v>64</v>
      </c>
      <c r="FZ114" s="2"/>
      <c r="GA114" s="2" t="s">
        <v>3</v>
      </c>
      <c r="GB114" s="2"/>
      <c r="GC114" s="2"/>
      <c r="GD114" s="2">
        <v>0</v>
      </c>
      <c r="GE114" s="2"/>
      <c r="GF114" s="2">
        <v>1943683001</v>
      </c>
      <c r="GG114" s="2">
        <v>2</v>
      </c>
      <c r="GH114" s="2">
        <v>1</v>
      </c>
      <c r="GI114" s="2">
        <v>-2</v>
      </c>
      <c r="GJ114" s="2">
        <v>0</v>
      </c>
      <c r="GK114" s="2">
        <f>ROUND(R114*(R12)/100,2)</f>
        <v>0</v>
      </c>
      <c r="GL114" s="2">
        <f t="shared" si="94"/>
        <v>0</v>
      </c>
      <c r="GM114" s="2">
        <f t="shared" si="95"/>
        <v>43.42</v>
      </c>
      <c r="GN114" s="2">
        <f t="shared" si="96"/>
        <v>43.42</v>
      </c>
      <c r="GO114" s="2">
        <f t="shared" si="97"/>
        <v>0</v>
      </c>
      <c r="GP114" s="2">
        <f t="shared" si="98"/>
        <v>0</v>
      </c>
      <c r="GQ114" s="2"/>
      <c r="GR114" s="2">
        <v>0</v>
      </c>
      <c r="GS114" s="2">
        <v>3</v>
      </c>
      <c r="GT114" s="2">
        <v>0</v>
      </c>
      <c r="GU114" s="2" t="s">
        <v>3</v>
      </c>
      <c r="GV114" s="2">
        <f t="shared" si="99"/>
        <v>0</v>
      </c>
      <c r="GW114" s="2">
        <v>1</v>
      </c>
      <c r="GX114" s="2">
        <f t="shared" si="100"/>
        <v>0</v>
      </c>
      <c r="GY114" s="2"/>
      <c r="GZ114" s="2"/>
      <c r="HA114" s="2">
        <v>0</v>
      </c>
      <c r="HB114" s="2">
        <v>0</v>
      </c>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v>0</v>
      </c>
      <c r="IL114" s="2"/>
      <c r="IM114" s="2"/>
      <c r="IN114" s="2"/>
      <c r="IO114" s="2"/>
      <c r="IP114" s="2"/>
      <c r="IQ114" s="2"/>
      <c r="IR114" s="2"/>
      <c r="IS114" s="2"/>
      <c r="IT114" s="2"/>
      <c r="IU114" s="2"/>
    </row>
    <row r="115" spans="1:255" x14ac:dyDescent="0.2">
      <c r="A115">
        <v>18</v>
      </c>
      <c r="B115">
        <v>1</v>
      </c>
      <c r="C115">
        <v>89</v>
      </c>
      <c r="E115" t="s">
        <v>186</v>
      </c>
      <c r="F115" t="s">
        <v>187</v>
      </c>
      <c r="G115" t="s">
        <v>188</v>
      </c>
      <c r="H115" t="s">
        <v>172</v>
      </c>
      <c r="I115">
        <f>I113*J115</f>
        <v>2.3270000000000001E-3</v>
      </c>
      <c r="J115">
        <v>9.0019342359767898E-3</v>
      </c>
      <c r="O115">
        <f t="shared" si="69"/>
        <v>88.15</v>
      </c>
      <c r="P115">
        <f t="shared" si="70"/>
        <v>88.15</v>
      </c>
      <c r="Q115">
        <f t="shared" si="71"/>
        <v>0</v>
      </c>
      <c r="R115">
        <f t="shared" si="72"/>
        <v>0</v>
      </c>
      <c r="S115">
        <f t="shared" si="73"/>
        <v>0</v>
      </c>
      <c r="T115">
        <f t="shared" si="74"/>
        <v>0</v>
      </c>
      <c r="U115">
        <f t="shared" si="75"/>
        <v>0</v>
      </c>
      <c r="V115">
        <f t="shared" si="76"/>
        <v>0</v>
      </c>
      <c r="W115">
        <f t="shared" si="77"/>
        <v>0</v>
      </c>
      <c r="X115">
        <f t="shared" si="78"/>
        <v>0</v>
      </c>
      <c r="Y115">
        <f t="shared" si="79"/>
        <v>0</v>
      </c>
      <c r="AA115">
        <v>42559019</v>
      </c>
      <c r="AB115">
        <f t="shared" si="80"/>
        <v>18660.61</v>
      </c>
      <c r="AC115">
        <f t="shared" si="81"/>
        <v>18660.61</v>
      </c>
      <c r="AD115">
        <f t="shared" si="109"/>
        <v>0</v>
      </c>
      <c r="AE115">
        <f t="shared" si="109"/>
        <v>0</v>
      </c>
      <c r="AF115">
        <f t="shared" si="109"/>
        <v>0</v>
      </c>
      <c r="AG115">
        <f t="shared" si="82"/>
        <v>0</v>
      </c>
      <c r="AH115">
        <f>(EW115)</f>
        <v>0</v>
      </c>
      <c r="AI115">
        <f>(EX115)</f>
        <v>0</v>
      </c>
      <c r="AJ115">
        <f t="shared" si="83"/>
        <v>0</v>
      </c>
      <c r="AK115">
        <v>18660.61</v>
      </c>
      <c r="AL115">
        <v>18660.61</v>
      </c>
      <c r="AM115">
        <v>0</v>
      </c>
      <c r="AN115">
        <v>0</v>
      </c>
      <c r="AO115">
        <v>0</v>
      </c>
      <c r="AP115">
        <v>0</v>
      </c>
      <c r="AQ115">
        <v>0</v>
      </c>
      <c r="AR115">
        <v>0</v>
      </c>
      <c r="AS115">
        <v>0</v>
      </c>
      <c r="AT115">
        <v>0</v>
      </c>
      <c r="AU115">
        <v>0</v>
      </c>
      <c r="AV115">
        <v>1</v>
      </c>
      <c r="AW115">
        <v>1</v>
      </c>
      <c r="AZ115">
        <v>1</v>
      </c>
      <c r="BA115">
        <v>1</v>
      </c>
      <c r="BB115">
        <v>1</v>
      </c>
      <c r="BC115">
        <v>2.0299999999999998</v>
      </c>
      <c r="BD115" t="s">
        <v>3</v>
      </c>
      <c r="BE115" t="s">
        <v>3</v>
      </c>
      <c r="BF115" t="s">
        <v>3</v>
      </c>
      <c r="BG115" t="s">
        <v>3</v>
      </c>
      <c r="BH115">
        <v>3</v>
      </c>
      <c r="BI115">
        <v>1</v>
      </c>
      <c r="BJ115" t="s">
        <v>189</v>
      </c>
      <c r="BM115">
        <v>97</v>
      </c>
      <c r="BN115">
        <v>0</v>
      </c>
      <c r="BO115" t="s">
        <v>187</v>
      </c>
      <c r="BP115">
        <v>1</v>
      </c>
      <c r="BQ115">
        <v>30</v>
      </c>
      <c r="BR115">
        <v>0</v>
      </c>
      <c r="BS115">
        <v>1</v>
      </c>
      <c r="BT115">
        <v>1</v>
      </c>
      <c r="BU115">
        <v>1</v>
      </c>
      <c r="BV115">
        <v>1</v>
      </c>
      <c r="BW115">
        <v>1</v>
      </c>
      <c r="BX115">
        <v>1</v>
      </c>
      <c r="BY115" t="s">
        <v>3</v>
      </c>
      <c r="BZ115">
        <v>0</v>
      </c>
      <c r="CA115">
        <v>0</v>
      </c>
      <c r="CF115">
        <v>0</v>
      </c>
      <c r="CG115">
        <v>0</v>
      </c>
      <c r="CM115">
        <v>0</v>
      </c>
      <c r="CN115" t="s">
        <v>3</v>
      </c>
      <c r="CO115">
        <v>0</v>
      </c>
      <c r="CP115">
        <f t="shared" si="84"/>
        <v>88.15</v>
      </c>
      <c r="CQ115">
        <f t="shared" si="85"/>
        <v>37881.0383</v>
      </c>
      <c r="CR115">
        <f t="shared" si="86"/>
        <v>0</v>
      </c>
      <c r="CS115">
        <f t="shared" si="87"/>
        <v>0</v>
      </c>
      <c r="CT115">
        <f t="shared" si="88"/>
        <v>0</v>
      </c>
      <c r="CU115">
        <f t="shared" si="89"/>
        <v>0</v>
      </c>
      <c r="CV115">
        <f t="shared" si="90"/>
        <v>0</v>
      </c>
      <c r="CW115">
        <f t="shared" si="91"/>
        <v>0</v>
      </c>
      <c r="CX115">
        <f t="shared" si="92"/>
        <v>0</v>
      </c>
      <c r="CY115">
        <f>S115*(BZ115/100)</f>
        <v>0</v>
      </c>
      <c r="CZ115">
        <f>S115*(CA115/100)</f>
        <v>0</v>
      </c>
      <c r="DC115" t="s">
        <v>3</v>
      </c>
      <c r="DD115" t="s">
        <v>3</v>
      </c>
      <c r="DE115" t="s">
        <v>3</v>
      </c>
      <c r="DF115" t="s">
        <v>3</v>
      </c>
      <c r="DG115" t="s">
        <v>3</v>
      </c>
      <c r="DH115" t="s">
        <v>3</v>
      </c>
      <c r="DI115" t="s">
        <v>3</v>
      </c>
      <c r="DJ115" t="s">
        <v>3</v>
      </c>
      <c r="DK115" t="s">
        <v>3</v>
      </c>
      <c r="DL115" t="s">
        <v>3</v>
      </c>
      <c r="DM115" t="s">
        <v>3</v>
      </c>
      <c r="DN115">
        <v>100</v>
      </c>
      <c r="DO115">
        <v>64</v>
      </c>
      <c r="DP115">
        <v>1.0469999999999999</v>
      </c>
      <c r="DQ115">
        <v>1</v>
      </c>
      <c r="DU115">
        <v>1009</v>
      </c>
      <c r="DV115" t="s">
        <v>172</v>
      </c>
      <c r="DW115" t="s">
        <v>172</v>
      </c>
      <c r="DX115">
        <v>1000</v>
      </c>
      <c r="EE115">
        <v>42145104</v>
      </c>
      <c r="EF115">
        <v>30</v>
      </c>
      <c r="EG115" t="s">
        <v>23</v>
      </c>
      <c r="EH115">
        <v>0</v>
      </c>
      <c r="EI115" t="s">
        <v>3</v>
      </c>
      <c r="EJ115">
        <v>1</v>
      </c>
      <c r="EK115">
        <v>97</v>
      </c>
      <c r="EL115" t="s">
        <v>184</v>
      </c>
      <c r="EM115" t="s">
        <v>185</v>
      </c>
      <c r="EO115" t="s">
        <v>3</v>
      </c>
      <c r="EQ115">
        <v>512</v>
      </c>
      <c r="ER115">
        <v>18660.61</v>
      </c>
      <c r="ES115">
        <v>18660.61</v>
      </c>
      <c r="ET115">
        <v>0</v>
      </c>
      <c r="EU115">
        <v>0</v>
      </c>
      <c r="EV115">
        <v>0</v>
      </c>
      <c r="EW115">
        <v>0</v>
      </c>
      <c r="EX115">
        <v>0</v>
      </c>
      <c r="FQ115">
        <v>0</v>
      </c>
      <c r="FR115">
        <f t="shared" si="93"/>
        <v>0</v>
      </c>
      <c r="FS115">
        <v>0</v>
      </c>
      <c r="FX115">
        <v>100</v>
      </c>
      <c r="FY115">
        <v>64</v>
      </c>
      <c r="GA115" t="s">
        <v>3</v>
      </c>
      <c r="GD115">
        <v>0</v>
      </c>
      <c r="GF115">
        <v>1943683001</v>
      </c>
      <c r="GG115">
        <v>2</v>
      </c>
      <c r="GH115">
        <v>1</v>
      </c>
      <c r="GI115">
        <v>2</v>
      </c>
      <c r="GJ115">
        <v>0</v>
      </c>
      <c r="GK115">
        <f>ROUND(R115*(S12)/100,2)</f>
        <v>0</v>
      </c>
      <c r="GL115">
        <f t="shared" si="94"/>
        <v>0</v>
      </c>
      <c r="GM115">
        <f t="shared" si="95"/>
        <v>88.15</v>
      </c>
      <c r="GN115">
        <f t="shared" si="96"/>
        <v>88.15</v>
      </c>
      <c r="GO115">
        <f t="shared" si="97"/>
        <v>0</v>
      </c>
      <c r="GP115">
        <f t="shared" si="98"/>
        <v>0</v>
      </c>
      <c r="GR115">
        <v>0</v>
      </c>
      <c r="GS115">
        <v>3</v>
      </c>
      <c r="GT115">
        <v>0</v>
      </c>
      <c r="GU115" t="s">
        <v>3</v>
      </c>
      <c r="GV115">
        <f t="shared" si="99"/>
        <v>0</v>
      </c>
      <c r="GW115">
        <v>1</v>
      </c>
      <c r="GX115">
        <f t="shared" si="100"/>
        <v>0</v>
      </c>
      <c r="HA115">
        <v>0</v>
      </c>
      <c r="HB115">
        <v>0</v>
      </c>
      <c r="IK115">
        <v>0</v>
      </c>
    </row>
    <row r="116" spans="1:255" x14ac:dyDescent="0.2">
      <c r="A116" s="2">
        <v>17</v>
      </c>
      <c r="B116" s="2">
        <v>1</v>
      </c>
      <c r="C116" s="2">
        <f>ROW(SmtRes!A95)</f>
        <v>95</v>
      </c>
      <c r="D116" s="2">
        <f>ROW(EtalonRes!A153)</f>
        <v>153</v>
      </c>
      <c r="E116" s="2" t="s">
        <v>190</v>
      </c>
      <c r="F116" s="2" t="s">
        <v>191</v>
      </c>
      <c r="G116" s="2" t="s">
        <v>192</v>
      </c>
      <c r="H116" s="2" t="s">
        <v>193</v>
      </c>
      <c r="I116" s="2">
        <v>272.89999999999998</v>
      </c>
      <c r="J116" s="2">
        <v>0</v>
      </c>
      <c r="K116" s="2"/>
      <c r="L116" s="2"/>
      <c r="M116" s="2"/>
      <c r="N116" s="2"/>
      <c r="O116" s="2">
        <f t="shared" si="69"/>
        <v>29803.41</v>
      </c>
      <c r="P116" s="2">
        <f t="shared" si="70"/>
        <v>16324.88</v>
      </c>
      <c r="Q116" s="2">
        <f t="shared" si="71"/>
        <v>4502.8500000000004</v>
      </c>
      <c r="R116" s="2">
        <f t="shared" si="72"/>
        <v>900.57</v>
      </c>
      <c r="S116" s="2">
        <f t="shared" si="73"/>
        <v>8975.68</v>
      </c>
      <c r="T116" s="2">
        <f t="shared" si="74"/>
        <v>0</v>
      </c>
      <c r="U116" s="2">
        <f t="shared" si="75"/>
        <v>690.4369999999999</v>
      </c>
      <c r="V116" s="2">
        <f t="shared" si="76"/>
        <v>0</v>
      </c>
      <c r="W116" s="2">
        <f t="shared" si="77"/>
        <v>0</v>
      </c>
      <c r="X116" s="2">
        <f t="shared" si="78"/>
        <v>8167.87</v>
      </c>
      <c r="Y116" s="2">
        <f t="shared" si="79"/>
        <v>6282.98</v>
      </c>
      <c r="Z116" s="2"/>
      <c r="AA116" s="2">
        <v>42559021</v>
      </c>
      <c r="AB116" s="2">
        <f t="shared" si="80"/>
        <v>109.21</v>
      </c>
      <c r="AC116" s="2">
        <f t="shared" si="81"/>
        <v>59.82</v>
      </c>
      <c r="AD116" s="2">
        <f>ROUND(((ET116*1.25)),6)</f>
        <v>16.5</v>
      </c>
      <c r="AE116" s="2">
        <f>ROUND(((EU116*1.25)),6)</f>
        <v>3.3</v>
      </c>
      <c r="AF116" s="2">
        <f>ROUND(((EV116*1.15)),6)</f>
        <v>32.89</v>
      </c>
      <c r="AG116" s="2">
        <f t="shared" si="82"/>
        <v>0</v>
      </c>
      <c r="AH116" s="2">
        <f>((EW116*1.15))</f>
        <v>2.5299999999999998</v>
      </c>
      <c r="AI116" s="2">
        <f>((EX116*1.25))</f>
        <v>0</v>
      </c>
      <c r="AJ116" s="2">
        <f t="shared" si="83"/>
        <v>0</v>
      </c>
      <c r="AK116" s="2">
        <v>101.62</v>
      </c>
      <c r="AL116" s="2">
        <v>59.82</v>
      </c>
      <c r="AM116" s="2">
        <v>13.2</v>
      </c>
      <c r="AN116" s="2">
        <v>2.64</v>
      </c>
      <c r="AO116" s="2">
        <v>28.6</v>
      </c>
      <c r="AP116" s="2">
        <v>0</v>
      </c>
      <c r="AQ116" s="2">
        <v>2.2000000000000002</v>
      </c>
      <c r="AR116" s="2">
        <v>0</v>
      </c>
      <c r="AS116" s="2">
        <v>0</v>
      </c>
      <c r="AT116" s="2">
        <v>91</v>
      </c>
      <c r="AU116" s="2">
        <v>70</v>
      </c>
      <c r="AV116" s="2">
        <v>1</v>
      </c>
      <c r="AW116" s="2">
        <v>1</v>
      </c>
      <c r="AX116" s="2"/>
      <c r="AY116" s="2"/>
      <c r="AZ116" s="2">
        <v>1</v>
      </c>
      <c r="BA116" s="2">
        <v>1</v>
      </c>
      <c r="BB116" s="2">
        <v>1</v>
      </c>
      <c r="BC116" s="2">
        <v>1</v>
      </c>
      <c r="BD116" s="2" t="s">
        <v>3</v>
      </c>
      <c r="BE116" s="2" t="s">
        <v>3</v>
      </c>
      <c r="BF116" s="2" t="s">
        <v>3</v>
      </c>
      <c r="BG116" s="2" t="s">
        <v>3</v>
      </c>
      <c r="BH116" s="2">
        <v>0</v>
      </c>
      <c r="BI116" s="2">
        <v>1</v>
      </c>
      <c r="BJ116" s="2" t="s">
        <v>194</v>
      </c>
      <c r="BK116" s="2"/>
      <c r="BL116" s="2"/>
      <c r="BM116" s="2">
        <v>143</v>
      </c>
      <c r="BN116" s="2">
        <v>0</v>
      </c>
      <c r="BO116" s="2" t="s">
        <v>3</v>
      </c>
      <c r="BP116" s="2">
        <v>0</v>
      </c>
      <c r="BQ116" s="2">
        <v>30</v>
      </c>
      <c r="BR116" s="2">
        <v>0</v>
      </c>
      <c r="BS116" s="2">
        <v>1</v>
      </c>
      <c r="BT116" s="2">
        <v>1</v>
      </c>
      <c r="BU116" s="2">
        <v>1</v>
      </c>
      <c r="BV116" s="2">
        <v>1</v>
      </c>
      <c r="BW116" s="2">
        <v>1</v>
      </c>
      <c r="BX116" s="2">
        <v>1</v>
      </c>
      <c r="BY116" s="2" t="s">
        <v>3</v>
      </c>
      <c r="BZ116" s="2">
        <v>91</v>
      </c>
      <c r="CA116" s="2">
        <v>70</v>
      </c>
      <c r="CB116" s="2"/>
      <c r="CC116" s="2"/>
      <c r="CD116" s="2"/>
      <c r="CE116" s="2"/>
      <c r="CF116" s="2">
        <v>0</v>
      </c>
      <c r="CG116" s="2">
        <v>0</v>
      </c>
      <c r="CH116" s="2"/>
      <c r="CI116" s="2"/>
      <c r="CJ116" s="2"/>
      <c r="CK116" s="2"/>
      <c r="CL116" s="2"/>
      <c r="CM116" s="2">
        <v>0</v>
      </c>
      <c r="CN116" s="2" t="s">
        <v>20</v>
      </c>
      <c r="CO116" s="2">
        <v>0</v>
      </c>
      <c r="CP116" s="2">
        <f t="shared" si="84"/>
        <v>29803.41</v>
      </c>
      <c r="CQ116" s="2">
        <f t="shared" si="85"/>
        <v>59.82</v>
      </c>
      <c r="CR116" s="2">
        <f t="shared" si="86"/>
        <v>16.5</v>
      </c>
      <c r="CS116" s="2">
        <f t="shared" si="87"/>
        <v>3.3</v>
      </c>
      <c r="CT116" s="2">
        <f t="shared" si="88"/>
        <v>32.89</v>
      </c>
      <c r="CU116" s="2">
        <f t="shared" si="89"/>
        <v>0</v>
      </c>
      <c r="CV116" s="2">
        <f t="shared" si="90"/>
        <v>2.5299999999999998</v>
      </c>
      <c r="CW116" s="2">
        <f t="shared" si="91"/>
        <v>0</v>
      </c>
      <c r="CX116" s="2">
        <f t="shared" si="92"/>
        <v>0</v>
      </c>
      <c r="CY116" s="2">
        <f>((S116*BZ116)/100)</f>
        <v>8167.8688000000002</v>
      </c>
      <c r="CZ116" s="2">
        <f>((S116*CA116)/100)</f>
        <v>6282.9759999999997</v>
      </c>
      <c r="DA116" s="2"/>
      <c r="DB116" s="2"/>
      <c r="DC116" s="2" t="s">
        <v>3</v>
      </c>
      <c r="DD116" s="2" t="s">
        <v>3</v>
      </c>
      <c r="DE116" s="2" t="s">
        <v>21</v>
      </c>
      <c r="DF116" s="2" t="s">
        <v>21</v>
      </c>
      <c r="DG116" s="2" t="s">
        <v>22</v>
      </c>
      <c r="DH116" s="2" t="s">
        <v>3</v>
      </c>
      <c r="DI116" s="2" t="s">
        <v>22</v>
      </c>
      <c r="DJ116" s="2" t="s">
        <v>21</v>
      </c>
      <c r="DK116" s="2" t="s">
        <v>3</v>
      </c>
      <c r="DL116" s="2" t="s">
        <v>3</v>
      </c>
      <c r="DM116" s="2" t="s">
        <v>3</v>
      </c>
      <c r="DN116" s="2">
        <v>0</v>
      </c>
      <c r="DO116" s="2">
        <v>0</v>
      </c>
      <c r="DP116" s="2">
        <v>1.0469999999999999</v>
      </c>
      <c r="DQ116" s="2">
        <v>1.0189999999999999</v>
      </c>
      <c r="DR116" s="2"/>
      <c r="DS116" s="2"/>
      <c r="DT116" s="2"/>
      <c r="DU116" s="2">
        <v>1013</v>
      </c>
      <c r="DV116" s="2" t="s">
        <v>193</v>
      </c>
      <c r="DW116" s="2" t="s">
        <v>193</v>
      </c>
      <c r="DX116" s="2">
        <v>1</v>
      </c>
      <c r="DY116" s="2"/>
      <c r="DZ116" s="2"/>
      <c r="EA116" s="2"/>
      <c r="EB116" s="2"/>
      <c r="EC116" s="2"/>
      <c r="ED116" s="2"/>
      <c r="EE116" s="2">
        <v>42145150</v>
      </c>
      <c r="EF116" s="2">
        <v>30</v>
      </c>
      <c r="EG116" s="2" t="s">
        <v>23</v>
      </c>
      <c r="EH116" s="2">
        <v>0</v>
      </c>
      <c r="EI116" s="2" t="s">
        <v>3</v>
      </c>
      <c r="EJ116" s="2">
        <v>1</v>
      </c>
      <c r="EK116" s="2">
        <v>143</v>
      </c>
      <c r="EL116" s="2" t="s">
        <v>195</v>
      </c>
      <c r="EM116" s="2" t="s">
        <v>196</v>
      </c>
      <c r="EN116" s="2"/>
      <c r="EO116" s="2" t="s">
        <v>26</v>
      </c>
      <c r="EP116" s="2"/>
      <c r="EQ116" s="2">
        <v>512</v>
      </c>
      <c r="ER116" s="2">
        <v>101.62</v>
      </c>
      <c r="ES116" s="2">
        <v>59.82</v>
      </c>
      <c r="ET116" s="2">
        <v>13.2</v>
      </c>
      <c r="EU116" s="2">
        <v>2.64</v>
      </c>
      <c r="EV116" s="2">
        <v>28.6</v>
      </c>
      <c r="EW116" s="2">
        <v>2.2000000000000002</v>
      </c>
      <c r="EX116" s="2">
        <v>0</v>
      </c>
      <c r="EY116" s="2">
        <v>0</v>
      </c>
      <c r="EZ116" s="2"/>
      <c r="FA116" s="2"/>
      <c r="FB116" s="2"/>
      <c r="FC116" s="2"/>
      <c r="FD116" s="2"/>
      <c r="FE116" s="2"/>
      <c r="FF116" s="2"/>
      <c r="FG116" s="2"/>
      <c r="FH116" s="2"/>
      <c r="FI116" s="2"/>
      <c r="FJ116" s="2"/>
      <c r="FK116" s="2"/>
      <c r="FL116" s="2"/>
      <c r="FM116" s="2"/>
      <c r="FN116" s="2"/>
      <c r="FO116" s="2"/>
      <c r="FP116" s="2"/>
      <c r="FQ116" s="2">
        <v>0</v>
      </c>
      <c r="FR116" s="2">
        <f t="shared" si="93"/>
        <v>0</v>
      </c>
      <c r="FS116" s="2">
        <v>0</v>
      </c>
      <c r="FT116" s="2"/>
      <c r="FU116" s="2"/>
      <c r="FV116" s="2"/>
      <c r="FW116" s="2"/>
      <c r="FX116" s="2">
        <v>91</v>
      </c>
      <c r="FY116" s="2">
        <v>70</v>
      </c>
      <c r="FZ116" s="2"/>
      <c r="GA116" s="2" t="s">
        <v>3</v>
      </c>
      <c r="GB116" s="2"/>
      <c r="GC116" s="2"/>
      <c r="GD116" s="2">
        <v>0</v>
      </c>
      <c r="GE116" s="2"/>
      <c r="GF116" s="2">
        <v>88089923</v>
      </c>
      <c r="GG116" s="2">
        <v>2</v>
      </c>
      <c r="GH116" s="2">
        <v>1</v>
      </c>
      <c r="GI116" s="2">
        <v>-2</v>
      </c>
      <c r="GJ116" s="2">
        <v>0</v>
      </c>
      <c r="GK116" s="2">
        <f>ROUND(R116*(R12)/100,2)</f>
        <v>1576</v>
      </c>
      <c r="GL116" s="2">
        <f t="shared" si="94"/>
        <v>0</v>
      </c>
      <c r="GM116" s="2">
        <f t="shared" si="95"/>
        <v>45830.26</v>
      </c>
      <c r="GN116" s="2">
        <f t="shared" si="96"/>
        <v>45830.26</v>
      </c>
      <c r="GO116" s="2">
        <f t="shared" si="97"/>
        <v>0</v>
      </c>
      <c r="GP116" s="2">
        <f t="shared" si="98"/>
        <v>0</v>
      </c>
      <c r="GQ116" s="2"/>
      <c r="GR116" s="2">
        <v>0</v>
      </c>
      <c r="GS116" s="2">
        <v>3</v>
      </c>
      <c r="GT116" s="2">
        <v>0</v>
      </c>
      <c r="GU116" s="2" t="s">
        <v>3</v>
      </c>
      <c r="GV116" s="2">
        <f t="shared" si="99"/>
        <v>0</v>
      </c>
      <c r="GW116" s="2">
        <v>1</v>
      </c>
      <c r="GX116" s="2">
        <f t="shared" si="100"/>
        <v>0</v>
      </c>
      <c r="GY116" s="2"/>
      <c r="GZ116" s="2"/>
      <c r="HA116" s="2">
        <v>0</v>
      </c>
      <c r="HB116" s="2">
        <v>0</v>
      </c>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v>0</v>
      </c>
      <c r="IL116" s="2"/>
      <c r="IM116" s="2"/>
      <c r="IN116" s="2"/>
      <c r="IO116" s="2"/>
      <c r="IP116" s="2"/>
      <c r="IQ116" s="2"/>
      <c r="IR116" s="2"/>
      <c r="IS116" s="2"/>
      <c r="IT116" s="2"/>
      <c r="IU116" s="2"/>
    </row>
    <row r="117" spans="1:255" x14ac:dyDescent="0.2">
      <c r="A117">
        <v>17</v>
      </c>
      <c r="B117">
        <v>1</v>
      </c>
      <c r="C117">
        <f>ROW(SmtRes!A100)</f>
        <v>100</v>
      </c>
      <c r="D117">
        <f>ROW(EtalonRes!A162)</f>
        <v>162</v>
      </c>
      <c r="E117" t="s">
        <v>190</v>
      </c>
      <c r="F117" t="s">
        <v>191</v>
      </c>
      <c r="G117" t="s">
        <v>192</v>
      </c>
      <c r="H117" t="s">
        <v>193</v>
      </c>
      <c r="I117">
        <v>272.89999999999998</v>
      </c>
      <c r="J117">
        <v>0</v>
      </c>
      <c r="O117">
        <f t="shared" si="69"/>
        <v>548613.16</v>
      </c>
      <c r="P117">
        <f t="shared" si="70"/>
        <v>327640.3</v>
      </c>
      <c r="Q117">
        <f t="shared" si="71"/>
        <v>37868.97</v>
      </c>
      <c r="R117">
        <f t="shared" si="72"/>
        <v>18371.63</v>
      </c>
      <c r="S117">
        <f t="shared" si="73"/>
        <v>183103.89</v>
      </c>
      <c r="T117">
        <f t="shared" si="74"/>
        <v>0</v>
      </c>
      <c r="U117">
        <f t="shared" si="75"/>
        <v>690.4369999999999</v>
      </c>
      <c r="V117">
        <f t="shared" si="76"/>
        <v>0</v>
      </c>
      <c r="W117">
        <f t="shared" si="77"/>
        <v>0</v>
      </c>
      <c r="X117">
        <f t="shared" si="78"/>
        <v>133665.84</v>
      </c>
      <c r="Y117">
        <f t="shared" si="79"/>
        <v>75072.59</v>
      </c>
      <c r="AA117">
        <v>42559019</v>
      </c>
      <c r="AB117">
        <f t="shared" si="80"/>
        <v>109.21</v>
      </c>
      <c r="AC117">
        <f t="shared" si="81"/>
        <v>59.82</v>
      </c>
      <c r="AD117">
        <f>ROUND(((ET117*1.25)),6)</f>
        <v>16.5</v>
      </c>
      <c r="AE117">
        <f>ROUND(((EU117*1.25)),6)</f>
        <v>3.3</v>
      </c>
      <c r="AF117">
        <f>ROUND(((EV117*1.15)),6)</f>
        <v>32.89</v>
      </c>
      <c r="AG117">
        <f t="shared" si="82"/>
        <v>0</v>
      </c>
      <c r="AH117">
        <f>((EW117*1.15))</f>
        <v>2.5299999999999998</v>
      </c>
      <c r="AI117">
        <f>((EX117*1.25))</f>
        <v>0</v>
      </c>
      <c r="AJ117">
        <f t="shared" si="83"/>
        <v>0</v>
      </c>
      <c r="AK117">
        <v>101.62</v>
      </c>
      <c r="AL117">
        <v>59.82</v>
      </c>
      <c r="AM117">
        <v>13.2</v>
      </c>
      <c r="AN117">
        <v>2.64</v>
      </c>
      <c r="AO117">
        <v>28.6</v>
      </c>
      <c r="AP117">
        <v>0</v>
      </c>
      <c r="AQ117">
        <v>2.2000000000000002</v>
      </c>
      <c r="AR117">
        <v>0</v>
      </c>
      <c r="AS117">
        <v>0</v>
      </c>
      <c r="AT117">
        <v>73</v>
      </c>
      <c r="AU117">
        <v>41</v>
      </c>
      <c r="AV117">
        <v>1</v>
      </c>
      <c r="AW117">
        <v>1</v>
      </c>
      <c r="AZ117">
        <v>1</v>
      </c>
      <c r="BA117">
        <v>20.399999999999999</v>
      </c>
      <c r="BB117">
        <v>8.41</v>
      </c>
      <c r="BC117">
        <v>20.07</v>
      </c>
      <c r="BD117" t="s">
        <v>3</v>
      </c>
      <c r="BE117" t="s">
        <v>3</v>
      </c>
      <c r="BF117" t="s">
        <v>3</v>
      </c>
      <c r="BG117" t="s">
        <v>3</v>
      </c>
      <c r="BH117">
        <v>0</v>
      </c>
      <c r="BI117">
        <v>1</v>
      </c>
      <c r="BJ117" t="s">
        <v>194</v>
      </c>
      <c r="BM117">
        <v>143</v>
      </c>
      <c r="BN117">
        <v>0</v>
      </c>
      <c r="BO117" t="s">
        <v>191</v>
      </c>
      <c r="BP117">
        <v>1</v>
      </c>
      <c r="BQ117">
        <v>30</v>
      </c>
      <c r="BR117">
        <v>0</v>
      </c>
      <c r="BS117">
        <v>20.399999999999999</v>
      </c>
      <c r="BT117">
        <v>1</v>
      </c>
      <c r="BU117">
        <v>1</v>
      </c>
      <c r="BV117">
        <v>1</v>
      </c>
      <c r="BW117">
        <v>1</v>
      </c>
      <c r="BX117">
        <v>1</v>
      </c>
      <c r="BY117" t="s">
        <v>3</v>
      </c>
      <c r="BZ117">
        <v>73</v>
      </c>
      <c r="CA117">
        <v>41</v>
      </c>
      <c r="CF117">
        <v>0</v>
      </c>
      <c r="CG117">
        <v>0</v>
      </c>
      <c r="CM117">
        <v>0</v>
      </c>
      <c r="CN117" t="s">
        <v>20</v>
      </c>
      <c r="CO117">
        <v>0</v>
      </c>
      <c r="CP117">
        <f t="shared" si="84"/>
        <v>548613.16</v>
      </c>
      <c r="CQ117">
        <f t="shared" si="85"/>
        <v>1200.5874000000001</v>
      </c>
      <c r="CR117">
        <f t="shared" si="86"/>
        <v>138.76500000000001</v>
      </c>
      <c r="CS117">
        <f t="shared" si="87"/>
        <v>67.319999999999993</v>
      </c>
      <c r="CT117">
        <f t="shared" si="88"/>
        <v>670.95600000000002</v>
      </c>
      <c r="CU117">
        <f t="shared" si="89"/>
        <v>0</v>
      </c>
      <c r="CV117">
        <f t="shared" si="90"/>
        <v>2.5299999999999998</v>
      </c>
      <c r="CW117">
        <f t="shared" si="91"/>
        <v>0</v>
      </c>
      <c r="CX117">
        <f t="shared" si="92"/>
        <v>0</v>
      </c>
      <c r="CY117">
        <f>S117*(BZ117/100)</f>
        <v>133665.83970000001</v>
      </c>
      <c r="CZ117">
        <f>S117*(CA117/100)</f>
        <v>75072.594899999996</v>
      </c>
      <c r="DC117" t="s">
        <v>3</v>
      </c>
      <c r="DD117" t="s">
        <v>3</v>
      </c>
      <c r="DE117" t="s">
        <v>21</v>
      </c>
      <c r="DF117" t="s">
        <v>21</v>
      </c>
      <c r="DG117" t="s">
        <v>22</v>
      </c>
      <c r="DH117" t="s">
        <v>3</v>
      </c>
      <c r="DI117" t="s">
        <v>22</v>
      </c>
      <c r="DJ117" t="s">
        <v>21</v>
      </c>
      <c r="DK117" t="s">
        <v>3</v>
      </c>
      <c r="DL117" t="s">
        <v>3</v>
      </c>
      <c r="DM117" t="s">
        <v>3</v>
      </c>
      <c r="DN117">
        <v>91</v>
      </c>
      <c r="DO117">
        <v>70</v>
      </c>
      <c r="DP117">
        <v>1.0469999999999999</v>
      </c>
      <c r="DQ117">
        <v>1.0189999999999999</v>
      </c>
      <c r="DU117">
        <v>1013</v>
      </c>
      <c r="DV117" t="s">
        <v>193</v>
      </c>
      <c r="DW117" t="s">
        <v>193</v>
      </c>
      <c r="DX117">
        <v>1</v>
      </c>
      <c r="EE117">
        <v>42145150</v>
      </c>
      <c r="EF117">
        <v>30</v>
      </c>
      <c r="EG117" t="s">
        <v>23</v>
      </c>
      <c r="EH117">
        <v>0</v>
      </c>
      <c r="EI117" t="s">
        <v>3</v>
      </c>
      <c r="EJ117">
        <v>1</v>
      </c>
      <c r="EK117">
        <v>143</v>
      </c>
      <c r="EL117" t="s">
        <v>195</v>
      </c>
      <c r="EM117" t="s">
        <v>196</v>
      </c>
      <c r="EO117" t="s">
        <v>26</v>
      </c>
      <c r="EQ117">
        <v>512</v>
      </c>
      <c r="ER117">
        <v>101.62</v>
      </c>
      <c r="ES117">
        <v>59.82</v>
      </c>
      <c r="ET117">
        <v>13.2</v>
      </c>
      <c r="EU117">
        <v>2.64</v>
      </c>
      <c r="EV117">
        <v>28.6</v>
      </c>
      <c r="EW117">
        <v>2.2000000000000002</v>
      </c>
      <c r="EX117">
        <v>0</v>
      </c>
      <c r="EY117">
        <v>0</v>
      </c>
      <c r="FQ117">
        <v>0</v>
      </c>
      <c r="FR117">
        <f t="shared" si="93"/>
        <v>0</v>
      </c>
      <c r="FS117">
        <v>0</v>
      </c>
      <c r="FX117">
        <v>91</v>
      </c>
      <c r="FY117">
        <v>70</v>
      </c>
      <c r="GA117" t="s">
        <v>3</v>
      </c>
      <c r="GD117">
        <v>0</v>
      </c>
      <c r="GF117">
        <v>88089923</v>
      </c>
      <c r="GG117">
        <v>2</v>
      </c>
      <c r="GH117">
        <v>1</v>
      </c>
      <c r="GI117">
        <v>2</v>
      </c>
      <c r="GJ117">
        <v>0</v>
      </c>
      <c r="GK117">
        <f>ROUND(R117*(S12)/100,2)</f>
        <v>28843.46</v>
      </c>
      <c r="GL117">
        <f t="shared" si="94"/>
        <v>0</v>
      </c>
      <c r="GM117">
        <f t="shared" si="95"/>
        <v>786195.05</v>
      </c>
      <c r="GN117">
        <f t="shared" si="96"/>
        <v>786195.05</v>
      </c>
      <c r="GO117">
        <f t="shared" si="97"/>
        <v>0</v>
      </c>
      <c r="GP117">
        <f t="shared" si="98"/>
        <v>0</v>
      </c>
      <c r="GR117">
        <v>0</v>
      </c>
      <c r="GS117">
        <v>3</v>
      </c>
      <c r="GT117">
        <v>0</v>
      </c>
      <c r="GU117" t="s">
        <v>3</v>
      </c>
      <c r="GV117">
        <f t="shared" si="99"/>
        <v>0</v>
      </c>
      <c r="GW117">
        <v>1</v>
      </c>
      <c r="GX117">
        <f t="shared" si="100"/>
        <v>0</v>
      </c>
      <c r="HA117">
        <v>0</v>
      </c>
      <c r="HB117">
        <v>0</v>
      </c>
      <c r="IK117">
        <v>0</v>
      </c>
    </row>
    <row r="118" spans="1:255" x14ac:dyDescent="0.2">
      <c r="A118" s="2">
        <v>17</v>
      </c>
      <c r="B118" s="2">
        <v>1</v>
      </c>
      <c r="C118" s="2"/>
      <c r="D118" s="2"/>
      <c r="E118" s="2" t="s">
        <v>197</v>
      </c>
      <c r="F118" s="2" t="s">
        <v>198</v>
      </c>
      <c r="G118" s="2" t="s">
        <v>199</v>
      </c>
      <c r="H118" s="2" t="s">
        <v>38</v>
      </c>
      <c r="I118" s="2">
        <v>4093.5</v>
      </c>
      <c r="J118" s="2">
        <v>0</v>
      </c>
      <c r="K118" s="2"/>
      <c r="L118" s="2"/>
      <c r="M118" s="2"/>
      <c r="N118" s="2"/>
      <c r="O118" s="2">
        <f t="shared" si="69"/>
        <v>48630.78</v>
      </c>
      <c r="P118" s="2">
        <f t="shared" si="70"/>
        <v>48630.78</v>
      </c>
      <c r="Q118" s="2">
        <f t="shared" si="71"/>
        <v>0</v>
      </c>
      <c r="R118" s="2">
        <f t="shared" si="72"/>
        <v>0</v>
      </c>
      <c r="S118" s="2">
        <f t="shared" si="73"/>
        <v>0</v>
      </c>
      <c r="T118" s="2">
        <f t="shared" si="74"/>
        <v>0</v>
      </c>
      <c r="U118" s="2">
        <f t="shared" si="75"/>
        <v>0</v>
      </c>
      <c r="V118" s="2">
        <f t="shared" si="76"/>
        <v>0</v>
      </c>
      <c r="W118" s="2">
        <f t="shared" si="77"/>
        <v>0</v>
      </c>
      <c r="X118" s="2">
        <f t="shared" si="78"/>
        <v>0</v>
      </c>
      <c r="Y118" s="2">
        <f t="shared" si="79"/>
        <v>0</v>
      </c>
      <c r="Z118" s="2"/>
      <c r="AA118" s="2">
        <v>42559021</v>
      </c>
      <c r="AB118" s="2">
        <f t="shared" si="80"/>
        <v>11.88</v>
      </c>
      <c r="AC118" s="2">
        <f t="shared" si="81"/>
        <v>11.88</v>
      </c>
      <c r="AD118" s="2">
        <f t="shared" ref="AD118:AD139" si="110">ROUND((ET118),6)</f>
        <v>0</v>
      </c>
      <c r="AE118" s="2">
        <f t="shared" ref="AE118:AE139" si="111">ROUND((EU118),6)</f>
        <v>0</v>
      </c>
      <c r="AF118" s="2">
        <f t="shared" ref="AF118:AF139" si="112">ROUND((EV118),6)</f>
        <v>0</v>
      </c>
      <c r="AG118" s="2">
        <f t="shared" si="82"/>
        <v>0</v>
      </c>
      <c r="AH118" s="2">
        <f t="shared" ref="AH118:AH139" si="113">(EW118)</f>
        <v>0</v>
      </c>
      <c r="AI118" s="2">
        <f t="shared" ref="AI118:AI139" si="114">(EX118)</f>
        <v>0</v>
      </c>
      <c r="AJ118" s="2">
        <f t="shared" si="83"/>
        <v>0</v>
      </c>
      <c r="AK118" s="2">
        <v>11.88</v>
      </c>
      <c r="AL118" s="2">
        <v>11.88</v>
      </c>
      <c r="AM118" s="2">
        <v>0</v>
      </c>
      <c r="AN118" s="2">
        <v>0</v>
      </c>
      <c r="AO118" s="2">
        <v>0</v>
      </c>
      <c r="AP118" s="2">
        <v>0</v>
      </c>
      <c r="AQ118" s="2">
        <v>0</v>
      </c>
      <c r="AR118" s="2">
        <v>0</v>
      </c>
      <c r="AS118" s="2">
        <v>0</v>
      </c>
      <c r="AT118" s="2">
        <v>0</v>
      </c>
      <c r="AU118" s="2">
        <v>0</v>
      </c>
      <c r="AV118" s="2">
        <v>1</v>
      </c>
      <c r="AW118" s="2">
        <v>1</v>
      </c>
      <c r="AX118" s="2"/>
      <c r="AY118" s="2"/>
      <c r="AZ118" s="2">
        <v>1</v>
      </c>
      <c r="BA118" s="2">
        <v>1</v>
      </c>
      <c r="BB118" s="2">
        <v>1</v>
      </c>
      <c r="BC118" s="2">
        <v>1</v>
      </c>
      <c r="BD118" s="2" t="s">
        <v>3</v>
      </c>
      <c r="BE118" s="2" t="s">
        <v>3</v>
      </c>
      <c r="BF118" s="2" t="s">
        <v>3</v>
      </c>
      <c r="BG118" s="2" t="s">
        <v>3</v>
      </c>
      <c r="BH118" s="2">
        <v>3</v>
      </c>
      <c r="BI118" s="2">
        <v>1</v>
      </c>
      <c r="BJ118" s="2" t="s">
        <v>200</v>
      </c>
      <c r="BK118" s="2"/>
      <c r="BL118" s="2"/>
      <c r="BM118" s="2">
        <v>1617</v>
      </c>
      <c r="BN118" s="2">
        <v>0</v>
      </c>
      <c r="BO118" s="2" t="s">
        <v>3</v>
      </c>
      <c r="BP118" s="2">
        <v>0</v>
      </c>
      <c r="BQ118" s="2">
        <v>200</v>
      </c>
      <c r="BR118" s="2">
        <v>0</v>
      </c>
      <c r="BS118" s="2">
        <v>1</v>
      </c>
      <c r="BT118" s="2">
        <v>1</v>
      </c>
      <c r="BU118" s="2">
        <v>1</v>
      </c>
      <c r="BV118" s="2">
        <v>1</v>
      </c>
      <c r="BW118" s="2">
        <v>1</v>
      </c>
      <c r="BX118" s="2">
        <v>1</v>
      </c>
      <c r="BY118" s="2" t="s">
        <v>3</v>
      </c>
      <c r="BZ118" s="2">
        <v>0</v>
      </c>
      <c r="CA118" s="2">
        <v>0</v>
      </c>
      <c r="CB118" s="2"/>
      <c r="CC118" s="2"/>
      <c r="CD118" s="2"/>
      <c r="CE118" s="2"/>
      <c r="CF118" s="2">
        <v>0</v>
      </c>
      <c r="CG118" s="2">
        <v>0</v>
      </c>
      <c r="CH118" s="2"/>
      <c r="CI118" s="2"/>
      <c r="CJ118" s="2"/>
      <c r="CK118" s="2"/>
      <c r="CL118" s="2"/>
      <c r="CM118" s="2">
        <v>0</v>
      </c>
      <c r="CN118" s="2" t="s">
        <v>3</v>
      </c>
      <c r="CO118" s="2">
        <v>0</v>
      </c>
      <c r="CP118" s="2">
        <f t="shared" si="84"/>
        <v>48630.78</v>
      </c>
      <c r="CQ118" s="2">
        <f t="shared" si="85"/>
        <v>11.88</v>
      </c>
      <c r="CR118" s="2">
        <f t="shared" si="86"/>
        <v>0</v>
      </c>
      <c r="CS118" s="2">
        <f t="shared" si="87"/>
        <v>0</v>
      </c>
      <c r="CT118" s="2">
        <f t="shared" si="88"/>
        <v>0</v>
      </c>
      <c r="CU118" s="2">
        <f t="shared" si="89"/>
        <v>0</v>
      </c>
      <c r="CV118" s="2">
        <f t="shared" si="90"/>
        <v>0</v>
      </c>
      <c r="CW118" s="2">
        <f t="shared" si="91"/>
        <v>0</v>
      </c>
      <c r="CX118" s="2">
        <f t="shared" si="92"/>
        <v>0</v>
      </c>
      <c r="CY118" s="2">
        <f>((S118*BZ118)/100)</f>
        <v>0</v>
      </c>
      <c r="CZ118" s="2">
        <f>((S118*CA118)/100)</f>
        <v>0</v>
      </c>
      <c r="DA118" s="2"/>
      <c r="DB118" s="2"/>
      <c r="DC118" s="2" t="s">
        <v>3</v>
      </c>
      <c r="DD118" s="2" t="s">
        <v>3</v>
      </c>
      <c r="DE118" s="2" t="s">
        <v>3</v>
      </c>
      <c r="DF118" s="2" t="s">
        <v>3</v>
      </c>
      <c r="DG118" s="2" t="s">
        <v>3</v>
      </c>
      <c r="DH118" s="2" t="s">
        <v>3</v>
      </c>
      <c r="DI118" s="2" t="s">
        <v>3</v>
      </c>
      <c r="DJ118" s="2" t="s">
        <v>3</v>
      </c>
      <c r="DK118" s="2" t="s">
        <v>3</v>
      </c>
      <c r="DL118" s="2" t="s">
        <v>3</v>
      </c>
      <c r="DM118" s="2" t="s">
        <v>3</v>
      </c>
      <c r="DN118" s="2">
        <v>0</v>
      </c>
      <c r="DO118" s="2">
        <v>0</v>
      </c>
      <c r="DP118" s="2">
        <v>1</v>
      </c>
      <c r="DQ118" s="2">
        <v>1</v>
      </c>
      <c r="DR118" s="2"/>
      <c r="DS118" s="2"/>
      <c r="DT118" s="2"/>
      <c r="DU118" s="2">
        <v>1003</v>
      </c>
      <c r="DV118" s="2" t="s">
        <v>38</v>
      </c>
      <c r="DW118" s="2" t="s">
        <v>38</v>
      </c>
      <c r="DX118" s="2">
        <v>1</v>
      </c>
      <c r="DY118" s="2"/>
      <c r="DZ118" s="2"/>
      <c r="EA118" s="2"/>
      <c r="EB118" s="2"/>
      <c r="EC118" s="2"/>
      <c r="ED118" s="2"/>
      <c r="EE118" s="2">
        <v>42146624</v>
      </c>
      <c r="EF118" s="2">
        <v>200</v>
      </c>
      <c r="EG118" s="2" t="s">
        <v>32</v>
      </c>
      <c r="EH118" s="2">
        <v>0</v>
      </c>
      <c r="EI118" s="2" t="s">
        <v>3</v>
      </c>
      <c r="EJ118" s="2">
        <v>1</v>
      </c>
      <c r="EK118" s="2">
        <v>1617</v>
      </c>
      <c r="EL118" s="2" t="s">
        <v>33</v>
      </c>
      <c r="EM118" s="2" t="s">
        <v>34</v>
      </c>
      <c r="EN118" s="2"/>
      <c r="EO118" s="2" t="s">
        <v>3</v>
      </c>
      <c r="EP118" s="2"/>
      <c r="EQ118" s="2">
        <v>512</v>
      </c>
      <c r="ER118" s="2">
        <v>11.88</v>
      </c>
      <c r="ES118" s="2">
        <v>11.88</v>
      </c>
      <c r="ET118" s="2">
        <v>0</v>
      </c>
      <c r="EU118" s="2">
        <v>0</v>
      </c>
      <c r="EV118" s="2">
        <v>0</v>
      </c>
      <c r="EW118" s="2">
        <v>0</v>
      </c>
      <c r="EX118" s="2">
        <v>0</v>
      </c>
      <c r="EY118" s="2">
        <v>0</v>
      </c>
      <c r="EZ118" s="2"/>
      <c r="FA118" s="2"/>
      <c r="FB118" s="2"/>
      <c r="FC118" s="2"/>
      <c r="FD118" s="2"/>
      <c r="FE118" s="2"/>
      <c r="FF118" s="2"/>
      <c r="FG118" s="2"/>
      <c r="FH118" s="2"/>
      <c r="FI118" s="2"/>
      <c r="FJ118" s="2"/>
      <c r="FK118" s="2"/>
      <c r="FL118" s="2"/>
      <c r="FM118" s="2"/>
      <c r="FN118" s="2"/>
      <c r="FO118" s="2"/>
      <c r="FP118" s="2"/>
      <c r="FQ118" s="2">
        <v>0</v>
      </c>
      <c r="FR118" s="2">
        <f t="shared" si="93"/>
        <v>0</v>
      </c>
      <c r="FS118" s="2">
        <v>0</v>
      </c>
      <c r="FT118" s="2"/>
      <c r="FU118" s="2"/>
      <c r="FV118" s="2"/>
      <c r="FW118" s="2"/>
      <c r="FX118" s="2">
        <v>0</v>
      </c>
      <c r="FY118" s="2">
        <v>0</v>
      </c>
      <c r="FZ118" s="2"/>
      <c r="GA118" s="2" t="s">
        <v>3</v>
      </c>
      <c r="GB118" s="2"/>
      <c r="GC118" s="2"/>
      <c r="GD118" s="2">
        <v>0</v>
      </c>
      <c r="GE118" s="2"/>
      <c r="GF118" s="2">
        <v>-1373493935</v>
      </c>
      <c r="GG118" s="2">
        <v>2</v>
      </c>
      <c r="GH118" s="2">
        <v>1</v>
      </c>
      <c r="GI118" s="2">
        <v>-2</v>
      </c>
      <c r="GJ118" s="2">
        <v>0</v>
      </c>
      <c r="GK118" s="2">
        <f>ROUND(R118*(R12)/100,2)</f>
        <v>0</v>
      </c>
      <c r="GL118" s="2">
        <f t="shared" si="94"/>
        <v>0</v>
      </c>
      <c r="GM118" s="2">
        <f t="shared" si="95"/>
        <v>48630.78</v>
      </c>
      <c r="GN118" s="2">
        <f t="shared" si="96"/>
        <v>48630.78</v>
      </c>
      <c r="GO118" s="2">
        <f t="shared" si="97"/>
        <v>0</v>
      </c>
      <c r="GP118" s="2">
        <f t="shared" si="98"/>
        <v>0</v>
      </c>
      <c r="GQ118" s="2"/>
      <c r="GR118" s="2">
        <v>0</v>
      </c>
      <c r="GS118" s="2">
        <v>3</v>
      </c>
      <c r="GT118" s="2">
        <v>0</v>
      </c>
      <c r="GU118" s="2" t="s">
        <v>3</v>
      </c>
      <c r="GV118" s="2">
        <f t="shared" si="99"/>
        <v>0</v>
      </c>
      <c r="GW118" s="2">
        <v>1</v>
      </c>
      <c r="GX118" s="2">
        <f t="shared" si="100"/>
        <v>0</v>
      </c>
      <c r="GY118" s="2"/>
      <c r="GZ118" s="2"/>
      <c r="HA118" s="2">
        <v>0</v>
      </c>
      <c r="HB118" s="2">
        <v>0</v>
      </c>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v>0</v>
      </c>
      <c r="IL118" s="2"/>
      <c r="IM118" s="2"/>
      <c r="IN118" s="2"/>
      <c r="IO118" s="2"/>
      <c r="IP118" s="2"/>
      <c r="IQ118" s="2"/>
      <c r="IR118" s="2"/>
      <c r="IS118" s="2"/>
      <c r="IT118" s="2"/>
      <c r="IU118" s="2"/>
    </row>
    <row r="119" spans="1:255" x14ac:dyDescent="0.2">
      <c r="A119">
        <v>17</v>
      </c>
      <c r="B119">
        <v>1</v>
      </c>
      <c r="E119" t="s">
        <v>197</v>
      </c>
      <c r="F119" t="s">
        <v>198</v>
      </c>
      <c r="G119" t="s">
        <v>199</v>
      </c>
      <c r="H119" t="s">
        <v>38</v>
      </c>
      <c r="I119">
        <v>4093.5</v>
      </c>
      <c r="J119">
        <v>0</v>
      </c>
      <c r="O119">
        <f t="shared" si="69"/>
        <v>139084.03</v>
      </c>
      <c r="P119">
        <f t="shared" si="70"/>
        <v>139084.03</v>
      </c>
      <c r="Q119">
        <f t="shared" si="71"/>
        <v>0</v>
      </c>
      <c r="R119">
        <f t="shared" si="72"/>
        <v>0</v>
      </c>
      <c r="S119">
        <f t="shared" si="73"/>
        <v>0</v>
      </c>
      <c r="T119">
        <f t="shared" si="74"/>
        <v>0</v>
      </c>
      <c r="U119">
        <f t="shared" si="75"/>
        <v>0</v>
      </c>
      <c r="V119">
        <f t="shared" si="76"/>
        <v>0</v>
      </c>
      <c r="W119">
        <f t="shared" si="77"/>
        <v>0</v>
      </c>
      <c r="X119">
        <f t="shared" si="78"/>
        <v>0</v>
      </c>
      <c r="Y119">
        <f t="shared" si="79"/>
        <v>0</v>
      </c>
      <c r="AA119">
        <v>42559019</v>
      </c>
      <c r="AB119">
        <f t="shared" si="80"/>
        <v>11.88</v>
      </c>
      <c r="AC119">
        <f t="shared" si="81"/>
        <v>11.88</v>
      </c>
      <c r="AD119">
        <f t="shared" si="110"/>
        <v>0</v>
      </c>
      <c r="AE119">
        <f t="shared" si="111"/>
        <v>0</v>
      </c>
      <c r="AF119">
        <f t="shared" si="112"/>
        <v>0</v>
      </c>
      <c r="AG119">
        <f t="shared" si="82"/>
        <v>0</v>
      </c>
      <c r="AH119">
        <f t="shared" si="113"/>
        <v>0</v>
      </c>
      <c r="AI119">
        <f t="shared" si="114"/>
        <v>0</v>
      </c>
      <c r="AJ119">
        <f t="shared" si="83"/>
        <v>0</v>
      </c>
      <c r="AK119">
        <v>11.88</v>
      </c>
      <c r="AL119">
        <v>11.88</v>
      </c>
      <c r="AM119">
        <v>0</v>
      </c>
      <c r="AN119">
        <v>0</v>
      </c>
      <c r="AO119">
        <v>0</v>
      </c>
      <c r="AP119">
        <v>0</v>
      </c>
      <c r="AQ119">
        <v>0</v>
      </c>
      <c r="AR119">
        <v>0</v>
      </c>
      <c r="AS119">
        <v>0</v>
      </c>
      <c r="AT119">
        <v>0</v>
      </c>
      <c r="AU119">
        <v>0</v>
      </c>
      <c r="AV119">
        <v>1</v>
      </c>
      <c r="AW119">
        <v>1</v>
      </c>
      <c r="AZ119">
        <v>1</v>
      </c>
      <c r="BA119">
        <v>1</v>
      </c>
      <c r="BB119">
        <v>1</v>
      </c>
      <c r="BC119">
        <v>2.86</v>
      </c>
      <c r="BD119" t="s">
        <v>3</v>
      </c>
      <c r="BE119" t="s">
        <v>3</v>
      </c>
      <c r="BF119" t="s">
        <v>3</v>
      </c>
      <c r="BG119" t="s">
        <v>3</v>
      </c>
      <c r="BH119">
        <v>3</v>
      </c>
      <c r="BI119">
        <v>1</v>
      </c>
      <c r="BJ119" t="s">
        <v>200</v>
      </c>
      <c r="BM119">
        <v>1617</v>
      </c>
      <c r="BN119">
        <v>0</v>
      </c>
      <c r="BO119" t="s">
        <v>198</v>
      </c>
      <c r="BP119">
        <v>1</v>
      </c>
      <c r="BQ119">
        <v>200</v>
      </c>
      <c r="BR119">
        <v>0</v>
      </c>
      <c r="BS119">
        <v>1</v>
      </c>
      <c r="BT119">
        <v>1</v>
      </c>
      <c r="BU119">
        <v>1</v>
      </c>
      <c r="BV119">
        <v>1</v>
      </c>
      <c r="BW119">
        <v>1</v>
      </c>
      <c r="BX119">
        <v>1</v>
      </c>
      <c r="BY119" t="s">
        <v>3</v>
      </c>
      <c r="BZ119">
        <v>0</v>
      </c>
      <c r="CA119">
        <v>0</v>
      </c>
      <c r="CF119">
        <v>0</v>
      </c>
      <c r="CG119">
        <v>0</v>
      </c>
      <c r="CM119">
        <v>0</v>
      </c>
      <c r="CN119" t="s">
        <v>3</v>
      </c>
      <c r="CO119">
        <v>0</v>
      </c>
      <c r="CP119">
        <f t="shared" si="84"/>
        <v>139084.03</v>
      </c>
      <c r="CQ119">
        <f t="shared" si="85"/>
        <v>33.976799999999997</v>
      </c>
      <c r="CR119">
        <f t="shared" si="86"/>
        <v>0</v>
      </c>
      <c r="CS119">
        <f t="shared" si="87"/>
        <v>0</v>
      </c>
      <c r="CT119">
        <f t="shared" si="88"/>
        <v>0</v>
      </c>
      <c r="CU119">
        <f t="shared" si="89"/>
        <v>0</v>
      </c>
      <c r="CV119">
        <f t="shared" si="90"/>
        <v>0</v>
      </c>
      <c r="CW119">
        <f t="shared" si="91"/>
        <v>0</v>
      </c>
      <c r="CX119">
        <f t="shared" si="92"/>
        <v>0</v>
      </c>
      <c r="CY119">
        <f>S119*(BZ119/100)</f>
        <v>0</v>
      </c>
      <c r="CZ119">
        <f>S119*(CA119/100)</f>
        <v>0</v>
      </c>
      <c r="DC119" t="s">
        <v>3</v>
      </c>
      <c r="DD119" t="s">
        <v>3</v>
      </c>
      <c r="DE119" t="s">
        <v>3</v>
      </c>
      <c r="DF119" t="s">
        <v>3</v>
      </c>
      <c r="DG119" t="s">
        <v>3</v>
      </c>
      <c r="DH119" t="s">
        <v>3</v>
      </c>
      <c r="DI119" t="s">
        <v>3</v>
      </c>
      <c r="DJ119" t="s">
        <v>3</v>
      </c>
      <c r="DK119" t="s">
        <v>3</v>
      </c>
      <c r="DL119" t="s">
        <v>3</v>
      </c>
      <c r="DM119" t="s">
        <v>3</v>
      </c>
      <c r="DN119">
        <v>0</v>
      </c>
      <c r="DO119">
        <v>0</v>
      </c>
      <c r="DP119">
        <v>1</v>
      </c>
      <c r="DQ119">
        <v>1</v>
      </c>
      <c r="DU119">
        <v>1003</v>
      </c>
      <c r="DV119" t="s">
        <v>38</v>
      </c>
      <c r="DW119" t="s">
        <v>38</v>
      </c>
      <c r="DX119">
        <v>1</v>
      </c>
      <c r="EE119">
        <v>42146624</v>
      </c>
      <c r="EF119">
        <v>200</v>
      </c>
      <c r="EG119" t="s">
        <v>32</v>
      </c>
      <c r="EH119">
        <v>0</v>
      </c>
      <c r="EI119" t="s">
        <v>3</v>
      </c>
      <c r="EJ119">
        <v>1</v>
      </c>
      <c r="EK119">
        <v>1617</v>
      </c>
      <c r="EL119" t="s">
        <v>33</v>
      </c>
      <c r="EM119" t="s">
        <v>34</v>
      </c>
      <c r="EO119" t="s">
        <v>3</v>
      </c>
      <c r="EQ119">
        <v>512</v>
      </c>
      <c r="ER119">
        <v>11.88</v>
      </c>
      <c r="ES119">
        <v>11.88</v>
      </c>
      <c r="ET119">
        <v>0</v>
      </c>
      <c r="EU119">
        <v>0</v>
      </c>
      <c r="EV119">
        <v>0</v>
      </c>
      <c r="EW119">
        <v>0</v>
      </c>
      <c r="EX119">
        <v>0</v>
      </c>
      <c r="EY119">
        <v>0</v>
      </c>
      <c r="FQ119">
        <v>0</v>
      </c>
      <c r="FR119">
        <f t="shared" si="93"/>
        <v>0</v>
      </c>
      <c r="FS119">
        <v>0</v>
      </c>
      <c r="FX119">
        <v>0</v>
      </c>
      <c r="FY119">
        <v>0</v>
      </c>
      <c r="GA119" t="s">
        <v>3</v>
      </c>
      <c r="GD119">
        <v>0</v>
      </c>
      <c r="GF119">
        <v>-1373493935</v>
      </c>
      <c r="GG119">
        <v>2</v>
      </c>
      <c r="GH119">
        <v>1</v>
      </c>
      <c r="GI119">
        <v>2</v>
      </c>
      <c r="GJ119">
        <v>0</v>
      </c>
      <c r="GK119">
        <f>ROUND(R119*(S12)/100,2)</f>
        <v>0</v>
      </c>
      <c r="GL119">
        <f t="shared" si="94"/>
        <v>0</v>
      </c>
      <c r="GM119">
        <f t="shared" si="95"/>
        <v>139084.03</v>
      </c>
      <c r="GN119">
        <f t="shared" si="96"/>
        <v>139084.03</v>
      </c>
      <c r="GO119">
        <f t="shared" si="97"/>
        <v>0</v>
      </c>
      <c r="GP119">
        <f t="shared" si="98"/>
        <v>0</v>
      </c>
      <c r="GR119">
        <v>0</v>
      </c>
      <c r="GS119">
        <v>3</v>
      </c>
      <c r="GT119">
        <v>0</v>
      </c>
      <c r="GU119" t="s">
        <v>3</v>
      </c>
      <c r="GV119">
        <f t="shared" si="99"/>
        <v>0</v>
      </c>
      <c r="GW119">
        <v>1</v>
      </c>
      <c r="GX119">
        <f t="shared" si="100"/>
        <v>0</v>
      </c>
      <c r="HA119">
        <v>0</v>
      </c>
      <c r="HB119">
        <v>0</v>
      </c>
      <c r="IK119">
        <v>0</v>
      </c>
    </row>
    <row r="120" spans="1:255" x14ac:dyDescent="0.2">
      <c r="A120" s="2">
        <v>17</v>
      </c>
      <c r="B120" s="2">
        <v>1</v>
      </c>
      <c r="C120" s="2"/>
      <c r="D120" s="2"/>
      <c r="E120" s="2" t="s">
        <v>201</v>
      </c>
      <c r="F120" s="2" t="s">
        <v>202</v>
      </c>
      <c r="G120" s="2" t="s">
        <v>203</v>
      </c>
      <c r="H120" s="2" t="s">
        <v>204</v>
      </c>
      <c r="I120" s="2">
        <v>68.224999999999994</v>
      </c>
      <c r="J120" s="2">
        <v>0</v>
      </c>
      <c r="K120" s="2"/>
      <c r="L120" s="2"/>
      <c r="M120" s="2"/>
      <c r="N120" s="2"/>
      <c r="O120" s="2">
        <f t="shared" si="69"/>
        <v>15803.64</v>
      </c>
      <c r="P120" s="2">
        <f t="shared" si="70"/>
        <v>15803.64</v>
      </c>
      <c r="Q120" s="2">
        <f t="shared" si="71"/>
        <v>0</v>
      </c>
      <c r="R120" s="2">
        <f t="shared" si="72"/>
        <v>0</v>
      </c>
      <c r="S120" s="2">
        <f t="shared" si="73"/>
        <v>0</v>
      </c>
      <c r="T120" s="2">
        <f t="shared" si="74"/>
        <v>0</v>
      </c>
      <c r="U120" s="2">
        <f t="shared" si="75"/>
        <v>0</v>
      </c>
      <c r="V120" s="2">
        <f t="shared" si="76"/>
        <v>0</v>
      </c>
      <c r="W120" s="2">
        <f t="shared" si="77"/>
        <v>0</v>
      </c>
      <c r="X120" s="2">
        <f t="shared" si="78"/>
        <v>0</v>
      </c>
      <c r="Y120" s="2">
        <f t="shared" si="79"/>
        <v>0</v>
      </c>
      <c r="Z120" s="2"/>
      <c r="AA120" s="2">
        <v>42559021</v>
      </c>
      <c r="AB120" s="2">
        <f t="shared" si="80"/>
        <v>231.64</v>
      </c>
      <c r="AC120" s="2">
        <f t="shared" si="81"/>
        <v>231.64</v>
      </c>
      <c r="AD120" s="2">
        <f t="shared" si="110"/>
        <v>0</v>
      </c>
      <c r="AE120" s="2">
        <f t="shared" si="111"/>
        <v>0</v>
      </c>
      <c r="AF120" s="2">
        <f t="shared" si="112"/>
        <v>0</v>
      </c>
      <c r="AG120" s="2">
        <f t="shared" si="82"/>
        <v>0</v>
      </c>
      <c r="AH120" s="2">
        <f t="shared" si="113"/>
        <v>0</v>
      </c>
      <c r="AI120" s="2">
        <f t="shared" si="114"/>
        <v>0</v>
      </c>
      <c r="AJ120" s="2">
        <f t="shared" si="83"/>
        <v>0</v>
      </c>
      <c r="AK120" s="2">
        <v>231.64</v>
      </c>
      <c r="AL120" s="2">
        <v>231.64</v>
      </c>
      <c r="AM120" s="2">
        <v>0</v>
      </c>
      <c r="AN120" s="2">
        <v>0</v>
      </c>
      <c r="AO120" s="2">
        <v>0</v>
      </c>
      <c r="AP120" s="2">
        <v>0</v>
      </c>
      <c r="AQ120" s="2">
        <v>0</v>
      </c>
      <c r="AR120" s="2">
        <v>0</v>
      </c>
      <c r="AS120" s="2">
        <v>0</v>
      </c>
      <c r="AT120" s="2">
        <v>0</v>
      </c>
      <c r="AU120" s="2">
        <v>0</v>
      </c>
      <c r="AV120" s="2">
        <v>1</v>
      </c>
      <c r="AW120" s="2">
        <v>1</v>
      </c>
      <c r="AX120" s="2"/>
      <c r="AY120" s="2"/>
      <c r="AZ120" s="2">
        <v>1</v>
      </c>
      <c r="BA120" s="2">
        <v>1</v>
      </c>
      <c r="BB120" s="2">
        <v>1</v>
      </c>
      <c r="BC120" s="2">
        <v>1</v>
      </c>
      <c r="BD120" s="2" t="s">
        <v>3</v>
      </c>
      <c r="BE120" s="2" t="s">
        <v>3</v>
      </c>
      <c r="BF120" s="2" t="s">
        <v>3</v>
      </c>
      <c r="BG120" s="2" t="s">
        <v>3</v>
      </c>
      <c r="BH120" s="2">
        <v>3</v>
      </c>
      <c r="BI120" s="2">
        <v>1</v>
      </c>
      <c r="BJ120" s="2" t="s">
        <v>205</v>
      </c>
      <c r="BK120" s="2"/>
      <c r="BL120" s="2"/>
      <c r="BM120" s="2">
        <v>1617</v>
      </c>
      <c r="BN120" s="2">
        <v>0</v>
      </c>
      <c r="BO120" s="2" t="s">
        <v>3</v>
      </c>
      <c r="BP120" s="2">
        <v>0</v>
      </c>
      <c r="BQ120" s="2">
        <v>200</v>
      </c>
      <c r="BR120" s="2">
        <v>0</v>
      </c>
      <c r="BS120" s="2">
        <v>1</v>
      </c>
      <c r="BT120" s="2">
        <v>1</v>
      </c>
      <c r="BU120" s="2">
        <v>1</v>
      </c>
      <c r="BV120" s="2">
        <v>1</v>
      </c>
      <c r="BW120" s="2">
        <v>1</v>
      </c>
      <c r="BX120" s="2">
        <v>1</v>
      </c>
      <c r="BY120" s="2" t="s">
        <v>3</v>
      </c>
      <c r="BZ120" s="2">
        <v>0</v>
      </c>
      <c r="CA120" s="2">
        <v>0</v>
      </c>
      <c r="CB120" s="2"/>
      <c r="CC120" s="2"/>
      <c r="CD120" s="2"/>
      <c r="CE120" s="2"/>
      <c r="CF120" s="2">
        <v>0</v>
      </c>
      <c r="CG120" s="2">
        <v>0</v>
      </c>
      <c r="CH120" s="2"/>
      <c r="CI120" s="2"/>
      <c r="CJ120" s="2"/>
      <c r="CK120" s="2"/>
      <c r="CL120" s="2"/>
      <c r="CM120" s="2">
        <v>0</v>
      </c>
      <c r="CN120" s="2" t="s">
        <v>3</v>
      </c>
      <c r="CO120" s="2">
        <v>0</v>
      </c>
      <c r="CP120" s="2">
        <f t="shared" si="84"/>
        <v>15803.64</v>
      </c>
      <c r="CQ120" s="2">
        <f t="shared" si="85"/>
        <v>231.64</v>
      </c>
      <c r="CR120" s="2">
        <f t="shared" si="86"/>
        <v>0</v>
      </c>
      <c r="CS120" s="2">
        <f t="shared" si="87"/>
        <v>0</v>
      </c>
      <c r="CT120" s="2">
        <f t="shared" si="88"/>
        <v>0</v>
      </c>
      <c r="CU120" s="2">
        <f t="shared" si="89"/>
        <v>0</v>
      </c>
      <c r="CV120" s="2">
        <f t="shared" si="90"/>
        <v>0</v>
      </c>
      <c r="CW120" s="2">
        <f t="shared" si="91"/>
        <v>0</v>
      </c>
      <c r="CX120" s="2">
        <f t="shared" si="92"/>
        <v>0</v>
      </c>
      <c r="CY120" s="2">
        <f>((S120*BZ120)/100)</f>
        <v>0</v>
      </c>
      <c r="CZ120" s="2">
        <f>((S120*CA120)/100)</f>
        <v>0</v>
      </c>
      <c r="DA120" s="2"/>
      <c r="DB120" s="2"/>
      <c r="DC120" s="2" t="s">
        <v>3</v>
      </c>
      <c r="DD120" s="2" t="s">
        <v>3</v>
      </c>
      <c r="DE120" s="2" t="s">
        <v>3</v>
      </c>
      <c r="DF120" s="2" t="s">
        <v>3</v>
      </c>
      <c r="DG120" s="2" t="s">
        <v>3</v>
      </c>
      <c r="DH120" s="2" t="s">
        <v>3</v>
      </c>
      <c r="DI120" s="2" t="s">
        <v>3</v>
      </c>
      <c r="DJ120" s="2" t="s">
        <v>3</v>
      </c>
      <c r="DK120" s="2" t="s">
        <v>3</v>
      </c>
      <c r="DL120" s="2" t="s">
        <v>3</v>
      </c>
      <c r="DM120" s="2" t="s">
        <v>3</v>
      </c>
      <c r="DN120" s="2">
        <v>0</v>
      </c>
      <c r="DO120" s="2">
        <v>0</v>
      </c>
      <c r="DP120" s="2">
        <v>1</v>
      </c>
      <c r="DQ120" s="2">
        <v>1</v>
      </c>
      <c r="DR120" s="2"/>
      <c r="DS120" s="2"/>
      <c r="DT120" s="2"/>
      <c r="DU120" s="2">
        <v>1002</v>
      </c>
      <c r="DV120" s="2" t="s">
        <v>204</v>
      </c>
      <c r="DW120" s="2" t="s">
        <v>204</v>
      </c>
      <c r="DX120" s="2">
        <v>1</v>
      </c>
      <c r="DY120" s="2"/>
      <c r="DZ120" s="2"/>
      <c r="EA120" s="2"/>
      <c r="EB120" s="2"/>
      <c r="EC120" s="2"/>
      <c r="ED120" s="2"/>
      <c r="EE120" s="2">
        <v>42146624</v>
      </c>
      <c r="EF120" s="2">
        <v>200</v>
      </c>
      <c r="EG120" s="2" t="s">
        <v>32</v>
      </c>
      <c r="EH120" s="2">
        <v>0</v>
      </c>
      <c r="EI120" s="2" t="s">
        <v>3</v>
      </c>
      <c r="EJ120" s="2">
        <v>1</v>
      </c>
      <c r="EK120" s="2">
        <v>1617</v>
      </c>
      <c r="EL120" s="2" t="s">
        <v>33</v>
      </c>
      <c r="EM120" s="2" t="s">
        <v>34</v>
      </c>
      <c r="EN120" s="2"/>
      <c r="EO120" s="2" t="s">
        <v>3</v>
      </c>
      <c r="EP120" s="2"/>
      <c r="EQ120" s="2">
        <v>512</v>
      </c>
      <c r="ER120" s="2">
        <v>231.64</v>
      </c>
      <c r="ES120" s="2">
        <v>231.64</v>
      </c>
      <c r="ET120" s="2">
        <v>0</v>
      </c>
      <c r="EU120" s="2">
        <v>0</v>
      </c>
      <c r="EV120" s="2">
        <v>0</v>
      </c>
      <c r="EW120" s="2">
        <v>0</v>
      </c>
      <c r="EX120" s="2">
        <v>0</v>
      </c>
      <c r="EY120" s="2">
        <v>0</v>
      </c>
      <c r="EZ120" s="2"/>
      <c r="FA120" s="2"/>
      <c r="FB120" s="2"/>
      <c r="FC120" s="2"/>
      <c r="FD120" s="2"/>
      <c r="FE120" s="2"/>
      <c r="FF120" s="2"/>
      <c r="FG120" s="2"/>
      <c r="FH120" s="2"/>
      <c r="FI120" s="2"/>
      <c r="FJ120" s="2"/>
      <c r="FK120" s="2"/>
      <c r="FL120" s="2"/>
      <c r="FM120" s="2"/>
      <c r="FN120" s="2"/>
      <c r="FO120" s="2"/>
      <c r="FP120" s="2"/>
      <c r="FQ120" s="2">
        <v>0</v>
      </c>
      <c r="FR120" s="2">
        <f t="shared" si="93"/>
        <v>0</v>
      </c>
      <c r="FS120" s="2">
        <v>0</v>
      </c>
      <c r="FT120" s="2"/>
      <c r="FU120" s="2"/>
      <c r="FV120" s="2"/>
      <c r="FW120" s="2"/>
      <c r="FX120" s="2">
        <v>0</v>
      </c>
      <c r="FY120" s="2">
        <v>0</v>
      </c>
      <c r="FZ120" s="2"/>
      <c r="GA120" s="2" t="s">
        <v>3</v>
      </c>
      <c r="GB120" s="2"/>
      <c r="GC120" s="2"/>
      <c r="GD120" s="2">
        <v>0</v>
      </c>
      <c r="GE120" s="2"/>
      <c r="GF120" s="2">
        <v>-1219137561</v>
      </c>
      <c r="GG120" s="2">
        <v>2</v>
      </c>
      <c r="GH120" s="2">
        <v>1</v>
      </c>
      <c r="GI120" s="2">
        <v>-2</v>
      </c>
      <c r="GJ120" s="2">
        <v>0</v>
      </c>
      <c r="GK120" s="2">
        <f>ROUND(R120*(R12)/100,2)</f>
        <v>0</v>
      </c>
      <c r="GL120" s="2">
        <f t="shared" si="94"/>
        <v>0</v>
      </c>
      <c r="GM120" s="2">
        <f t="shared" si="95"/>
        <v>15803.64</v>
      </c>
      <c r="GN120" s="2">
        <f t="shared" si="96"/>
        <v>15803.64</v>
      </c>
      <c r="GO120" s="2">
        <f t="shared" si="97"/>
        <v>0</v>
      </c>
      <c r="GP120" s="2">
        <f t="shared" si="98"/>
        <v>0</v>
      </c>
      <c r="GQ120" s="2"/>
      <c r="GR120" s="2">
        <v>0</v>
      </c>
      <c r="GS120" s="2">
        <v>3</v>
      </c>
      <c r="GT120" s="2">
        <v>0</v>
      </c>
      <c r="GU120" s="2" t="s">
        <v>3</v>
      </c>
      <c r="GV120" s="2">
        <f t="shared" si="99"/>
        <v>0</v>
      </c>
      <c r="GW120" s="2">
        <v>1</v>
      </c>
      <c r="GX120" s="2">
        <f t="shared" si="100"/>
        <v>0</v>
      </c>
      <c r="GY120" s="2"/>
      <c r="GZ120" s="2"/>
      <c r="HA120" s="2">
        <v>0</v>
      </c>
      <c r="HB120" s="2">
        <v>0</v>
      </c>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v>0</v>
      </c>
      <c r="IL120" s="2"/>
      <c r="IM120" s="2"/>
      <c r="IN120" s="2"/>
      <c r="IO120" s="2"/>
      <c r="IP120" s="2"/>
      <c r="IQ120" s="2"/>
      <c r="IR120" s="2"/>
      <c r="IS120" s="2"/>
      <c r="IT120" s="2"/>
      <c r="IU120" s="2"/>
    </row>
    <row r="121" spans="1:255" x14ac:dyDescent="0.2">
      <c r="A121">
        <v>17</v>
      </c>
      <c r="B121">
        <v>1</v>
      </c>
      <c r="E121" t="s">
        <v>201</v>
      </c>
      <c r="F121" t="s">
        <v>202</v>
      </c>
      <c r="G121" t="s">
        <v>203</v>
      </c>
      <c r="H121" t="s">
        <v>204</v>
      </c>
      <c r="I121">
        <v>68.224999999999994</v>
      </c>
      <c r="J121">
        <v>0</v>
      </c>
      <c r="O121">
        <f t="shared" si="69"/>
        <v>50097.54</v>
      </c>
      <c r="P121">
        <f t="shared" si="70"/>
        <v>50097.54</v>
      </c>
      <c r="Q121">
        <f t="shared" si="71"/>
        <v>0</v>
      </c>
      <c r="R121">
        <f t="shared" si="72"/>
        <v>0</v>
      </c>
      <c r="S121">
        <f t="shared" si="73"/>
        <v>0</v>
      </c>
      <c r="T121">
        <f t="shared" si="74"/>
        <v>0</v>
      </c>
      <c r="U121">
        <f t="shared" si="75"/>
        <v>0</v>
      </c>
      <c r="V121">
        <f t="shared" si="76"/>
        <v>0</v>
      </c>
      <c r="W121">
        <f t="shared" si="77"/>
        <v>0</v>
      </c>
      <c r="X121">
        <f t="shared" si="78"/>
        <v>0</v>
      </c>
      <c r="Y121">
        <f t="shared" si="79"/>
        <v>0</v>
      </c>
      <c r="AA121">
        <v>42559019</v>
      </c>
      <c r="AB121">
        <f t="shared" si="80"/>
        <v>231.64</v>
      </c>
      <c r="AC121">
        <f t="shared" si="81"/>
        <v>231.64</v>
      </c>
      <c r="AD121">
        <f t="shared" si="110"/>
        <v>0</v>
      </c>
      <c r="AE121">
        <f t="shared" si="111"/>
        <v>0</v>
      </c>
      <c r="AF121">
        <f t="shared" si="112"/>
        <v>0</v>
      </c>
      <c r="AG121">
        <f t="shared" si="82"/>
        <v>0</v>
      </c>
      <c r="AH121">
        <f t="shared" si="113"/>
        <v>0</v>
      </c>
      <c r="AI121">
        <f t="shared" si="114"/>
        <v>0</v>
      </c>
      <c r="AJ121">
        <f t="shared" si="83"/>
        <v>0</v>
      </c>
      <c r="AK121">
        <v>231.64</v>
      </c>
      <c r="AL121">
        <v>231.64</v>
      </c>
      <c r="AM121">
        <v>0</v>
      </c>
      <c r="AN121">
        <v>0</v>
      </c>
      <c r="AO121">
        <v>0</v>
      </c>
      <c r="AP121">
        <v>0</v>
      </c>
      <c r="AQ121">
        <v>0</v>
      </c>
      <c r="AR121">
        <v>0</v>
      </c>
      <c r="AS121">
        <v>0</v>
      </c>
      <c r="AT121">
        <v>0</v>
      </c>
      <c r="AU121">
        <v>0</v>
      </c>
      <c r="AV121">
        <v>1</v>
      </c>
      <c r="AW121">
        <v>1</v>
      </c>
      <c r="AZ121">
        <v>1</v>
      </c>
      <c r="BA121">
        <v>1</v>
      </c>
      <c r="BB121">
        <v>1</v>
      </c>
      <c r="BC121">
        <v>3.17</v>
      </c>
      <c r="BD121" t="s">
        <v>3</v>
      </c>
      <c r="BE121" t="s">
        <v>3</v>
      </c>
      <c r="BF121" t="s">
        <v>3</v>
      </c>
      <c r="BG121" t="s">
        <v>3</v>
      </c>
      <c r="BH121">
        <v>3</v>
      </c>
      <c r="BI121">
        <v>1</v>
      </c>
      <c r="BJ121" t="s">
        <v>205</v>
      </c>
      <c r="BM121">
        <v>1617</v>
      </c>
      <c r="BN121">
        <v>0</v>
      </c>
      <c r="BO121" t="s">
        <v>202</v>
      </c>
      <c r="BP121">
        <v>1</v>
      </c>
      <c r="BQ121">
        <v>200</v>
      </c>
      <c r="BR121">
        <v>0</v>
      </c>
      <c r="BS121">
        <v>1</v>
      </c>
      <c r="BT121">
        <v>1</v>
      </c>
      <c r="BU121">
        <v>1</v>
      </c>
      <c r="BV121">
        <v>1</v>
      </c>
      <c r="BW121">
        <v>1</v>
      </c>
      <c r="BX121">
        <v>1</v>
      </c>
      <c r="BY121" t="s">
        <v>3</v>
      </c>
      <c r="BZ121">
        <v>0</v>
      </c>
      <c r="CA121">
        <v>0</v>
      </c>
      <c r="CF121">
        <v>0</v>
      </c>
      <c r="CG121">
        <v>0</v>
      </c>
      <c r="CM121">
        <v>0</v>
      </c>
      <c r="CN121" t="s">
        <v>3</v>
      </c>
      <c r="CO121">
        <v>0</v>
      </c>
      <c r="CP121">
        <f t="shared" si="84"/>
        <v>50097.54</v>
      </c>
      <c r="CQ121">
        <f t="shared" si="85"/>
        <v>734.29879999999991</v>
      </c>
      <c r="CR121">
        <f t="shared" si="86"/>
        <v>0</v>
      </c>
      <c r="CS121">
        <f t="shared" si="87"/>
        <v>0</v>
      </c>
      <c r="CT121">
        <f t="shared" si="88"/>
        <v>0</v>
      </c>
      <c r="CU121">
        <f t="shared" si="89"/>
        <v>0</v>
      </c>
      <c r="CV121">
        <f t="shared" si="90"/>
        <v>0</v>
      </c>
      <c r="CW121">
        <f t="shared" si="91"/>
        <v>0</v>
      </c>
      <c r="CX121">
        <f t="shared" si="92"/>
        <v>0</v>
      </c>
      <c r="CY121">
        <f>S121*(BZ121/100)</f>
        <v>0</v>
      </c>
      <c r="CZ121">
        <f>S121*(CA121/100)</f>
        <v>0</v>
      </c>
      <c r="DC121" t="s">
        <v>3</v>
      </c>
      <c r="DD121" t="s">
        <v>3</v>
      </c>
      <c r="DE121" t="s">
        <v>3</v>
      </c>
      <c r="DF121" t="s">
        <v>3</v>
      </c>
      <c r="DG121" t="s">
        <v>3</v>
      </c>
      <c r="DH121" t="s">
        <v>3</v>
      </c>
      <c r="DI121" t="s">
        <v>3</v>
      </c>
      <c r="DJ121" t="s">
        <v>3</v>
      </c>
      <c r="DK121" t="s">
        <v>3</v>
      </c>
      <c r="DL121" t="s">
        <v>3</v>
      </c>
      <c r="DM121" t="s">
        <v>3</v>
      </c>
      <c r="DN121">
        <v>0</v>
      </c>
      <c r="DO121">
        <v>0</v>
      </c>
      <c r="DP121">
        <v>1</v>
      </c>
      <c r="DQ121">
        <v>1</v>
      </c>
      <c r="DU121">
        <v>1002</v>
      </c>
      <c r="DV121" t="s">
        <v>204</v>
      </c>
      <c r="DW121" t="s">
        <v>204</v>
      </c>
      <c r="DX121">
        <v>1</v>
      </c>
      <c r="EE121">
        <v>42146624</v>
      </c>
      <c r="EF121">
        <v>200</v>
      </c>
      <c r="EG121" t="s">
        <v>32</v>
      </c>
      <c r="EH121">
        <v>0</v>
      </c>
      <c r="EI121" t="s">
        <v>3</v>
      </c>
      <c r="EJ121">
        <v>1</v>
      </c>
      <c r="EK121">
        <v>1617</v>
      </c>
      <c r="EL121" t="s">
        <v>33</v>
      </c>
      <c r="EM121" t="s">
        <v>34</v>
      </c>
      <c r="EO121" t="s">
        <v>3</v>
      </c>
      <c r="EQ121">
        <v>512</v>
      </c>
      <c r="ER121">
        <v>231.64</v>
      </c>
      <c r="ES121">
        <v>231.64</v>
      </c>
      <c r="ET121">
        <v>0</v>
      </c>
      <c r="EU121">
        <v>0</v>
      </c>
      <c r="EV121">
        <v>0</v>
      </c>
      <c r="EW121">
        <v>0</v>
      </c>
      <c r="EX121">
        <v>0</v>
      </c>
      <c r="EY121">
        <v>0</v>
      </c>
      <c r="FQ121">
        <v>0</v>
      </c>
      <c r="FR121">
        <f t="shared" si="93"/>
        <v>0</v>
      </c>
      <c r="FS121">
        <v>0</v>
      </c>
      <c r="FX121">
        <v>0</v>
      </c>
      <c r="FY121">
        <v>0</v>
      </c>
      <c r="GA121" t="s">
        <v>3</v>
      </c>
      <c r="GD121">
        <v>0</v>
      </c>
      <c r="GF121">
        <v>-1219137561</v>
      </c>
      <c r="GG121">
        <v>2</v>
      </c>
      <c r="GH121">
        <v>1</v>
      </c>
      <c r="GI121">
        <v>2</v>
      </c>
      <c r="GJ121">
        <v>0</v>
      </c>
      <c r="GK121">
        <f>ROUND(R121*(S12)/100,2)</f>
        <v>0</v>
      </c>
      <c r="GL121">
        <f t="shared" si="94"/>
        <v>0</v>
      </c>
      <c r="GM121">
        <f t="shared" si="95"/>
        <v>50097.54</v>
      </c>
      <c r="GN121">
        <f t="shared" si="96"/>
        <v>50097.54</v>
      </c>
      <c r="GO121">
        <f t="shared" si="97"/>
        <v>0</v>
      </c>
      <c r="GP121">
        <f t="shared" si="98"/>
        <v>0</v>
      </c>
      <c r="GR121">
        <v>0</v>
      </c>
      <c r="GS121">
        <v>3</v>
      </c>
      <c r="GT121">
        <v>0</v>
      </c>
      <c r="GU121" t="s">
        <v>3</v>
      </c>
      <c r="GV121">
        <f t="shared" si="99"/>
        <v>0</v>
      </c>
      <c r="GW121">
        <v>1</v>
      </c>
      <c r="GX121">
        <f t="shared" si="100"/>
        <v>0</v>
      </c>
      <c r="HA121">
        <v>0</v>
      </c>
      <c r="HB121">
        <v>0</v>
      </c>
      <c r="IK121">
        <v>0</v>
      </c>
    </row>
    <row r="122" spans="1:255" x14ac:dyDescent="0.2">
      <c r="A122" s="2">
        <v>17</v>
      </c>
      <c r="B122" s="2">
        <v>1</v>
      </c>
      <c r="C122" s="2"/>
      <c r="D122" s="2"/>
      <c r="E122" s="2" t="s">
        <v>206</v>
      </c>
      <c r="F122" s="2" t="s">
        <v>207</v>
      </c>
      <c r="G122" s="2" t="s">
        <v>208</v>
      </c>
      <c r="H122" s="2" t="s">
        <v>38</v>
      </c>
      <c r="I122" s="2">
        <v>577.5</v>
      </c>
      <c r="J122" s="2">
        <v>0</v>
      </c>
      <c r="K122" s="2"/>
      <c r="L122" s="2"/>
      <c r="M122" s="2"/>
      <c r="N122" s="2"/>
      <c r="O122" s="2">
        <f t="shared" si="69"/>
        <v>40084.28</v>
      </c>
      <c r="P122" s="2">
        <f t="shared" si="70"/>
        <v>40084.28</v>
      </c>
      <c r="Q122" s="2">
        <f t="shared" si="71"/>
        <v>0</v>
      </c>
      <c r="R122" s="2">
        <f t="shared" si="72"/>
        <v>0</v>
      </c>
      <c r="S122" s="2">
        <f t="shared" si="73"/>
        <v>0</v>
      </c>
      <c r="T122" s="2">
        <f t="shared" si="74"/>
        <v>0</v>
      </c>
      <c r="U122" s="2">
        <f t="shared" si="75"/>
        <v>0</v>
      </c>
      <c r="V122" s="2">
        <f t="shared" si="76"/>
        <v>0</v>
      </c>
      <c r="W122" s="2">
        <f t="shared" si="77"/>
        <v>0</v>
      </c>
      <c r="X122" s="2">
        <f t="shared" si="78"/>
        <v>0</v>
      </c>
      <c r="Y122" s="2">
        <f t="shared" si="79"/>
        <v>0</v>
      </c>
      <c r="Z122" s="2"/>
      <c r="AA122" s="2">
        <v>42559021</v>
      </c>
      <c r="AB122" s="2">
        <f t="shared" si="80"/>
        <v>69.41</v>
      </c>
      <c r="AC122" s="2">
        <f t="shared" si="81"/>
        <v>69.41</v>
      </c>
      <c r="AD122" s="2">
        <f t="shared" si="110"/>
        <v>0</v>
      </c>
      <c r="AE122" s="2">
        <f t="shared" si="111"/>
        <v>0</v>
      </c>
      <c r="AF122" s="2">
        <f t="shared" si="112"/>
        <v>0</v>
      </c>
      <c r="AG122" s="2">
        <f t="shared" si="82"/>
        <v>0</v>
      </c>
      <c r="AH122" s="2">
        <f t="shared" si="113"/>
        <v>0</v>
      </c>
      <c r="AI122" s="2">
        <f t="shared" si="114"/>
        <v>0</v>
      </c>
      <c r="AJ122" s="2">
        <f t="shared" si="83"/>
        <v>0</v>
      </c>
      <c r="AK122" s="2">
        <v>69.41</v>
      </c>
      <c r="AL122" s="2">
        <v>69.41</v>
      </c>
      <c r="AM122" s="2">
        <v>0</v>
      </c>
      <c r="AN122" s="2">
        <v>0</v>
      </c>
      <c r="AO122" s="2">
        <v>0</v>
      </c>
      <c r="AP122" s="2">
        <v>0</v>
      </c>
      <c r="AQ122" s="2">
        <v>0</v>
      </c>
      <c r="AR122" s="2">
        <v>0</v>
      </c>
      <c r="AS122" s="2">
        <v>0</v>
      </c>
      <c r="AT122" s="2">
        <v>0</v>
      </c>
      <c r="AU122" s="2">
        <v>0</v>
      </c>
      <c r="AV122" s="2">
        <v>1</v>
      </c>
      <c r="AW122" s="2">
        <v>1</v>
      </c>
      <c r="AX122" s="2"/>
      <c r="AY122" s="2"/>
      <c r="AZ122" s="2">
        <v>1</v>
      </c>
      <c r="BA122" s="2">
        <v>1</v>
      </c>
      <c r="BB122" s="2">
        <v>1</v>
      </c>
      <c r="BC122" s="2">
        <v>1</v>
      </c>
      <c r="BD122" s="2" t="s">
        <v>3</v>
      </c>
      <c r="BE122" s="2" t="s">
        <v>3</v>
      </c>
      <c r="BF122" s="2" t="s">
        <v>3</v>
      </c>
      <c r="BG122" s="2" t="s">
        <v>3</v>
      </c>
      <c r="BH122" s="2">
        <v>3</v>
      </c>
      <c r="BI122" s="2">
        <v>1</v>
      </c>
      <c r="BJ122" s="2" t="s">
        <v>209</v>
      </c>
      <c r="BK122" s="2"/>
      <c r="BL122" s="2"/>
      <c r="BM122" s="2">
        <v>1617</v>
      </c>
      <c r="BN122" s="2">
        <v>0</v>
      </c>
      <c r="BO122" s="2" t="s">
        <v>3</v>
      </c>
      <c r="BP122" s="2">
        <v>0</v>
      </c>
      <c r="BQ122" s="2">
        <v>200</v>
      </c>
      <c r="BR122" s="2">
        <v>0</v>
      </c>
      <c r="BS122" s="2">
        <v>1</v>
      </c>
      <c r="BT122" s="2">
        <v>1</v>
      </c>
      <c r="BU122" s="2">
        <v>1</v>
      </c>
      <c r="BV122" s="2">
        <v>1</v>
      </c>
      <c r="BW122" s="2">
        <v>1</v>
      </c>
      <c r="BX122" s="2">
        <v>1</v>
      </c>
      <c r="BY122" s="2" t="s">
        <v>3</v>
      </c>
      <c r="BZ122" s="2">
        <v>0</v>
      </c>
      <c r="CA122" s="2">
        <v>0</v>
      </c>
      <c r="CB122" s="2"/>
      <c r="CC122" s="2"/>
      <c r="CD122" s="2"/>
      <c r="CE122" s="2"/>
      <c r="CF122" s="2">
        <v>0</v>
      </c>
      <c r="CG122" s="2">
        <v>0</v>
      </c>
      <c r="CH122" s="2"/>
      <c r="CI122" s="2"/>
      <c r="CJ122" s="2"/>
      <c r="CK122" s="2"/>
      <c r="CL122" s="2"/>
      <c r="CM122" s="2">
        <v>0</v>
      </c>
      <c r="CN122" s="2" t="s">
        <v>3</v>
      </c>
      <c r="CO122" s="2">
        <v>0</v>
      </c>
      <c r="CP122" s="2">
        <f t="shared" si="84"/>
        <v>40084.28</v>
      </c>
      <c r="CQ122" s="2">
        <f t="shared" si="85"/>
        <v>69.41</v>
      </c>
      <c r="CR122" s="2">
        <f t="shared" si="86"/>
        <v>0</v>
      </c>
      <c r="CS122" s="2">
        <f t="shared" si="87"/>
        <v>0</v>
      </c>
      <c r="CT122" s="2">
        <f t="shared" si="88"/>
        <v>0</v>
      </c>
      <c r="CU122" s="2">
        <f t="shared" si="89"/>
        <v>0</v>
      </c>
      <c r="CV122" s="2">
        <f t="shared" si="90"/>
        <v>0</v>
      </c>
      <c r="CW122" s="2">
        <f t="shared" si="91"/>
        <v>0</v>
      </c>
      <c r="CX122" s="2">
        <f t="shared" si="92"/>
        <v>0</v>
      </c>
      <c r="CY122" s="2">
        <f>((S122*BZ122)/100)</f>
        <v>0</v>
      </c>
      <c r="CZ122" s="2">
        <f>((S122*CA122)/100)</f>
        <v>0</v>
      </c>
      <c r="DA122" s="2"/>
      <c r="DB122" s="2"/>
      <c r="DC122" s="2" t="s">
        <v>3</v>
      </c>
      <c r="DD122" s="2" t="s">
        <v>3</v>
      </c>
      <c r="DE122" s="2" t="s">
        <v>3</v>
      </c>
      <c r="DF122" s="2" t="s">
        <v>3</v>
      </c>
      <c r="DG122" s="2" t="s">
        <v>3</v>
      </c>
      <c r="DH122" s="2" t="s">
        <v>3</v>
      </c>
      <c r="DI122" s="2" t="s">
        <v>3</v>
      </c>
      <c r="DJ122" s="2" t="s">
        <v>3</v>
      </c>
      <c r="DK122" s="2" t="s">
        <v>3</v>
      </c>
      <c r="DL122" s="2" t="s">
        <v>3</v>
      </c>
      <c r="DM122" s="2" t="s">
        <v>3</v>
      </c>
      <c r="DN122" s="2">
        <v>0</v>
      </c>
      <c r="DO122" s="2">
        <v>0</v>
      </c>
      <c r="DP122" s="2">
        <v>1</v>
      </c>
      <c r="DQ122" s="2">
        <v>1</v>
      </c>
      <c r="DR122" s="2"/>
      <c r="DS122" s="2"/>
      <c r="DT122" s="2"/>
      <c r="DU122" s="2">
        <v>1003</v>
      </c>
      <c r="DV122" s="2" t="s">
        <v>38</v>
      </c>
      <c r="DW122" s="2" t="s">
        <v>38</v>
      </c>
      <c r="DX122" s="2">
        <v>1</v>
      </c>
      <c r="DY122" s="2"/>
      <c r="DZ122" s="2"/>
      <c r="EA122" s="2"/>
      <c r="EB122" s="2"/>
      <c r="EC122" s="2"/>
      <c r="ED122" s="2"/>
      <c r="EE122" s="2">
        <v>42146624</v>
      </c>
      <c r="EF122" s="2">
        <v>200</v>
      </c>
      <c r="EG122" s="2" t="s">
        <v>32</v>
      </c>
      <c r="EH122" s="2">
        <v>0</v>
      </c>
      <c r="EI122" s="2" t="s">
        <v>3</v>
      </c>
      <c r="EJ122" s="2">
        <v>1</v>
      </c>
      <c r="EK122" s="2">
        <v>1617</v>
      </c>
      <c r="EL122" s="2" t="s">
        <v>33</v>
      </c>
      <c r="EM122" s="2" t="s">
        <v>34</v>
      </c>
      <c r="EN122" s="2"/>
      <c r="EO122" s="2" t="s">
        <v>3</v>
      </c>
      <c r="EP122" s="2"/>
      <c r="EQ122" s="2">
        <v>512</v>
      </c>
      <c r="ER122" s="2">
        <v>69.41</v>
      </c>
      <c r="ES122" s="2">
        <v>69.41</v>
      </c>
      <c r="ET122" s="2">
        <v>0</v>
      </c>
      <c r="EU122" s="2">
        <v>0</v>
      </c>
      <c r="EV122" s="2">
        <v>0</v>
      </c>
      <c r="EW122" s="2">
        <v>0</v>
      </c>
      <c r="EX122" s="2">
        <v>0</v>
      </c>
      <c r="EY122" s="2">
        <v>0</v>
      </c>
      <c r="EZ122" s="2"/>
      <c r="FA122" s="2"/>
      <c r="FB122" s="2"/>
      <c r="FC122" s="2"/>
      <c r="FD122" s="2"/>
      <c r="FE122" s="2"/>
      <c r="FF122" s="2"/>
      <c r="FG122" s="2"/>
      <c r="FH122" s="2"/>
      <c r="FI122" s="2"/>
      <c r="FJ122" s="2"/>
      <c r="FK122" s="2"/>
      <c r="FL122" s="2"/>
      <c r="FM122" s="2"/>
      <c r="FN122" s="2"/>
      <c r="FO122" s="2"/>
      <c r="FP122" s="2"/>
      <c r="FQ122" s="2">
        <v>0</v>
      </c>
      <c r="FR122" s="2">
        <f t="shared" si="93"/>
        <v>0</v>
      </c>
      <c r="FS122" s="2">
        <v>0</v>
      </c>
      <c r="FT122" s="2"/>
      <c r="FU122" s="2"/>
      <c r="FV122" s="2"/>
      <c r="FW122" s="2"/>
      <c r="FX122" s="2">
        <v>0</v>
      </c>
      <c r="FY122" s="2">
        <v>0</v>
      </c>
      <c r="FZ122" s="2"/>
      <c r="GA122" s="2" t="s">
        <v>3</v>
      </c>
      <c r="GB122" s="2"/>
      <c r="GC122" s="2"/>
      <c r="GD122" s="2">
        <v>0</v>
      </c>
      <c r="GE122" s="2"/>
      <c r="GF122" s="2">
        <v>-1593417933</v>
      </c>
      <c r="GG122" s="2">
        <v>2</v>
      </c>
      <c r="GH122" s="2">
        <v>1</v>
      </c>
      <c r="GI122" s="2">
        <v>-2</v>
      </c>
      <c r="GJ122" s="2">
        <v>0</v>
      </c>
      <c r="GK122" s="2">
        <f>ROUND(R122*(R12)/100,2)</f>
        <v>0</v>
      </c>
      <c r="GL122" s="2">
        <f t="shared" si="94"/>
        <v>0</v>
      </c>
      <c r="GM122" s="2">
        <f t="shared" si="95"/>
        <v>40084.28</v>
      </c>
      <c r="GN122" s="2">
        <f t="shared" si="96"/>
        <v>40084.28</v>
      </c>
      <c r="GO122" s="2">
        <f t="shared" si="97"/>
        <v>0</v>
      </c>
      <c r="GP122" s="2">
        <f t="shared" si="98"/>
        <v>0</v>
      </c>
      <c r="GQ122" s="2"/>
      <c r="GR122" s="2">
        <v>0</v>
      </c>
      <c r="GS122" s="2">
        <v>3</v>
      </c>
      <c r="GT122" s="2">
        <v>0</v>
      </c>
      <c r="GU122" s="2" t="s">
        <v>3</v>
      </c>
      <c r="GV122" s="2">
        <f t="shared" si="99"/>
        <v>0</v>
      </c>
      <c r="GW122" s="2">
        <v>1</v>
      </c>
      <c r="GX122" s="2">
        <f t="shared" si="100"/>
        <v>0</v>
      </c>
      <c r="GY122" s="2"/>
      <c r="GZ122" s="2"/>
      <c r="HA122" s="2">
        <v>0</v>
      </c>
      <c r="HB122" s="2">
        <v>0</v>
      </c>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v>0</v>
      </c>
      <c r="IL122" s="2"/>
      <c r="IM122" s="2"/>
      <c r="IN122" s="2"/>
      <c r="IO122" s="2"/>
      <c r="IP122" s="2"/>
      <c r="IQ122" s="2"/>
      <c r="IR122" s="2"/>
      <c r="IS122" s="2"/>
      <c r="IT122" s="2"/>
      <c r="IU122" s="2"/>
    </row>
    <row r="123" spans="1:255" x14ac:dyDescent="0.2">
      <c r="A123">
        <v>17</v>
      </c>
      <c r="B123">
        <v>1</v>
      </c>
      <c r="E123" t="s">
        <v>206</v>
      </c>
      <c r="F123" t="s">
        <v>207</v>
      </c>
      <c r="G123" t="s">
        <v>208</v>
      </c>
      <c r="H123" t="s">
        <v>38</v>
      </c>
      <c r="I123">
        <v>577.5</v>
      </c>
      <c r="J123">
        <v>0</v>
      </c>
      <c r="O123">
        <f t="shared" si="69"/>
        <v>64936.53</v>
      </c>
      <c r="P123">
        <f t="shared" si="70"/>
        <v>64936.53</v>
      </c>
      <c r="Q123">
        <f t="shared" si="71"/>
        <v>0</v>
      </c>
      <c r="R123">
        <f t="shared" si="72"/>
        <v>0</v>
      </c>
      <c r="S123">
        <f t="shared" si="73"/>
        <v>0</v>
      </c>
      <c r="T123">
        <f t="shared" si="74"/>
        <v>0</v>
      </c>
      <c r="U123">
        <f t="shared" si="75"/>
        <v>0</v>
      </c>
      <c r="V123">
        <f t="shared" si="76"/>
        <v>0</v>
      </c>
      <c r="W123">
        <f t="shared" si="77"/>
        <v>0</v>
      </c>
      <c r="X123">
        <f t="shared" si="78"/>
        <v>0</v>
      </c>
      <c r="Y123">
        <f t="shared" si="79"/>
        <v>0</v>
      </c>
      <c r="AA123">
        <v>42559019</v>
      </c>
      <c r="AB123">
        <f t="shared" si="80"/>
        <v>69.41</v>
      </c>
      <c r="AC123">
        <f t="shared" si="81"/>
        <v>69.41</v>
      </c>
      <c r="AD123">
        <f t="shared" si="110"/>
        <v>0</v>
      </c>
      <c r="AE123">
        <f t="shared" si="111"/>
        <v>0</v>
      </c>
      <c r="AF123">
        <f t="shared" si="112"/>
        <v>0</v>
      </c>
      <c r="AG123">
        <f t="shared" si="82"/>
        <v>0</v>
      </c>
      <c r="AH123">
        <f t="shared" si="113"/>
        <v>0</v>
      </c>
      <c r="AI123">
        <f t="shared" si="114"/>
        <v>0</v>
      </c>
      <c r="AJ123">
        <f t="shared" si="83"/>
        <v>0</v>
      </c>
      <c r="AK123">
        <v>69.41</v>
      </c>
      <c r="AL123">
        <v>69.41</v>
      </c>
      <c r="AM123">
        <v>0</v>
      </c>
      <c r="AN123">
        <v>0</v>
      </c>
      <c r="AO123">
        <v>0</v>
      </c>
      <c r="AP123">
        <v>0</v>
      </c>
      <c r="AQ123">
        <v>0</v>
      </c>
      <c r="AR123">
        <v>0</v>
      </c>
      <c r="AS123">
        <v>0</v>
      </c>
      <c r="AT123">
        <v>0</v>
      </c>
      <c r="AU123">
        <v>0</v>
      </c>
      <c r="AV123">
        <v>1</v>
      </c>
      <c r="AW123">
        <v>1</v>
      </c>
      <c r="AZ123">
        <v>1</v>
      </c>
      <c r="BA123">
        <v>1</v>
      </c>
      <c r="BB123">
        <v>1</v>
      </c>
      <c r="BC123">
        <v>1.62</v>
      </c>
      <c r="BD123" t="s">
        <v>3</v>
      </c>
      <c r="BE123" t="s">
        <v>3</v>
      </c>
      <c r="BF123" t="s">
        <v>3</v>
      </c>
      <c r="BG123" t="s">
        <v>3</v>
      </c>
      <c r="BH123">
        <v>3</v>
      </c>
      <c r="BI123">
        <v>1</v>
      </c>
      <c r="BJ123" t="s">
        <v>209</v>
      </c>
      <c r="BM123">
        <v>1617</v>
      </c>
      <c r="BN123">
        <v>0</v>
      </c>
      <c r="BO123" t="s">
        <v>207</v>
      </c>
      <c r="BP123">
        <v>1</v>
      </c>
      <c r="BQ123">
        <v>200</v>
      </c>
      <c r="BR123">
        <v>0</v>
      </c>
      <c r="BS123">
        <v>1</v>
      </c>
      <c r="BT123">
        <v>1</v>
      </c>
      <c r="BU123">
        <v>1</v>
      </c>
      <c r="BV123">
        <v>1</v>
      </c>
      <c r="BW123">
        <v>1</v>
      </c>
      <c r="BX123">
        <v>1</v>
      </c>
      <c r="BY123" t="s">
        <v>3</v>
      </c>
      <c r="BZ123">
        <v>0</v>
      </c>
      <c r="CA123">
        <v>0</v>
      </c>
      <c r="CF123">
        <v>0</v>
      </c>
      <c r="CG123">
        <v>0</v>
      </c>
      <c r="CM123">
        <v>0</v>
      </c>
      <c r="CN123" t="s">
        <v>3</v>
      </c>
      <c r="CO123">
        <v>0</v>
      </c>
      <c r="CP123">
        <f t="shared" si="84"/>
        <v>64936.53</v>
      </c>
      <c r="CQ123">
        <f t="shared" si="85"/>
        <v>112.4442</v>
      </c>
      <c r="CR123">
        <f t="shared" si="86"/>
        <v>0</v>
      </c>
      <c r="CS123">
        <f t="shared" si="87"/>
        <v>0</v>
      </c>
      <c r="CT123">
        <f t="shared" si="88"/>
        <v>0</v>
      </c>
      <c r="CU123">
        <f t="shared" si="89"/>
        <v>0</v>
      </c>
      <c r="CV123">
        <f t="shared" si="90"/>
        <v>0</v>
      </c>
      <c r="CW123">
        <f t="shared" si="91"/>
        <v>0</v>
      </c>
      <c r="CX123">
        <f t="shared" si="92"/>
        <v>0</v>
      </c>
      <c r="CY123">
        <f>S123*(BZ123/100)</f>
        <v>0</v>
      </c>
      <c r="CZ123">
        <f>S123*(CA123/100)</f>
        <v>0</v>
      </c>
      <c r="DC123" t="s">
        <v>3</v>
      </c>
      <c r="DD123" t="s">
        <v>3</v>
      </c>
      <c r="DE123" t="s">
        <v>3</v>
      </c>
      <c r="DF123" t="s">
        <v>3</v>
      </c>
      <c r="DG123" t="s">
        <v>3</v>
      </c>
      <c r="DH123" t="s">
        <v>3</v>
      </c>
      <c r="DI123" t="s">
        <v>3</v>
      </c>
      <c r="DJ123" t="s">
        <v>3</v>
      </c>
      <c r="DK123" t="s">
        <v>3</v>
      </c>
      <c r="DL123" t="s">
        <v>3</v>
      </c>
      <c r="DM123" t="s">
        <v>3</v>
      </c>
      <c r="DN123">
        <v>0</v>
      </c>
      <c r="DO123">
        <v>0</v>
      </c>
      <c r="DP123">
        <v>1</v>
      </c>
      <c r="DQ123">
        <v>1</v>
      </c>
      <c r="DU123">
        <v>1003</v>
      </c>
      <c r="DV123" t="s">
        <v>38</v>
      </c>
      <c r="DW123" t="s">
        <v>38</v>
      </c>
      <c r="DX123">
        <v>1</v>
      </c>
      <c r="EE123">
        <v>42146624</v>
      </c>
      <c r="EF123">
        <v>200</v>
      </c>
      <c r="EG123" t="s">
        <v>32</v>
      </c>
      <c r="EH123">
        <v>0</v>
      </c>
      <c r="EI123" t="s">
        <v>3</v>
      </c>
      <c r="EJ123">
        <v>1</v>
      </c>
      <c r="EK123">
        <v>1617</v>
      </c>
      <c r="EL123" t="s">
        <v>33</v>
      </c>
      <c r="EM123" t="s">
        <v>34</v>
      </c>
      <c r="EO123" t="s">
        <v>3</v>
      </c>
      <c r="EQ123">
        <v>512</v>
      </c>
      <c r="ER123">
        <v>69.41</v>
      </c>
      <c r="ES123">
        <v>69.41</v>
      </c>
      <c r="ET123">
        <v>0</v>
      </c>
      <c r="EU123">
        <v>0</v>
      </c>
      <c r="EV123">
        <v>0</v>
      </c>
      <c r="EW123">
        <v>0</v>
      </c>
      <c r="EX123">
        <v>0</v>
      </c>
      <c r="EY123">
        <v>0</v>
      </c>
      <c r="FQ123">
        <v>0</v>
      </c>
      <c r="FR123">
        <f t="shared" si="93"/>
        <v>0</v>
      </c>
      <c r="FS123">
        <v>0</v>
      </c>
      <c r="FX123">
        <v>0</v>
      </c>
      <c r="FY123">
        <v>0</v>
      </c>
      <c r="GA123" t="s">
        <v>3</v>
      </c>
      <c r="GD123">
        <v>0</v>
      </c>
      <c r="GF123">
        <v>-1593417933</v>
      </c>
      <c r="GG123">
        <v>2</v>
      </c>
      <c r="GH123">
        <v>1</v>
      </c>
      <c r="GI123">
        <v>2</v>
      </c>
      <c r="GJ123">
        <v>0</v>
      </c>
      <c r="GK123">
        <f>ROUND(R123*(S12)/100,2)</f>
        <v>0</v>
      </c>
      <c r="GL123">
        <f t="shared" si="94"/>
        <v>0</v>
      </c>
      <c r="GM123">
        <f t="shared" si="95"/>
        <v>64936.53</v>
      </c>
      <c r="GN123">
        <f t="shared" si="96"/>
        <v>64936.53</v>
      </c>
      <c r="GO123">
        <f t="shared" si="97"/>
        <v>0</v>
      </c>
      <c r="GP123">
        <f t="shared" si="98"/>
        <v>0</v>
      </c>
      <c r="GR123">
        <v>0</v>
      </c>
      <c r="GS123">
        <v>3</v>
      </c>
      <c r="GT123">
        <v>0</v>
      </c>
      <c r="GU123" t="s">
        <v>3</v>
      </c>
      <c r="GV123">
        <f t="shared" si="99"/>
        <v>0</v>
      </c>
      <c r="GW123">
        <v>1</v>
      </c>
      <c r="GX123">
        <f t="shared" si="100"/>
        <v>0</v>
      </c>
      <c r="HA123">
        <v>0</v>
      </c>
      <c r="HB123">
        <v>0</v>
      </c>
      <c r="IK123">
        <v>0</v>
      </c>
    </row>
    <row r="124" spans="1:255" x14ac:dyDescent="0.2">
      <c r="A124" s="2">
        <v>17</v>
      </c>
      <c r="B124" s="2">
        <v>1</v>
      </c>
      <c r="C124" s="2"/>
      <c r="D124" s="2"/>
      <c r="E124" s="2" t="s">
        <v>210</v>
      </c>
      <c r="F124" s="2" t="s">
        <v>211</v>
      </c>
      <c r="G124" s="2" t="s">
        <v>212</v>
      </c>
      <c r="H124" s="2" t="s">
        <v>38</v>
      </c>
      <c r="I124" s="2">
        <v>462</v>
      </c>
      <c r="J124" s="2">
        <v>0</v>
      </c>
      <c r="K124" s="2"/>
      <c r="L124" s="2"/>
      <c r="M124" s="2"/>
      <c r="N124" s="2"/>
      <c r="O124" s="2">
        <f t="shared" si="69"/>
        <v>37569.839999999997</v>
      </c>
      <c r="P124" s="2">
        <f t="shared" si="70"/>
        <v>37569.839999999997</v>
      </c>
      <c r="Q124" s="2">
        <f t="shared" si="71"/>
        <v>0</v>
      </c>
      <c r="R124" s="2">
        <f t="shared" si="72"/>
        <v>0</v>
      </c>
      <c r="S124" s="2">
        <f t="shared" si="73"/>
        <v>0</v>
      </c>
      <c r="T124" s="2">
        <f t="shared" si="74"/>
        <v>0</v>
      </c>
      <c r="U124" s="2">
        <f t="shared" si="75"/>
        <v>0</v>
      </c>
      <c r="V124" s="2">
        <f t="shared" si="76"/>
        <v>0</v>
      </c>
      <c r="W124" s="2">
        <f t="shared" si="77"/>
        <v>0</v>
      </c>
      <c r="X124" s="2">
        <f t="shared" si="78"/>
        <v>0</v>
      </c>
      <c r="Y124" s="2">
        <f t="shared" si="79"/>
        <v>0</v>
      </c>
      <c r="Z124" s="2"/>
      <c r="AA124" s="2">
        <v>42559021</v>
      </c>
      <c r="AB124" s="2">
        <f t="shared" si="80"/>
        <v>81.319999999999993</v>
      </c>
      <c r="AC124" s="2">
        <f t="shared" si="81"/>
        <v>81.319999999999993</v>
      </c>
      <c r="AD124" s="2">
        <f t="shared" si="110"/>
        <v>0</v>
      </c>
      <c r="AE124" s="2">
        <f t="shared" si="111"/>
        <v>0</v>
      </c>
      <c r="AF124" s="2">
        <f t="shared" si="112"/>
        <v>0</v>
      </c>
      <c r="AG124" s="2">
        <f t="shared" si="82"/>
        <v>0</v>
      </c>
      <c r="AH124" s="2">
        <f t="shared" si="113"/>
        <v>0</v>
      </c>
      <c r="AI124" s="2">
        <f t="shared" si="114"/>
        <v>0</v>
      </c>
      <c r="AJ124" s="2">
        <f t="shared" si="83"/>
        <v>0</v>
      </c>
      <c r="AK124" s="2">
        <v>81.319999999999993</v>
      </c>
      <c r="AL124" s="2">
        <v>81.319999999999993</v>
      </c>
      <c r="AM124" s="2">
        <v>0</v>
      </c>
      <c r="AN124" s="2">
        <v>0</v>
      </c>
      <c r="AO124" s="2">
        <v>0</v>
      </c>
      <c r="AP124" s="2">
        <v>0</v>
      </c>
      <c r="AQ124" s="2">
        <v>0</v>
      </c>
      <c r="AR124" s="2">
        <v>0</v>
      </c>
      <c r="AS124" s="2">
        <v>0</v>
      </c>
      <c r="AT124" s="2">
        <v>0</v>
      </c>
      <c r="AU124" s="2">
        <v>0</v>
      </c>
      <c r="AV124" s="2">
        <v>1</v>
      </c>
      <c r="AW124" s="2">
        <v>1</v>
      </c>
      <c r="AX124" s="2"/>
      <c r="AY124" s="2"/>
      <c r="AZ124" s="2">
        <v>1</v>
      </c>
      <c r="BA124" s="2">
        <v>1</v>
      </c>
      <c r="BB124" s="2">
        <v>1</v>
      </c>
      <c r="BC124" s="2">
        <v>1</v>
      </c>
      <c r="BD124" s="2" t="s">
        <v>3</v>
      </c>
      <c r="BE124" s="2" t="s">
        <v>3</v>
      </c>
      <c r="BF124" s="2" t="s">
        <v>3</v>
      </c>
      <c r="BG124" s="2" t="s">
        <v>3</v>
      </c>
      <c r="BH124" s="2">
        <v>3</v>
      </c>
      <c r="BI124" s="2">
        <v>1</v>
      </c>
      <c r="BJ124" s="2" t="s">
        <v>213</v>
      </c>
      <c r="BK124" s="2"/>
      <c r="BL124" s="2"/>
      <c r="BM124" s="2">
        <v>1617</v>
      </c>
      <c r="BN124" s="2">
        <v>0</v>
      </c>
      <c r="BO124" s="2" t="s">
        <v>3</v>
      </c>
      <c r="BP124" s="2">
        <v>0</v>
      </c>
      <c r="BQ124" s="2">
        <v>200</v>
      </c>
      <c r="BR124" s="2">
        <v>0</v>
      </c>
      <c r="BS124" s="2">
        <v>1</v>
      </c>
      <c r="BT124" s="2">
        <v>1</v>
      </c>
      <c r="BU124" s="2">
        <v>1</v>
      </c>
      <c r="BV124" s="2">
        <v>1</v>
      </c>
      <c r="BW124" s="2">
        <v>1</v>
      </c>
      <c r="BX124" s="2">
        <v>1</v>
      </c>
      <c r="BY124" s="2" t="s">
        <v>3</v>
      </c>
      <c r="BZ124" s="2">
        <v>0</v>
      </c>
      <c r="CA124" s="2">
        <v>0</v>
      </c>
      <c r="CB124" s="2"/>
      <c r="CC124" s="2"/>
      <c r="CD124" s="2"/>
      <c r="CE124" s="2"/>
      <c r="CF124" s="2">
        <v>0</v>
      </c>
      <c r="CG124" s="2">
        <v>0</v>
      </c>
      <c r="CH124" s="2"/>
      <c r="CI124" s="2"/>
      <c r="CJ124" s="2"/>
      <c r="CK124" s="2"/>
      <c r="CL124" s="2"/>
      <c r="CM124" s="2">
        <v>0</v>
      </c>
      <c r="CN124" s="2" t="s">
        <v>3</v>
      </c>
      <c r="CO124" s="2">
        <v>0</v>
      </c>
      <c r="CP124" s="2">
        <f t="shared" si="84"/>
        <v>37569.839999999997</v>
      </c>
      <c r="CQ124" s="2">
        <f t="shared" si="85"/>
        <v>81.319999999999993</v>
      </c>
      <c r="CR124" s="2">
        <f t="shared" si="86"/>
        <v>0</v>
      </c>
      <c r="CS124" s="2">
        <f t="shared" si="87"/>
        <v>0</v>
      </c>
      <c r="CT124" s="2">
        <f t="shared" si="88"/>
        <v>0</v>
      </c>
      <c r="CU124" s="2">
        <f t="shared" si="89"/>
        <v>0</v>
      </c>
      <c r="CV124" s="2">
        <f t="shared" si="90"/>
        <v>0</v>
      </c>
      <c r="CW124" s="2">
        <f t="shared" si="91"/>
        <v>0</v>
      </c>
      <c r="CX124" s="2">
        <f t="shared" si="92"/>
        <v>0</v>
      </c>
      <c r="CY124" s="2">
        <f>((S124*BZ124)/100)</f>
        <v>0</v>
      </c>
      <c r="CZ124" s="2">
        <f>((S124*CA124)/100)</f>
        <v>0</v>
      </c>
      <c r="DA124" s="2"/>
      <c r="DB124" s="2"/>
      <c r="DC124" s="2" t="s">
        <v>3</v>
      </c>
      <c r="DD124" s="2" t="s">
        <v>3</v>
      </c>
      <c r="DE124" s="2" t="s">
        <v>3</v>
      </c>
      <c r="DF124" s="2" t="s">
        <v>3</v>
      </c>
      <c r="DG124" s="2" t="s">
        <v>3</v>
      </c>
      <c r="DH124" s="2" t="s">
        <v>3</v>
      </c>
      <c r="DI124" s="2" t="s">
        <v>3</v>
      </c>
      <c r="DJ124" s="2" t="s">
        <v>3</v>
      </c>
      <c r="DK124" s="2" t="s">
        <v>3</v>
      </c>
      <c r="DL124" s="2" t="s">
        <v>3</v>
      </c>
      <c r="DM124" s="2" t="s">
        <v>3</v>
      </c>
      <c r="DN124" s="2">
        <v>0</v>
      </c>
      <c r="DO124" s="2">
        <v>0</v>
      </c>
      <c r="DP124" s="2">
        <v>1</v>
      </c>
      <c r="DQ124" s="2">
        <v>1</v>
      </c>
      <c r="DR124" s="2"/>
      <c r="DS124" s="2"/>
      <c r="DT124" s="2"/>
      <c r="DU124" s="2">
        <v>1003</v>
      </c>
      <c r="DV124" s="2" t="s">
        <v>38</v>
      </c>
      <c r="DW124" s="2" t="s">
        <v>38</v>
      </c>
      <c r="DX124" s="2">
        <v>1</v>
      </c>
      <c r="DY124" s="2"/>
      <c r="DZ124" s="2"/>
      <c r="EA124" s="2"/>
      <c r="EB124" s="2"/>
      <c r="EC124" s="2"/>
      <c r="ED124" s="2"/>
      <c r="EE124" s="2">
        <v>42146624</v>
      </c>
      <c r="EF124" s="2">
        <v>200</v>
      </c>
      <c r="EG124" s="2" t="s">
        <v>32</v>
      </c>
      <c r="EH124" s="2">
        <v>0</v>
      </c>
      <c r="EI124" s="2" t="s">
        <v>3</v>
      </c>
      <c r="EJ124" s="2">
        <v>1</v>
      </c>
      <c r="EK124" s="2">
        <v>1617</v>
      </c>
      <c r="EL124" s="2" t="s">
        <v>33</v>
      </c>
      <c r="EM124" s="2" t="s">
        <v>34</v>
      </c>
      <c r="EN124" s="2"/>
      <c r="EO124" s="2" t="s">
        <v>3</v>
      </c>
      <c r="EP124" s="2"/>
      <c r="EQ124" s="2">
        <v>512</v>
      </c>
      <c r="ER124" s="2">
        <v>81.319999999999993</v>
      </c>
      <c r="ES124" s="2">
        <v>81.319999999999993</v>
      </c>
      <c r="ET124" s="2">
        <v>0</v>
      </c>
      <c r="EU124" s="2">
        <v>0</v>
      </c>
      <c r="EV124" s="2">
        <v>0</v>
      </c>
      <c r="EW124" s="2">
        <v>0</v>
      </c>
      <c r="EX124" s="2">
        <v>0</v>
      </c>
      <c r="EY124" s="2">
        <v>0</v>
      </c>
      <c r="EZ124" s="2"/>
      <c r="FA124" s="2"/>
      <c r="FB124" s="2"/>
      <c r="FC124" s="2"/>
      <c r="FD124" s="2"/>
      <c r="FE124" s="2"/>
      <c r="FF124" s="2"/>
      <c r="FG124" s="2"/>
      <c r="FH124" s="2"/>
      <c r="FI124" s="2"/>
      <c r="FJ124" s="2"/>
      <c r="FK124" s="2"/>
      <c r="FL124" s="2"/>
      <c r="FM124" s="2"/>
      <c r="FN124" s="2"/>
      <c r="FO124" s="2"/>
      <c r="FP124" s="2"/>
      <c r="FQ124" s="2">
        <v>0</v>
      </c>
      <c r="FR124" s="2">
        <f t="shared" si="93"/>
        <v>0</v>
      </c>
      <c r="FS124" s="2">
        <v>0</v>
      </c>
      <c r="FT124" s="2"/>
      <c r="FU124" s="2"/>
      <c r="FV124" s="2"/>
      <c r="FW124" s="2"/>
      <c r="FX124" s="2">
        <v>0</v>
      </c>
      <c r="FY124" s="2">
        <v>0</v>
      </c>
      <c r="FZ124" s="2"/>
      <c r="GA124" s="2" t="s">
        <v>3</v>
      </c>
      <c r="GB124" s="2"/>
      <c r="GC124" s="2"/>
      <c r="GD124" s="2">
        <v>0</v>
      </c>
      <c r="GE124" s="2"/>
      <c r="GF124" s="2">
        <v>-1262948995</v>
      </c>
      <c r="GG124" s="2">
        <v>2</v>
      </c>
      <c r="GH124" s="2">
        <v>1</v>
      </c>
      <c r="GI124" s="2">
        <v>-2</v>
      </c>
      <c r="GJ124" s="2">
        <v>0</v>
      </c>
      <c r="GK124" s="2">
        <f>ROUND(R124*(R12)/100,2)</f>
        <v>0</v>
      </c>
      <c r="GL124" s="2">
        <f t="shared" si="94"/>
        <v>0</v>
      </c>
      <c r="GM124" s="2">
        <f t="shared" si="95"/>
        <v>37569.839999999997</v>
      </c>
      <c r="GN124" s="2">
        <f t="shared" si="96"/>
        <v>37569.839999999997</v>
      </c>
      <c r="GO124" s="2">
        <f t="shared" si="97"/>
        <v>0</v>
      </c>
      <c r="GP124" s="2">
        <f t="shared" si="98"/>
        <v>0</v>
      </c>
      <c r="GQ124" s="2"/>
      <c r="GR124" s="2">
        <v>0</v>
      </c>
      <c r="GS124" s="2">
        <v>3</v>
      </c>
      <c r="GT124" s="2">
        <v>0</v>
      </c>
      <c r="GU124" s="2" t="s">
        <v>3</v>
      </c>
      <c r="GV124" s="2">
        <f t="shared" si="99"/>
        <v>0</v>
      </c>
      <c r="GW124" s="2">
        <v>1</v>
      </c>
      <c r="GX124" s="2">
        <f t="shared" si="100"/>
        <v>0</v>
      </c>
      <c r="GY124" s="2"/>
      <c r="GZ124" s="2"/>
      <c r="HA124" s="2">
        <v>0</v>
      </c>
      <c r="HB124" s="2">
        <v>0</v>
      </c>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v>0</v>
      </c>
      <c r="IL124" s="2"/>
      <c r="IM124" s="2"/>
      <c r="IN124" s="2"/>
      <c r="IO124" s="2"/>
      <c r="IP124" s="2"/>
      <c r="IQ124" s="2"/>
      <c r="IR124" s="2"/>
      <c r="IS124" s="2"/>
      <c r="IT124" s="2"/>
      <c r="IU124" s="2"/>
    </row>
    <row r="125" spans="1:255" x14ac:dyDescent="0.2">
      <c r="A125">
        <v>17</v>
      </c>
      <c r="B125">
        <v>1</v>
      </c>
      <c r="E125" t="s">
        <v>210</v>
      </c>
      <c r="F125" t="s">
        <v>211</v>
      </c>
      <c r="G125" t="s">
        <v>212</v>
      </c>
      <c r="H125" t="s">
        <v>38</v>
      </c>
      <c r="I125">
        <v>462</v>
      </c>
      <c r="J125">
        <v>0</v>
      </c>
      <c r="O125">
        <f t="shared" si="69"/>
        <v>58984.65</v>
      </c>
      <c r="P125">
        <f t="shared" si="70"/>
        <v>58984.65</v>
      </c>
      <c r="Q125">
        <f t="shared" si="71"/>
        <v>0</v>
      </c>
      <c r="R125">
        <f t="shared" si="72"/>
        <v>0</v>
      </c>
      <c r="S125">
        <f t="shared" si="73"/>
        <v>0</v>
      </c>
      <c r="T125">
        <f t="shared" si="74"/>
        <v>0</v>
      </c>
      <c r="U125">
        <f t="shared" si="75"/>
        <v>0</v>
      </c>
      <c r="V125">
        <f t="shared" si="76"/>
        <v>0</v>
      </c>
      <c r="W125">
        <f t="shared" si="77"/>
        <v>0</v>
      </c>
      <c r="X125">
        <f t="shared" si="78"/>
        <v>0</v>
      </c>
      <c r="Y125">
        <f t="shared" si="79"/>
        <v>0</v>
      </c>
      <c r="AA125">
        <v>42559019</v>
      </c>
      <c r="AB125">
        <f t="shared" si="80"/>
        <v>81.319999999999993</v>
      </c>
      <c r="AC125">
        <f t="shared" si="81"/>
        <v>81.319999999999993</v>
      </c>
      <c r="AD125">
        <f t="shared" si="110"/>
        <v>0</v>
      </c>
      <c r="AE125">
        <f t="shared" si="111"/>
        <v>0</v>
      </c>
      <c r="AF125">
        <f t="shared" si="112"/>
        <v>0</v>
      </c>
      <c r="AG125">
        <f t="shared" si="82"/>
        <v>0</v>
      </c>
      <c r="AH125">
        <f t="shared" si="113"/>
        <v>0</v>
      </c>
      <c r="AI125">
        <f t="shared" si="114"/>
        <v>0</v>
      </c>
      <c r="AJ125">
        <f t="shared" si="83"/>
        <v>0</v>
      </c>
      <c r="AK125">
        <v>81.319999999999993</v>
      </c>
      <c r="AL125">
        <v>81.319999999999993</v>
      </c>
      <c r="AM125">
        <v>0</v>
      </c>
      <c r="AN125">
        <v>0</v>
      </c>
      <c r="AO125">
        <v>0</v>
      </c>
      <c r="AP125">
        <v>0</v>
      </c>
      <c r="AQ125">
        <v>0</v>
      </c>
      <c r="AR125">
        <v>0</v>
      </c>
      <c r="AS125">
        <v>0</v>
      </c>
      <c r="AT125">
        <v>0</v>
      </c>
      <c r="AU125">
        <v>0</v>
      </c>
      <c r="AV125">
        <v>1</v>
      </c>
      <c r="AW125">
        <v>1</v>
      </c>
      <c r="AZ125">
        <v>1</v>
      </c>
      <c r="BA125">
        <v>1</v>
      </c>
      <c r="BB125">
        <v>1</v>
      </c>
      <c r="BC125">
        <v>1.57</v>
      </c>
      <c r="BD125" t="s">
        <v>3</v>
      </c>
      <c r="BE125" t="s">
        <v>3</v>
      </c>
      <c r="BF125" t="s">
        <v>3</v>
      </c>
      <c r="BG125" t="s">
        <v>3</v>
      </c>
      <c r="BH125">
        <v>3</v>
      </c>
      <c r="BI125">
        <v>1</v>
      </c>
      <c r="BJ125" t="s">
        <v>213</v>
      </c>
      <c r="BM125">
        <v>1617</v>
      </c>
      <c r="BN125">
        <v>0</v>
      </c>
      <c r="BO125" t="s">
        <v>211</v>
      </c>
      <c r="BP125">
        <v>1</v>
      </c>
      <c r="BQ125">
        <v>200</v>
      </c>
      <c r="BR125">
        <v>0</v>
      </c>
      <c r="BS125">
        <v>1</v>
      </c>
      <c r="BT125">
        <v>1</v>
      </c>
      <c r="BU125">
        <v>1</v>
      </c>
      <c r="BV125">
        <v>1</v>
      </c>
      <c r="BW125">
        <v>1</v>
      </c>
      <c r="BX125">
        <v>1</v>
      </c>
      <c r="BY125" t="s">
        <v>3</v>
      </c>
      <c r="BZ125">
        <v>0</v>
      </c>
      <c r="CA125">
        <v>0</v>
      </c>
      <c r="CF125">
        <v>0</v>
      </c>
      <c r="CG125">
        <v>0</v>
      </c>
      <c r="CM125">
        <v>0</v>
      </c>
      <c r="CN125" t="s">
        <v>3</v>
      </c>
      <c r="CO125">
        <v>0</v>
      </c>
      <c r="CP125">
        <f t="shared" si="84"/>
        <v>58984.65</v>
      </c>
      <c r="CQ125">
        <f t="shared" si="85"/>
        <v>127.6724</v>
      </c>
      <c r="CR125">
        <f t="shared" si="86"/>
        <v>0</v>
      </c>
      <c r="CS125">
        <f t="shared" si="87"/>
        <v>0</v>
      </c>
      <c r="CT125">
        <f t="shared" si="88"/>
        <v>0</v>
      </c>
      <c r="CU125">
        <f t="shared" si="89"/>
        <v>0</v>
      </c>
      <c r="CV125">
        <f t="shared" si="90"/>
        <v>0</v>
      </c>
      <c r="CW125">
        <f t="shared" si="91"/>
        <v>0</v>
      </c>
      <c r="CX125">
        <f t="shared" si="92"/>
        <v>0</v>
      </c>
      <c r="CY125">
        <f>S125*(BZ125/100)</f>
        <v>0</v>
      </c>
      <c r="CZ125">
        <f>S125*(CA125/100)</f>
        <v>0</v>
      </c>
      <c r="DC125" t="s">
        <v>3</v>
      </c>
      <c r="DD125" t="s">
        <v>3</v>
      </c>
      <c r="DE125" t="s">
        <v>3</v>
      </c>
      <c r="DF125" t="s">
        <v>3</v>
      </c>
      <c r="DG125" t="s">
        <v>3</v>
      </c>
      <c r="DH125" t="s">
        <v>3</v>
      </c>
      <c r="DI125" t="s">
        <v>3</v>
      </c>
      <c r="DJ125" t="s">
        <v>3</v>
      </c>
      <c r="DK125" t="s">
        <v>3</v>
      </c>
      <c r="DL125" t="s">
        <v>3</v>
      </c>
      <c r="DM125" t="s">
        <v>3</v>
      </c>
      <c r="DN125">
        <v>0</v>
      </c>
      <c r="DO125">
        <v>0</v>
      </c>
      <c r="DP125">
        <v>1</v>
      </c>
      <c r="DQ125">
        <v>1</v>
      </c>
      <c r="DU125">
        <v>1003</v>
      </c>
      <c r="DV125" t="s">
        <v>38</v>
      </c>
      <c r="DW125" t="s">
        <v>38</v>
      </c>
      <c r="DX125">
        <v>1</v>
      </c>
      <c r="EE125">
        <v>42146624</v>
      </c>
      <c r="EF125">
        <v>200</v>
      </c>
      <c r="EG125" t="s">
        <v>32</v>
      </c>
      <c r="EH125">
        <v>0</v>
      </c>
      <c r="EI125" t="s">
        <v>3</v>
      </c>
      <c r="EJ125">
        <v>1</v>
      </c>
      <c r="EK125">
        <v>1617</v>
      </c>
      <c r="EL125" t="s">
        <v>33</v>
      </c>
      <c r="EM125" t="s">
        <v>34</v>
      </c>
      <c r="EO125" t="s">
        <v>3</v>
      </c>
      <c r="EQ125">
        <v>512</v>
      </c>
      <c r="ER125">
        <v>81.319999999999993</v>
      </c>
      <c r="ES125">
        <v>81.319999999999993</v>
      </c>
      <c r="ET125">
        <v>0</v>
      </c>
      <c r="EU125">
        <v>0</v>
      </c>
      <c r="EV125">
        <v>0</v>
      </c>
      <c r="EW125">
        <v>0</v>
      </c>
      <c r="EX125">
        <v>0</v>
      </c>
      <c r="EY125">
        <v>0</v>
      </c>
      <c r="FQ125">
        <v>0</v>
      </c>
      <c r="FR125">
        <f t="shared" si="93"/>
        <v>0</v>
      </c>
      <c r="FS125">
        <v>0</v>
      </c>
      <c r="FX125">
        <v>0</v>
      </c>
      <c r="FY125">
        <v>0</v>
      </c>
      <c r="GA125" t="s">
        <v>3</v>
      </c>
      <c r="GD125">
        <v>0</v>
      </c>
      <c r="GF125">
        <v>-1262948995</v>
      </c>
      <c r="GG125">
        <v>2</v>
      </c>
      <c r="GH125">
        <v>1</v>
      </c>
      <c r="GI125">
        <v>2</v>
      </c>
      <c r="GJ125">
        <v>0</v>
      </c>
      <c r="GK125">
        <f>ROUND(R125*(S12)/100,2)</f>
        <v>0</v>
      </c>
      <c r="GL125">
        <f t="shared" si="94"/>
        <v>0</v>
      </c>
      <c r="GM125">
        <f t="shared" si="95"/>
        <v>58984.65</v>
      </c>
      <c r="GN125">
        <f t="shared" si="96"/>
        <v>58984.65</v>
      </c>
      <c r="GO125">
        <f t="shared" si="97"/>
        <v>0</v>
      </c>
      <c r="GP125">
        <f t="shared" si="98"/>
        <v>0</v>
      </c>
      <c r="GR125">
        <v>0</v>
      </c>
      <c r="GS125">
        <v>3</v>
      </c>
      <c r="GT125">
        <v>0</v>
      </c>
      <c r="GU125" t="s">
        <v>3</v>
      </c>
      <c r="GV125">
        <f t="shared" si="99"/>
        <v>0</v>
      </c>
      <c r="GW125">
        <v>1</v>
      </c>
      <c r="GX125">
        <f t="shared" si="100"/>
        <v>0</v>
      </c>
      <c r="HA125">
        <v>0</v>
      </c>
      <c r="HB125">
        <v>0</v>
      </c>
      <c r="IK125">
        <v>0</v>
      </c>
    </row>
    <row r="126" spans="1:255" x14ac:dyDescent="0.2">
      <c r="A126" s="2">
        <v>17</v>
      </c>
      <c r="B126" s="2">
        <v>1</v>
      </c>
      <c r="C126" s="2"/>
      <c r="D126" s="2"/>
      <c r="E126" s="2" t="s">
        <v>214</v>
      </c>
      <c r="F126" s="2" t="s">
        <v>215</v>
      </c>
      <c r="G126" s="2" t="s">
        <v>216</v>
      </c>
      <c r="H126" s="2" t="s">
        <v>38</v>
      </c>
      <c r="I126" s="2">
        <v>409.5</v>
      </c>
      <c r="J126" s="2">
        <v>0</v>
      </c>
      <c r="K126" s="2"/>
      <c r="L126" s="2"/>
      <c r="M126" s="2"/>
      <c r="N126" s="2"/>
      <c r="O126" s="2">
        <f t="shared" si="69"/>
        <v>34541.33</v>
      </c>
      <c r="P126" s="2">
        <f t="shared" si="70"/>
        <v>34541.33</v>
      </c>
      <c r="Q126" s="2">
        <f t="shared" si="71"/>
        <v>0</v>
      </c>
      <c r="R126" s="2">
        <f t="shared" si="72"/>
        <v>0</v>
      </c>
      <c r="S126" s="2">
        <f t="shared" si="73"/>
        <v>0</v>
      </c>
      <c r="T126" s="2">
        <f t="shared" si="74"/>
        <v>0</v>
      </c>
      <c r="U126" s="2">
        <f t="shared" si="75"/>
        <v>0</v>
      </c>
      <c r="V126" s="2">
        <f t="shared" si="76"/>
        <v>0</v>
      </c>
      <c r="W126" s="2">
        <f t="shared" si="77"/>
        <v>0</v>
      </c>
      <c r="X126" s="2">
        <f t="shared" si="78"/>
        <v>0</v>
      </c>
      <c r="Y126" s="2">
        <f t="shared" si="79"/>
        <v>0</v>
      </c>
      <c r="Z126" s="2"/>
      <c r="AA126" s="2">
        <v>42559021</v>
      </c>
      <c r="AB126" s="2">
        <f t="shared" si="80"/>
        <v>84.35</v>
      </c>
      <c r="AC126" s="2">
        <f t="shared" si="81"/>
        <v>84.35</v>
      </c>
      <c r="AD126" s="2">
        <f t="shared" si="110"/>
        <v>0</v>
      </c>
      <c r="AE126" s="2">
        <f t="shared" si="111"/>
        <v>0</v>
      </c>
      <c r="AF126" s="2">
        <f t="shared" si="112"/>
        <v>0</v>
      </c>
      <c r="AG126" s="2">
        <f t="shared" si="82"/>
        <v>0</v>
      </c>
      <c r="AH126" s="2">
        <f t="shared" si="113"/>
        <v>0</v>
      </c>
      <c r="AI126" s="2">
        <f t="shared" si="114"/>
        <v>0</v>
      </c>
      <c r="AJ126" s="2">
        <f t="shared" si="83"/>
        <v>0</v>
      </c>
      <c r="AK126" s="2">
        <v>84.35</v>
      </c>
      <c r="AL126" s="2">
        <v>84.35</v>
      </c>
      <c r="AM126" s="2">
        <v>0</v>
      </c>
      <c r="AN126" s="2">
        <v>0</v>
      </c>
      <c r="AO126" s="2">
        <v>0</v>
      </c>
      <c r="AP126" s="2">
        <v>0</v>
      </c>
      <c r="AQ126" s="2">
        <v>0</v>
      </c>
      <c r="AR126" s="2">
        <v>0</v>
      </c>
      <c r="AS126" s="2">
        <v>0</v>
      </c>
      <c r="AT126" s="2">
        <v>0</v>
      </c>
      <c r="AU126" s="2">
        <v>0</v>
      </c>
      <c r="AV126" s="2">
        <v>1</v>
      </c>
      <c r="AW126" s="2">
        <v>1</v>
      </c>
      <c r="AX126" s="2"/>
      <c r="AY126" s="2"/>
      <c r="AZ126" s="2">
        <v>1</v>
      </c>
      <c r="BA126" s="2">
        <v>1</v>
      </c>
      <c r="BB126" s="2">
        <v>1</v>
      </c>
      <c r="BC126" s="2">
        <v>1</v>
      </c>
      <c r="BD126" s="2" t="s">
        <v>3</v>
      </c>
      <c r="BE126" s="2" t="s">
        <v>3</v>
      </c>
      <c r="BF126" s="2" t="s">
        <v>3</v>
      </c>
      <c r="BG126" s="2" t="s">
        <v>3</v>
      </c>
      <c r="BH126" s="2">
        <v>3</v>
      </c>
      <c r="BI126" s="2">
        <v>1</v>
      </c>
      <c r="BJ126" s="2" t="s">
        <v>217</v>
      </c>
      <c r="BK126" s="2"/>
      <c r="BL126" s="2"/>
      <c r="BM126" s="2">
        <v>1617</v>
      </c>
      <c r="BN126" s="2">
        <v>0</v>
      </c>
      <c r="BO126" s="2" t="s">
        <v>3</v>
      </c>
      <c r="BP126" s="2">
        <v>0</v>
      </c>
      <c r="BQ126" s="2">
        <v>200</v>
      </c>
      <c r="BR126" s="2">
        <v>0</v>
      </c>
      <c r="BS126" s="2">
        <v>1</v>
      </c>
      <c r="BT126" s="2">
        <v>1</v>
      </c>
      <c r="BU126" s="2">
        <v>1</v>
      </c>
      <c r="BV126" s="2">
        <v>1</v>
      </c>
      <c r="BW126" s="2">
        <v>1</v>
      </c>
      <c r="BX126" s="2">
        <v>1</v>
      </c>
      <c r="BY126" s="2" t="s">
        <v>3</v>
      </c>
      <c r="BZ126" s="2">
        <v>0</v>
      </c>
      <c r="CA126" s="2">
        <v>0</v>
      </c>
      <c r="CB126" s="2"/>
      <c r="CC126" s="2"/>
      <c r="CD126" s="2"/>
      <c r="CE126" s="2"/>
      <c r="CF126" s="2">
        <v>0</v>
      </c>
      <c r="CG126" s="2">
        <v>0</v>
      </c>
      <c r="CH126" s="2"/>
      <c r="CI126" s="2"/>
      <c r="CJ126" s="2"/>
      <c r="CK126" s="2"/>
      <c r="CL126" s="2"/>
      <c r="CM126" s="2">
        <v>0</v>
      </c>
      <c r="CN126" s="2" t="s">
        <v>3</v>
      </c>
      <c r="CO126" s="2">
        <v>0</v>
      </c>
      <c r="CP126" s="2">
        <f t="shared" si="84"/>
        <v>34541.33</v>
      </c>
      <c r="CQ126" s="2">
        <f t="shared" si="85"/>
        <v>84.35</v>
      </c>
      <c r="CR126" s="2">
        <f t="shared" si="86"/>
        <v>0</v>
      </c>
      <c r="CS126" s="2">
        <f t="shared" si="87"/>
        <v>0</v>
      </c>
      <c r="CT126" s="2">
        <f t="shared" si="88"/>
        <v>0</v>
      </c>
      <c r="CU126" s="2">
        <f t="shared" si="89"/>
        <v>0</v>
      </c>
      <c r="CV126" s="2">
        <f t="shared" si="90"/>
        <v>0</v>
      </c>
      <c r="CW126" s="2">
        <f t="shared" si="91"/>
        <v>0</v>
      </c>
      <c r="CX126" s="2">
        <f t="shared" si="92"/>
        <v>0</v>
      </c>
      <c r="CY126" s="2">
        <f>((S126*BZ126)/100)</f>
        <v>0</v>
      </c>
      <c r="CZ126" s="2">
        <f>((S126*CA126)/100)</f>
        <v>0</v>
      </c>
      <c r="DA126" s="2"/>
      <c r="DB126" s="2"/>
      <c r="DC126" s="2" t="s">
        <v>3</v>
      </c>
      <c r="DD126" s="2" t="s">
        <v>3</v>
      </c>
      <c r="DE126" s="2" t="s">
        <v>3</v>
      </c>
      <c r="DF126" s="2" t="s">
        <v>3</v>
      </c>
      <c r="DG126" s="2" t="s">
        <v>3</v>
      </c>
      <c r="DH126" s="2" t="s">
        <v>3</v>
      </c>
      <c r="DI126" s="2" t="s">
        <v>3</v>
      </c>
      <c r="DJ126" s="2" t="s">
        <v>3</v>
      </c>
      <c r="DK126" s="2" t="s">
        <v>3</v>
      </c>
      <c r="DL126" s="2" t="s">
        <v>3</v>
      </c>
      <c r="DM126" s="2" t="s">
        <v>3</v>
      </c>
      <c r="DN126" s="2">
        <v>0</v>
      </c>
      <c r="DO126" s="2">
        <v>0</v>
      </c>
      <c r="DP126" s="2">
        <v>1</v>
      </c>
      <c r="DQ126" s="2">
        <v>1</v>
      </c>
      <c r="DR126" s="2"/>
      <c r="DS126" s="2"/>
      <c r="DT126" s="2"/>
      <c r="DU126" s="2">
        <v>1003</v>
      </c>
      <c r="DV126" s="2" t="s">
        <v>38</v>
      </c>
      <c r="DW126" s="2" t="s">
        <v>38</v>
      </c>
      <c r="DX126" s="2">
        <v>1</v>
      </c>
      <c r="DY126" s="2"/>
      <c r="DZ126" s="2"/>
      <c r="EA126" s="2"/>
      <c r="EB126" s="2"/>
      <c r="EC126" s="2"/>
      <c r="ED126" s="2"/>
      <c r="EE126" s="2">
        <v>42146624</v>
      </c>
      <c r="EF126" s="2">
        <v>200</v>
      </c>
      <c r="EG126" s="2" t="s">
        <v>32</v>
      </c>
      <c r="EH126" s="2">
        <v>0</v>
      </c>
      <c r="EI126" s="2" t="s">
        <v>3</v>
      </c>
      <c r="EJ126" s="2">
        <v>1</v>
      </c>
      <c r="EK126" s="2">
        <v>1617</v>
      </c>
      <c r="EL126" s="2" t="s">
        <v>33</v>
      </c>
      <c r="EM126" s="2" t="s">
        <v>34</v>
      </c>
      <c r="EN126" s="2"/>
      <c r="EO126" s="2" t="s">
        <v>3</v>
      </c>
      <c r="EP126" s="2"/>
      <c r="EQ126" s="2">
        <v>512</v>
      </c>
      <c r="ER126" s="2">
        <v>84.35</v>
      </c>
      <c r="ES126" s="2">
        <v>84.35</v>
      </c>
      <c r="ET126" s="2">
        <v>0</v>
      </c>
      <c r="EU126" s="2">
        <v>0</v>
      </c>
      <c r="EV126" s="2">
        <v>0</v>
      </c>
      <c r="EW126" s="2">
        <v>0</v>
      </c>
      <c r="EX126" s="2">
        <v>0</v>
      </c>
      <c r="EY126" s="2">
        <v>0</v>
      </c>
      <c r="EZ126" s="2"/>
      <c r="FA126" s="2"/>
      <c r="FB126" s="2"/>
      <c r="FC126" s="2"/>
      <c r="FD126" s="2"/>
      <c r="FE126" s="2"/>
      <c r="FF126" s="2"/>
      <c r="FG126" s="2"/>
      <c r="FH126" s="2"/>
      <c r="FI126" s="2"/>
      <c r="FJ126" s="2"/>
      <c r="FK126" s="2"/>
      <c r="FL126" s="2"/>
      <c r="FM126" s="2"/>
      <c r="FN126" s="2"/>
      <c r="FO126" s="2"/>
      <c r="FP126" s="2"/>
      <c r="FQ126" s="2">
        <v>0</v>
      </c>
      <c r="FR126" s="2">
        <f t="shared" si="93"/>
        <v>0</v>
      </c>
      <c r="FS126" s="2">
        <v>0</v>
      </c>
      <c r="FT126" s="2"/>
      <c r="FU126" s="2"/>
      <c r="FV126" s="2"/>
      <c r="FW126" s="2"/>
      <c r="FX126" s="2">
        <v>0</v>
      </c>
      <c r="FY126" s="2">
        <v>0</v>
      </c>
      <c r="FZ126" s="2"/>
      <c r="GA126" s="2" t="s">
        <v>3</v>
      </c>
      <c r="GB126" s="2"/>
      <c r="GC126" s="2"/>
      <c r="GD126" s="2">
        <v>0</v>
      </c>
      <c r="GE126" s="2"/>
      <c r="GF126" s="2">
        <v>555738695</v>
      </c>
      <c r="GG126" s="2">
        <v>2</v>
      </c>
      <c r="GH126" s="2">
        <v>1</v>
      </c>
      <c r="GI126" s="2">
        <v>-2</v>
      </c>
      <c r="GJ126" s="2">
        <v>0</v>
      </c>
      <c r="GK126" s="2">
        <f>ROUND(R126*(R12)/100,2)</f>
        <v>0</v>
      </c>
      <c r="GL126" s="2">
        <f t="shared" si="94"/>
        <v>0</v>
      </c>
      <c r="GM126" s="2">
        <f t="shared" si="95"/>
        <v>34541.33</v>
      </c>
      <c r="GN126" s="2">
        <f t="shared" si="96"/>
        <v>34541.33</v>
      </c>
      <c r="GO126" s="2">
        <f t="shared" si="97"/>
        <v>0</v>
      </c>
      <c r="GP126" s="2">
        <f t="shared" si="98"/>
        <v>0</v>
      </c>
      <c r="GQ126" s="2"/>
      <c r="GR126" s="2">
        <v>0</v>
      </c>
      <c r="GS126" s="2">
        <v>3</v>
      </c>
      <c r="GT126" s="2">
        <v>0</v>
      </c>
      <c r="GU126" s="2" t="s">
        <v>3</v>
      </c>
      <c r="GV126" s="2">
        <f t="shared" si="99"/>
        <v>0</v>
      </c>
      <c r="GW126" s="2">
        <v>1</v>
      </c>
      <c r="GX126" s="2">
        <f t="shared" si="100"/>
        <v>0</v>
      </c>
      <c r="GY126" s="2"/>
      <c r="GZ126" s="2"/>
      <c r="HA126" s="2">
        <v>0</v>
      </c>
      <c r="HB126" s="2">
        <v>0</v>
      </c>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v>0</v>
      </c>
      <c r="IL126" s="2"/>
      <c r="IM126" s="2"/>
      <c r="IN126" s="2"/>
      <c r="IO126" s="2"/>
      <c r="IP126" s="2"/>
      <c r="IQ126" s="2"/>
      <c r="IR126" s="2"/>
      <c r="IS126" s="2"/>
      <c r="IT126" s="2"/>
      <c r="IU126" s="2"/>
    </row>
    <row r="127" spans="1:255" x14ac:dyDescent="0.2">
      <c r="A127">
        <v>17</v>
      </c>
      <c r="B127">
        <v>1</v>
      </c>
      <c r="E127" t="s">
        <v>214</v>
      </c>
      <c r="F127" t="s">
        <v>215</v>
      </c>
      <c r="G127" t="s">
        <v>216</v>
      </c>
      <c r="H127" t="s">
        <v>38</v>
      </c>
      <c r="I127">
        <v>409.5</v>
      </c>
      <c r="J127">
        <v>0</v>
      </c>
      <c r="O127">
        <f t="shared" si="69"/>
        <v>55611.53</v>
      </c>
      <c r="P127">
        <f t="shared" si="70"/>
        <v>55611.53</v>
      </c>
      <c r="Q127">
        <f t="shared" si="71"/>
        <v>0</v>
      </c>
      <c r="R127">
        <f t="shared" si="72"/>
        <v>0</v>
      </c>
      <c r="S127">
        <f t="shared" si="73"/>
        <v>0</v>
      </c>
      <c r="T127">
        <f t="shared" si="74"/>
        <v>0</v>
      </c>
      <c r="U127">
        <f t="shared" si="75"/>
        <v>0</v>
      </c>
      <c r="V127">
        <f t="shared" si="76"/>
        <v>0</v>
      </c>
      <c r="W127">
        <f t="shared" si="77"/>
        <v>0</v>
      </c>
      <c r="X127">
        <f t="shared" si="78"/>
        <v>0</v>
      </c>
      <c r="Y127">
        <f t="shared" si="79"/>
        <v>0</v>
      </c>
      <c r="AA127">
        <v>42559019</v>
      </c>
      <c r="AB127">
        <f t="shared" si="80"/>
        <v>84.35</v>
      </c>
      <c r="AC127">
        <f t="shared" si="81"/>
        <v>84.35</v>
      </c>
      <c r="AD127">
        <f t="shared" si="110"/>
        <v>0</v>
      </c>
      <c r="AE127">
        <f t="shared" si="111"/>
        <v>0</v>
      </c>
      <c r="AF127">
        <f t="shared" si="112"/>
        <v>0</v>
      </c>
      <c r="AG127">
        <f t="shared" si="82"/>
        <v>0</v>
      </c>
      <c r="AH127">
        <f t="shared" si="113"/>
        <v>0</v>
      </c>
      <c r="AI127">
        <f t="shared" si="114"/>
        <v>0</v>
      </c>
      <c r="AJ127">
        <f t="shared" si="83"/>
        <v>0</v>
      </c>
      <c r="AK127">
        <v>84.35</v>
      </c>
      <c r="AL127">
        <v>84.35</v>
      </c>
      <c r="AM127">
        <v>0</v>
      </c>
      <c r="AN127">
        <v>0</v>
      </c>
      <c r="AO127">
        <v>0</v>
      </c>
      <c r="AP127">
        <v>0</v>
      </c>
      <c r="AQ127">
        <v>0</v>
      </c>
      <c r="AR127">
        <v>0</v>
      </c>
      <c r="AS127">
        <v>0</v>
      </c>
      <c r="AT127">
        <v>0</v>
      </c>
      <c r="AU127">
        <v>0</v>
      </c>
      <c r="AV127">
        <v>1</v>
      </c>
      <c r="AW127">
        <v>1</v>
      </c>
      <c r="AZ127">
        <v>1</v>
      </c>
      <c r="BA127">
        <v>1</v>
      </c>
      <c r="BB127">
        <v>1</v>
      </c>
      <c r="BC127">
        <v>1.61</v>
      </c>
      <c r="BD127" t="s">
        <v>3</v>
      </c>
      <c r="BE127" t="s">
        <v>3</v>
      </c>
      <c r="BF127" t="s">
        <v>3</v>
      </c>
      <c r="BG127" t="s">
        <v>3</v>
      </c>
      <c r="BH127">
        <v>3</v>
      </c>
      <c r="BI127">
        <v>1</v>
      </c>
      <c r="BJ127" t="s">
        <v>217</v>
      </c>
      <c r="BM127">
        <v>1617</v>
      </c>
      <c r="BN127">
        <v>0</v>
      </c>
      <c r="BO127" t="s">
        <v>215</v>
      </c>
      <c r="BP127">
        <v>1</v>
      </c>
      <c r="BQ127">
        <v>200</v>
      </c>
      <c r="BR127">
        <v>0</v>
      </c>
      <c r="BS127">
        <v>1</v>
      </c>
      <c r="BT127">
        <v>1</v>
      </c>
      <c r="BU127">
        <v>1</v>
      </c>
      <c r="BV127">
        <v>1</v>
      </c>
      <c r="BW127">
        <v>1</v>
      </c>
      <c r="BX127">
        <v>1</v>
      </c>
      <c r="BY127" t="s">
        <v>3</v>
      </c>
      <c r="BZ127">
        <v>0</v>
      </c>
      <c r="CA127">
        <v>0</v>
      </c>
      <c r="CF127">
        <v>0</v>
      </c>
      <c r="CG127">
        <v>0</v>
      </c>
      <c r="CM127">
        <v>0</v>
      </c>
      <c r="CN127" t="s">
        <v>3</v>
      </c>
      <c r="CO127">
        <v>0</v>
      </c>
      <c r="CP127">
        <f t="shared" si="84"/>
        <v>55611.53</v>
      </c>
      <c r="CQ127">
        <f t="shared" si="85"/>
        <v>135.80349999999999</v>
      </c>
      <c r="CR127">
        <f t="shared" si="86"/>
        <v>0</v>
      </c>
      <c r="CS127">
        <f t="shared" si="87"/>
        <v>0</v>
      </c>
      <c r="CT127">
        <f t="shared" si="88"/>
        <v>0</v>
      </c>
      <c r="CU127">
        <f t="shared" si="89"/>
        <v>0</v>
      </c>
      <c r="CV127">
        <f t="shared" si="90"/>
        <v>0</v>
      </c>
      <c r="CW127">
        <f t="shared" si="91"/>
        <v>0</v>
      </c>
      <c r="CX127">
        <f t="shared" si="92"/>
        <v>0</v>
      </c>
      <c r="CY127">
        <f>S127*(BZ127/100)</f>
        <v>0</v>
      </c>
      <c r="CZ127">
        <f>S127*(CA127/100)</f>
        <v>0</v>
      </c>
      <c r="DC127" t="s">
        <v>3</v>
      </c>
      <c r="DD127" t="s">
        <v>3</v>
      </c>
      <c r="DE127" t="s">
        <v>3</v>
      </c>
      <c r="DF127" t="s">
        <v>3</v>
      </c>
      <c r="DG127" t="s">
        <v>3</v>
      </c>
      <c r="DH127" t="s">
        <v>3</v>
      </c>
      <c r="DI127" t="s">
        <v>3</v>
      </c>
      <c r="DJ127" t="s">
        <v>3</v>
      </c>
      <c r="DK127" t="s">
        <v>3</v>
      </c>
      <c r="DL127" t="s">
        <v>3</v>
      </c>
      <c r="DM127" t="s">
        <v>3</v>
      </c>
      <c r="DN127">
        <v>0</v>
      </c>
      <c r="DO127">
        <v>0</v>
      </c>
      <c r="DP127">
        <v>1</v>
      </c>
      <c r="DQ127">
        <v>1</v>
      </c>
      <c r="DU127">
        <v>1003</v>
      </c>
      <c r="DV127" t="s">
        <v>38</v>
      </c>
      <c r="DW127" t="s">
        <v>38</v>
      </c>
      <c r="DX127">
        <v>1</v>
      </c>
      <c r="EE127">
        <v>42146624</v>
      </c>
      <c r="EF127">
        <v>200</v>
      </c>
      <c r="EG127" t="s">
        <v>32</v>
      </c>
      <c r="EH127">
        <v>0</v>
      </c>
      <c r="EI127" t="s">
        <v>3</v>
      </c>
      <c r="EJ127">
        <v>1</v>
      </c>
      <c r="EK127">
        <v>1617</v>
      </c>
      <c r="EL127" t="s">
        <v>33</v>
      </c>
      <c r="EM127" t="s">
        <v>34</v>
      </c>
      <c r="EO127" t="s">
        <v>3</v>
      </c>
      <c r="EQ127">
        <v>512</v>
      </c>
      <c r="ER127">
        <v>84.35</v>
      </c>
      <c r="ES127">
        <v>84.35</v>
      </c>
      <c r="ET127">
        <v>0</v>
      </c>
      <c r="EU127">
        <v>0</v>
      </c>
      <c r="EV127">
        <v>0</v>
      </c>
      <c r="EW127">
        <v>0</v>
      </c>
      <c r="EX127">
        <v>0</v>
      </c>
      <c r="EY127">
        <v>0</v>
      </c>
      <c r="FQ127">
        <v>0</v>
      </c>
      <c r="FR127">
        <f t="shared" si="93"/>
        <v>0</v>
      </c>
      <c r="FS127">
        <v>0</v>
      </c>
      <c r="FX127">
        <v>0</v>
      </c>
      <c r="FY127">
        <v>0</v>
      </c>
      <c r="GA127" t="s">
        <v>3</v>
      </c>
      <c r="GD127">
        <v>0</v>
      </c>
      <c r="GF127">
        <v>555738695</v>
      </c>
      <c r="GG127">
        <v>2</v>
      </c>
      <c r="GH127">
        <v>1</v>
      </c>
      <c r="GI127">
        <v>2</v>
      </c>
      <c r="GJ127">
        <v>0</v>
      </c>
      <c r="GK127">
        <f>ROUND(R127*(S12)/100,2)</f>
        <v>0</v>
      </c>
      <c r="GL127">
        <f t="shared" si="94"/>
        <v>0</v>
      </c>
      <c r="GM127">
        <f t="shared" si="95"/>
        <v>55611.53</v>
      </c>
      <c r="GN127">
        <f t="shared" si="96"/>
        <v>55611.53</v>
      </c>
      <c r="GO127">
        <f t="shared" si="97"/>
        <v>0</v>
      </c>
      <c r="GP127">
        <f t="shared" si="98"/>
        <v>0</v>
      </c>
      <c r="GR127">
        <v>0</v>
      </c>
      <c r="GS127">
        <v>3</v>
      </c>
      <c r="GT127">
        <v>0</v>
      </c>
      <c r="GU127" t="s">
        <v>3</v>
      </c>
      <c r="GV127">
        <f t="shared" si="99"/>
        <v>0</v>
      </c>
      <c r="GW127">
        <v>1</v>
      </c>
      <c r="GX127">
        <f t="shared" si="100"/>
        <v>0</v>
      </c>
      <c r="HA127">
        <v>0</v>
      </c>
      <c r="HB127">
        <v>0</v>
      </c>
      <c r="IK127">
        <v>0</v>
      </c>
    </row>
    <row r="128" spans="1:255" x14ac:dyDescent="0.2">
      <c r="A128" s="2">
        <v>17</v>
      </c>
      <c r="B128" s="2">
        <v>1</v>
      </c>
      <c r="C128" s="2"/>
      <c r="D128" s="2"/>
      <c r="E128" s="2" t="s">
        <v>218</v>
      </c>
      <c r="F128" s="2" t="s">
        <v>219</v>
      </c>
      <c r="G128" s="2" t="s">
        <v>220</v>
      </c>
      <c r="H128" s="2" t="s">
        <v>38</v>
      </c>
      <c r="I128" s="2">
        <v>320.25</v>
      </c>
      <c r="J128" s="2">
        <v>0</v>
      </c>
      <c r="K128" s="2"/>
      <c r="L128" s="2"/>
      <c r="M128" s="2"/>
      <c r="N128" s="2"/>
      <c r="O128" s="2">
        <f t="shared" si="69"/>
        <v>30817.66</v>
      </c>
      <c r="P128" s="2">
        <f t="shared" si="70"/>
        <v>30817.66</v>
      </c>
      <c r="Q128" s="2">
        <f t="shared" si="71"/>
        <v>0</v>
      </c>
      <c r="R128" s="2">
        <f t="shared" si="72"/>
        <v>0</v>
      </c>
      <c r="S128" s="2">
        <f t="shared" si="73"/>
        <v>0</v>
      </c>
      <c r="T128" s="2">
        <f t="shared" si="74"/>
        <v>0</v>
      </c>
      <c r="U128" s="2">
        <f t="shared" si="75"/>
        <v>0</v>
      </c>
      <c r="V128" s="2">
        <f t="shared" si="76"/>
        <v>0</v>
      </c>
      <c r="W128" s="2">
        <f t="shared" si="77"/>
        <v>0</v>
      </c>
      <c r="X128" s="2">
        <f t="shared" si="78"/>
        <v>0</v>
      </c>
      <c r="Y128" s="2">
        <f t="shared" si="79"/>
        <v>0</v>
      </c>
      <c r="Z128" s="2"/>
      <c r="AA128" s="2">
        <v>42559021</v>
      </c>
      <c r="AB128" s="2">
        <f t="shared" si="80"/>
        <v>96.23</v>
      </c>
      <c r="AC128" s="2">
        <f t="shared" si="81"/>
        <v>96.23</v>
      </c>
      <c r="AD128" s="2">
        <f t="shared" si="110"/>
        <v>0</v>
      </c>
      <c r="AE128" s="2">
        <f t="shared" si="111"/>
        <v>0</v>
      </c>
      <c r="AF128" s="2">
        <f t="shared" si="112"/>
        <v>0</v>
      </c>
      <c r="AG128" s="2">
        <f t="shared" si="82"/>
        <v>0</v>
      </c>
      <c r="AH128" s="2">
        <f t="shared" si="113"/>
        <v>0</v>
      </c>
      <c r="AI128" s="2">
        <f t="shared" si="114"/>
        <v>0</v>
      </c>
      <c r="AJ128" s="2">
        <f t="shared" si="83"/>
        <v>0</v>
      </c>
      <c r="AK128" s="2">
        <v>96.23</v>
      </c>
      <c r="AL128" s="2">
        <v>96.23</v>
      </c>
      <c r="AM128" s="2">
        <v>0</v>
      </c>
      <c r="AN128" s="2">
        <v>0</v>
      </c>
      <c r="AO128" s="2">
        <v>0</v>
      </c>
      <c r="AP128" s="2">
        <v>0</v>
      </c>
      <c r="AQ128" s="2">
        <v>0</v>
      </c>
      <c r="AR128" s="2">
        <v>0</v>
      </c>
      <c r="AS128" s="2">
        <v>0</v>
      </c>
      <c r="AT128" s="2">
        <v>0</v>
      </c>
      <c r="AU128" s="2">
        <v>0</v>
      </c>
      <c r="AV128" s="2">
        <v>1</v>
      </c>
      <c r="AW128" s="2">
        <v>1</v>
      </c>
      <c r="AX128" s="2"/>
      <c r="AY128" s="2"/>
      <c r="AZ128" s="2">
        <v>1</v>
      </c>
      <c r="BA128" s="2">
        <v>1</v>
      </c>
      <c r="BB128" s="2">
        <v>1</v>
      </c>
      <c r="BC128" s="2">
        <v>1</v>
      </c>
      <c r="BD128" s="2" t="s">
        <v>3</v>
      </c>
      <c r="BE128" s="2" t="s">
        <v>3</v>
      </c>
      <c r="BF128" s="2" t="s">
        <v>3</v>
      </c>
      <c r="BG128" s="2" t="s">
        <v>3</v>
      </c>
      <c r="BH128" s="2">
        <v>3</v>
      </c>
      <c r="BI128" s="2">
        <v>1</v>
      </c>
      <c r="BJ128" s="2" t="s">
        <v>221</v>
      </c>
      <c r="BK128" s="2"/>
      <c r="BL128" s="2"/>
      <c r="BM128" s="2">
        <v>1617</v>
      </c>
      <c r="BN128" s="2">
        <v>0</v>
      </c>
      <c r="BO128" s="2" t="s">
        <v>3</v>
      </c>
      <c r="BP128" s="2">
        <v>0</v>
      </c>
      <c r="BQ128" s="2">
        <v>200</v>
      </c>
      <c r="BR128" s="2">
        <v>0</v>
      </c>
      <c r="BS128" s="2">
        <v>1</v>
      </c>
      <c r="BT128" s="2">
        <v>1</v>
      </c>
      <c r="BU128" s="2">
        <v>1</v>
      </c>
      <c r="BV128" s="2">
        <v>1</v>
      </c>
      <c r="BW128" s="2">
        <v>1</v>
      </c>
      <c r="BX128" s="2">
        <v>1</v>
      </c>
      <c r="BY128" s="2" t="s">
        <v>3</v>
      </c>
      <c r="BZ128" s="2">
        <v>0</v>
      </c>
      <c r="CA128" s="2">
        <v>0</v>
      </c>
      <c r="CB128" s="2"/>
      <c r="CC128" s="2"/>
      <c r="CD128" s="2"/>
      <c r="CE128" s="2"/>
      <c r="CF128" s="2">
        <v>0</v>
      </c>
      <c r="CG128" s="2">
        <v>0</v>
      </c>
      <c r="CH128" s="2"/>
      <c r="CI128" s="2"/>
      <c r="CJ128" s="2"/>
      <c r="CK128" s="2"/>
      <c r="CL128" s="2"/>
      <c r="CM128" s="2">
        <v>0</v>
      </c>
      <c r="CN128" s="2" t="s">
        <v>3</v>
      </c>
      <c r="CO128" s="2">
        <v>0</v>
      </c>
      <c r="CP128" s="2">
        <f t="shared" si="84"/>
        <v>30817.66</v>
      </c>
      <c r="CQ128" s="2">
        <f t="shared" si="85"/>
        <v>96.23</v>
      </c>
      <c r="CR128" s="2">
        <f t="shared" si="86"/>
        <v>0</v>
      </c>
      <c r="CS128" s="2">
        <f t="shared" si="87"/>
        <v>0</v>
      </c>
      <c r="CT128" s="2">
        <f t="shared" si="88"/>
        <v>0</v>
      </c>
      <c r="CU128" s="2">
        <f t="shared" si="89"/>
        <v>0</v>
      </c>
      <c r="CV128" s="2">
        <f t="shared" si="90"/>
        <v>0</v>
      </c>
      <c r="CW128" s="2">
        <f t="shared" si="91"/>
        <v>0</v>
      </c>
      <c r="CX128" s="2">
        <f t="shared" si="92"/>
        <v>0</v>
      </c>
      <c r="CY128" s="2">
        <f>((S128*BZ128)/100)</f>
        <v>0</v>
      </c>
      <c r="CZ128" s="2">
        <f>((S128*CA128)/100)</f>
        <v>0</v>
      </c>
      <c r="DA128" s="2"/>
      <c r="DB128" s="2"/>
      <c r="DC128" s="2" t="s">
        <v>3</v>
      </c>
      <c r="DD128" s="2" t="s">
        <v>3</v>
      </c>
      <c r="DE128" s="2" t="s">
        <v>3</v>
      </c>
      <c r="DF128" s="2" t="s">
        <v>3</v>
      </c>
      <c r="DG128" s="2" t="s">
        <v>3</v>
      </c>
      <c r="DH128" s="2" t="s">
        <v>3</v>
      </c>
      <c r="DI128" s="2" t="s">
        <v>3</v>
      </c>
      <c r="DJ128" s="2" t="s">
        <v>3</v>
      </c>
      <c r="DK128" s="2" t="s">
        <v>3</v>
      </c>
      <c r="DL128" s="2" t="s">
        <v>3</v>
      </c>
      <c r="DM128" s="2" t="s">
        <v>3</v>
      </c>
      <c r="DN128" s="2">
        <v>0</v>
      </c>
      <c r="DO128" s="2">
        <v>0</v>
      </c>
      <c r="DP128" s="2">
        <v>1</v>
      </c>
      <c r="DQ128" s="2">
        <v>1</v>
      </c>
      <c r="DR128" s="2"/>
      <c r="DS128" s="2"/>
      <c r="DT128" s="2"/>
      <c r="DU128" s="2">
        <v>1003</v>
      </c>
      <c r="DV128" s="2" t="s">
        <v>38</v>
      </c>
      <c r="DW128" s="2" t="s">
        <v>38</v>
      </c>
      <c r="DX128" s="2">
        <v>1</v>
      </c>
      <c r="DY128" s="2"/>
      <c r="DZ128" s="2"/>
      <c r="EA128" s="2"/>
      <c r="EB128" s="2"/>
      <c r="EC128" s="2"/>
      <c r="ED128" s="2"/>
      <c r="EE128" s="2">
        <v>42146624</v>
      </c>
      <c r="EF128" s="2">
        <v>200</v>
      </c>
      <c r="EG128" s="2" t="s">
        <v>32</v>
      </c>
      <c r="EH128" s="2">
        <v>0</v>
      </c>
      <c r="EI128" s="2" t="s">
        <v>3</v>
      </c>
      <c r="EJ128" s="2">
        <v>1</v>
      </c>
      <c r="EK128" s="2">
        <v>1617</v>
      </c>
      <c r="EL128" s="2" t="s">
        <v>33</v>
      </c>
      <c r="EM128" s="2" t="s">
        <v>34</v>
      </c>
      <c r="EN128" s="2"/>
      <c r="EO128" s="2" t="s">
        <v>3</v>
      </c>
      <c r="EP128" s="2"/>
      <c r="EQ128" s="2">
        <v>512</v>
      </c>
      <c r="ER128" s="2">
        <v>96.23</v>
      </c>
      <c r="ES128" s="2">
        <v>96.23</v>
      </c>
      <c r="ET128" s="2">
        <v>0</v>
      </c>
      <c r="EU128" s="2">
        <v>0</v>
      </c>
      <c r="EV128" s="2">
        <v>0</v>
      </c>
      <c r="EW128" s="2">
        <v>0</v>
      </c>
      <c r="EX128" s="2">
        <v>0</v>
      </c>
      <c r="EY128" s="2">
        <v>0</v>
      </c>
      <c r="EZ128" s="2"/>
      <c r="FA128" s="2"/>
      <c r="FB128" s="2"/>
      <c r="FC128" s="2"/>
      <c r="FD128" s="2"/>
      <c r="FE128" s="2"/>
      <c r="FF128" s="2"/>
      <c r="FG128" s="2"/>
      <c r="FH128" s="2"/>
      <c r="FI128" s="2"/>
      <c r="FJ128" s="2"/>
      <c r="FK128" s="2"/>
      <c r="FL128" s="2"/>
      <c r="FM128" s="2"/>
      <c r="FN128" s="2"/>
      <c r="FO128" s="2"/>
      <c r="FP128" s="2"/>
      <c r="FQ128" s="2">
        <v>0</v>
      </c>
      <c r="FR128" s="2">
        <f t="shared" si="93"/>
        <v>0</v>
      </c>
      <c r="FS128" s="2">
        <v>0</v>
      </c>
      <c r="FT128" s="2"/>
      <c r="FU128" s="2"/>
      <c r="FV128" s="2"/>
      <c r="FW128" s="2"/>
      <c r="FX128" s="2">
        <v>0</v>
      </c>
      <c r="FY128" s="2">
        <v>0</v>
      </c>
      <c r="FZ128" s="2"/>
      <c r="GA128" s="2" t="s">
        <v>3</v>
      </c>
      <c r="GB128" s="2"/>
      <c r="GC128" s="2"/>
      <c r="GD128" s="2">
        <v>0</v>
      </c>
      <c r="GE128" s="2"/>
      <c r="GF128" s="2">
        <v>1247337964</v>
      </c>
      <c r="GG128" s="2">
        <v>2</v>
      </c>
      <c r="GH128" s="2">
        <v>1</v>
      </c>
      <c r="GI128" s="2">
        <v>-2</v>
      </c>
      <c r="GJ128" s="2">
        <v>0</v>
      </c>
      <c r="GK128" s="2">
        <f>ROUND(R128*(R12)/100,2)</f>
        <v>0</v>
      </c>
      <c r="GL128" s="2">
        <f t="shared" si="94"/>
        <v>0</v>
      </c>
      <c r="GM128" s="2">
        <f t="shared" si="95"/>
        <v>30817.66</v>
      </c>
      <c r="GN128" s="2">
        <f t="shared" si="96"/>
        <v>30817.66</v>
      </c>
      <c r="GO128" s="2">
        <f t="shared" si="97"/>
        <v>0</v>
      </c>
      <c r="GP128" s="2">
        <f t="shared" si="98"/>
        <v>0</v>
      </c>
      <c r="GQ128" s="2"/>
      <c r="GR128" s="2">
        <v>0</v>
      </c>
      <c r="GS128" s="2">
        <v>3</v>
      </c>
      <c r="GT128" s="2">
        <v>0</v>
      </c>
      <c r="GU128" s="2" t="s">
        <v>3</v>
      </c>
      <c r="GV128" s="2">
        <f t="shared" si="99"/>
        <v>0</v>
      </c>
      <c r="GW128" s="2">
        <v>1</v>
      </c>
      <c r="GX128" s="2">
        <f t="shared" si="100"/>
        <v>0</v>
      </c>
      <c r="GY128" s="2"/>
      <c r="GZ128" s="2"/>
      <c r="HA128" s="2">
        <v>0</v>
      </c>
      <c r="HB128" s="2">
        <v>0</v>
      </c>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v>0</v>
      </c>
      <c r="IL128" s="2"/>
      <c r="IM128" s="2"/>
      <c r="IN128" s="2"/>
      <c r="IO128" s="2"/>
      <c r="IP128" s="2"/>
      <c r="IQ128" s="2"/>
      <c r="IR128" s="2"/>
      <c r="IS128" s="2"/>
      <c r="IT128" s="2"/>
      <c r="IU128" s="2"/>
    </row>
    <row r="129" spans="1:255" x14ac:dyDescent="0.2">
      <c r="A129">
        <v>17</v>
      </c>
      <c r="B129">
        <v>1</v>
      </c>
      <c r="E129" t="s">
        <v>218</v>
      </c>
      <c r="F129" t="s">
        <v>219</v>
      </c>
      <c r="G129" t="s">
        <v>220</v>
      </c>
      <c r="H129" t="s">
        <v>38</v>
      </c>
      <c r="I129">
        <v>320.25</v>
      </c>
      <c r="J129">
        <v>0</v>
      </c>
      <c r="O129">
        <f t="shared" si="69"/>
        <v>49924.61</v>
      </c>
      <c r="P129">
        <f t="shared" si="70"/>
        <v>49924.61</v>
      </c>
      <c r="Q129">
        <f t="shared" si="71"/>
        <v>0</v>
      </c>
      <c r="R129">
        <f t="shared" si="72"/>
        <v>0</v>
      </c>
      <c r="S129">
        <f t="shared" si="73"/>
        <v>0</v>
      </c>
      <c r="T129">
        <f t="shared" si="74"/>
        <v>0</v>
      </c>
      <c r="U129">
        <f t="shared" si="75"/>
        <v>0</v>
      </c>
      <c r="V129">
        <f t="shared" si="76"/>
        <v>0</v>
      </c>
      <c r="W129">
        <f t="shared" si="77"/>
        <v>0</v>
      </c>
      <c r="X129">
        <f t="shared" si="78"/>
        <v>0</v>
      </c>
      <c r="Y129">
        <f t="shared" si="79"/>
        <v>0</v>
      </c>
      <c r="AA129">
        <v>42559019</v>
      </c>
      <c r="AB129">
        <f t="shared" si="80"/>
        <v>96.23</v>
      </c>
      <c r="AC129">
        <f t="shared" si="81"/>
        <v>96.23</v>
      </c>
      <c r="AD129">
        <f t="shared" si="110"/>
        <v>0</v>
      </c>
      <c r="AE129">
        <f t="shared" si="111"/>
        <v>0</v>
      </c>
      <c r="AF129">
        <f t="shared" si="112"/>
        <v>0</v>
      </c>
      <c r="AG129">
        <f t="shared" si="82"/>
        <v>0</v>
      </c>
      <c r="AH129">
        <f t="shared" si="113"/>
        <v>0</v>
      </c>
      <c r="AI129">
        <f t="shared" si="114"/>
        <v>0</v>
      </c>
      <c r="AJ129">
        <f t="shared" si="83"/>
        <v>0</v>
      </c>
      <c r="AK129">
        <v>96.23</v>
      </c>
      <c r="AL129">
        <v>96.23</v>
      </c>
      <c r="AM129">
        <v>0</v>
      </c>
      <c r="AN129">
        <v>0</v>
      </c>
      <c r="AO129">
        <v>0</v>
      </c>
      <c r="AP129">
        <v>0</v>
      </c>
      <c r="AQ129">
        <v>0</v>
      </c>
      <c r="AR129">
        <v>0</v>
      </c>
      <c r="AS129">
        <v>0</v>
      </c>
      <c r="AT129">
        <v>0</v>
      </c>
      <c r="AU129">
        <v>0</v>
      </c>
      <c r="AV129">
        <v>1</v>
      </c>
      <c r="AW129">
        <v>1</v>
      </c>
      <c r="AZ129">
        <v>1</v>
      </c>
      <c r="BA129">
        <v>1</v>
      </c>
      <c r="BB129">
        <v>1</v>
      </c>
      <c r="BC129">
        <v>1.62</v>
      </c>
      <c r="BD129" t="s">
        <v>3</v>
      </c>
      <c r="BE129" t="s">
        <v>3</v>
      </c>
      <c r="BF129" t="s">
        <v>3</v>
      </c>
      <c r="BG129" t="s">
        <v>3</v>
      </c>
      <c r="BH129">
        <v>3</v>
      </c>
      <c r="BI129">
        <v>1</v>
      </c>
      <c r="BJ129" t="s">
        <v>221</v>
      </c>
      <c r="BM129">
        <v>1617</v>
      </c>
      <c r="BN129">
        <v>0</v>
      </c>
      <c r="BO129" t="s">
        <v>219</v>
      </c>
      <c r="BP129">
        <v>1</v>
      </c>
      <c r="BQ129">
        <v>200</v>
      </c>
      <c r="BR129">
        <v>0</v>
      </c>
      <c r="BS129">
        <v>1</v>
      </c>
      <c r="BT129">
        <v>1</v>
      </c>
      <c r="BU129">
        <v>1</v>
      </c>
      <c r="BV129">
        <v>1</v>
      </c>
      <c r="BW129">
        <v>1</v>
      </c>
      <c r="BX129">
        <v>1</v>
      </c>
      <c r="BY129" t="s">
        <v>3</v>
      </c>
      <c r="BZ129">
        <v>0</v>
      </c>
      <c r="CA129">
        <v>0</v>
      </c>
      <c r="CF129">
        <v>0</v>
      </c>
      <c r="CG129">
        <v>0</v>
      </c>
      <c r="CM129">
        <v>0</v>
      </c>
      <c r="CN129" t="s">
        <v>3</v>
      </c>
      <c r="CO129">
        <v>0</v>
      </c>
      <c r="CP129">
        <f t="shared" si="84"/>
        <v>49924.61</v>
      </c>
      <c r="CQ129">
        <f t="shared" si="85"/>
        <v>155.89260000000002</v>
      </c>
      <c r="CR129">
        <f t="shared" si="86"/>
        <v>0</v>
      </c>
      <c r="CS129">
        <f t="shared" si="87"/>
        <v>0</v>
      </c>
      <c r="CT129">
        <f t="shared" si="88"/>
        <v>0</v>
      </c>
      <c r="CU129">
        <f t="shared" si="89"/>
        <v>0</v>
      </c>
      <c r="CV129">
        <f t="shared" si="90"/>
        <v>0</v>
      </c>
      <c r="CW129">
        <f t="shared" si="91"/>
        <v>0</v>
      </c>
      <c r="CX129">
        <f t="shared" si="92"/>
        <v>0</v>
      </c>
      <c r="CY129">
        <f>S129*(BZ129/100)</f>
        <v>0</v>
      </c>
      <c r="CZ129">
        <f>S129*(CA129/100)</f>
        <v>0</v>
      </c>
      <c r="DC129" t="s">
        <v>3</v>
      </c>
      <c r="DD129" t="s">
        <v>3</v>
      </c>
      <c r="DE129" t="s">
        <v>3</v>
      </c>
      <c r="DF129" t="s">
        <v>3</v>
      </c>
      <c r="DG129" t="s">
        <v>3</v>
      </c>
      <c r="DH129" t="s">
        <v>3</v>
      </c>
      <c r="DI129" t="s">
        <v>3</v>
      </c>
      <c r="DJ129" t="s">
        <v>3</v>
      </c>
      <c r="DK129" t="s">
        <v>3</v>
      </c>
      <c r="DL129" t="s">
        <v>3</v>
      </c>
      <c r="DM129" t="s">
        <v>3</v>
      </c>
      <c r="DN129">
        <v>0</v>
      </c>
      <c r="DO129">
        <v>0</v>
      </c>
      <c r="DP129">
        <v>1</v>
      </c>
      <c r="DQ129">
        <v>1</v>
      </c>
      <c r="DU129">
        <v>1003</v>
      </c>
      <c r="DV129" t="s">
        <v>38</v>
      </c>
      <c r="DW129" t="s">
        <v>38</v>
      </c>
      <c r="DX129">
        <v>1</v>
      </c>
      <c r="EE129">
        <v>42146624</v>
      </c>
      <c r="EF129">
        <v>200</v>
      </c>
      <c r="EG129" t="s">
        <v>32</v>
      </c>
      <c r="EH129">
        <v>0</v>
      </c>
      <c r="EI129" t="s">
        <v>3</v>
      </c>
      <c r="EJ129">
        <v>1</v>
      </c>
      <c r="EK129">
        <v>1617</v>
      </c>
      <c r="EL129" t="s">
        <v>33</v>
      </c>
      <c r="EM129" t="s">
        <v>34</v>
      </c>
      <c r="EO129" t="s">
        <v>3</v>
      </c>
      <c r="EQ129">
        <v>512</v>
      </c>
      <c r="ER129">
        <v>96.23</v>
      </c>
      <c r="ES129">
        <v>96.23</v>
      </c>
      <c r="ET129">
        <v>0</v>
      </c>
      <c r="EU129">
        <v>0</v>
      </c>
      <c r="EV129">
        <v>0</v>
      </c>
      <c r="EW129">
        <v>0</v>
      </c>
      <c r="EX129">
        <v>0</v>
      </c>
      <c r="EY129">
        <v>0</v>
      </c>
      <c r="FQ129">
        <v>0</v>
      </c>
      <c r="FR129">
        <f t="shared" si="93"/>
        <v>0</v>
      </c>
      <c r="FS129">
        <v>0</v>
      </c>
      <c r="FX129">
        <v>0</v>
      </c>
      <c r="FY129">
        <v>0</v>
      </c>
      <c r="GA129" t="s">
        <v>3</v>
      </c>
      <c r="GD129">
        <v>0</v>
      </c>
      <c r="GF129">
        <v>1247337964</v>
      </c>
      <c r="GG129">
        <v>2</v>
      </c>
      <c r="GH129">
        <v>1</v>
      </c>
      <c r="GI129">
        <v>2</v>
      </c>
      <c r="GJ129">
        <v>0</v>
      </c>
      <c r="GK129">
        <f>ROUND(R129*(S12)/100,2)</f>
        <v>0</v>
      </c>
      <c r="GL129">
        <f t="shared" si="94"/>
        <v>0</v>
      </c>
      <c r="GM129">
        <f t="shared" si="95"/>
        <v>49924.61</v>
      </c>
      <c r="GN129">
        <f t="shared" si="96"/>
        <v>49924.61</v>
      </c>
      <c r="GO129">
        <f t="shared" si="97"/>
        <v>0</v>
      </c>
      <c r="GP129">
        <f t="shared" si="98"/>
        <v>0</v>
      </c>
      <c r="GR129">
        <v>0</v>
      </c>
      <c r="GS129">
        <v>3</v>
      </c>
      <c r="GT129">
        <v>0</v>
      </c>
      <c r="GU129" t="s">
        <v>3</v>
      </c>
      <c r="GV129">
        <f t="shared" si="99"/>
        <v>0</v>
      </c>
      <c r="GW129">
        <v>1</v>
      </c>
      <c r="GX129">
        <f t="shared" si="100"/>
        <v>0</v>
      </c>
      <c r="HA129">
        <v>0</v>
      </c>
      <c r="HB129">
        <v>0</v>
      </c>
      <c r="IK129">
        <v>0</v>
      </c>
    </row>
    <row r="130" spans="1:255" x14ac:dyDescent="0.2">
      <c r="A130" s="2">
        <v>17</v>
      </c>
      <c r="B130" s="2">
        <v>1</v>
      </c>
      <c r="C130" s="2"/>
      <c r="D130" s="2"/>
      <c r="E130" s="2" t="s">
        <v>222</v>
      </c>
      <c r="F130" s="2" t="s">
        <v>223</v>
      </c>
      <c r="G130" s="2" t="s">
        <v>224</v>
      </c>
      <c r="H130" s="2" t="s">
        <v>38</v>
      </c>
      <c r="I130" s="2">
        <v>346.5</v>
      </c>
      <c r="J130" s="2">
        <v>0</v>
      </c>
      <c r="K130" s="2"/>
      <c r="L130" s="2"/>
      <c r="M130" s="2"/>
      <c r="N130" s="2"/>
      <c r="O130" s="2">
        <f t="shared" si="69"/>
        <v>30349.94</v>
      </c>
      <c r="P130" s="2">
        <f t="shared" si="70"/>
        <v>30349.94</v>
      </c>
      <c r="Q130" s="2">
        <f t="shared" si="71"/>
        <v>0</v>
      </c>
      <c r="R130" s="2">
        <f t="shared" si="72"/>
        <v>0</v>
      </c>
      <c r="S130" s="2">
        <f t="shared" si="73"/>
        <v>0</v>
      </c>
      <c r="T130" s="2">
        <f t="shared" si="74"/>
        <v>0</v>
      </c>
      <c r="U130" s="2">
        <f t="shared" si="75"/>
        <v>0</v>
      </c>
      <c r="V130" s="2">
        <f t="shared" si="76"/>
        <v>0</v>
      </c>
      <c r="W130" s="2">
        <f t="shared" si="77"/>
        <v>0</v>
      </c>
      <c r="X130" s="2">
        <f t="shared" si="78"/>
        <v>0</v>
      </c>
      <c r="Y130" s="2">
        <f t="shared" si="79"/>
        <v>0</v>
      </c>
      <c r="Z130" s="2"/>
      <c r="AA130" s="2">
        <v>42559021</v>
      </c>
      <c r="AB130" s="2">
        <f t="shared" si="80"/>
        <v>87.59</v>
      </c>
      <c r="AC130" s="2">
        <f t="shared" si="81"/>
        <v>87.59</v>
      </c>
      <c r="AD130" s="2">
        <f t="shared" si="110"/>
        <v>0</v>
      </c>
      <c r="AE130" s="2">
        <f t="shared" si="111"/>
        <v>0</v>
      </c>
      <c r="AF130" s="2">
        <f t="shared" si="112"/>
        <v>0</v>
      </c>
      <c r="AG130" s="2">
        <f t="shared" si="82"/>
        <v>0</v>
      </c>
      <c r="AH130" s="2">
        <f t="shared" si="113"/>
        <v>0</v>
      </c>
      <c r="AI130" s="2">
        <f t="shared" si="114"/>
        <v>0</v>
      </c>
      <c r="AJ130" s="2">
        <f t="shared" si="83"/>
        <v>0</v>
      </c>
      <c r="AK130" s="2">
        <v>87.59</v>
      </c>
      <c r="AL130" s="2">
        <v>87.59</v>
      </c>
      <c r="AM130" s="2">
        <v>0</v>
      </c>
      <c r="AN130" s="2">
        <v>0</v>
      </c>
      <c r="AO130" s="2">
        <v>0</v>
      </c>
      <c r="AP130" s="2">
        <v>0</v>
      </c>
      <c r="AQ130" s="2">
        <v>0</v>
      </c>
      <c r="AR130" s="2">
        <v>0</v>
      </c>
      <c r="AS130" s="2">
        <v>0</v>
      </c>
      <c r="AT130" s="2">
        <v>0</v>
      </c>
      <c r="AU130" s="2">
        <v>0</v>
      </c>
      <c r="AV130" s="2">
        <v>1</v>
      </c>
      <c r="AW130" s="2">
        <v>1</v>
      </c>
      <c r="AX130" s="2"/>
      <c r="AY130" s="2"/>
      <c r="AZ130" s="2">
        <v>1</v>
      </c>
      <c r="BA130" s="2">
        <v>1</v>
      </c>
      <c r="BB130" s="2">
        <v>1</v>
      </c>
      <c r="BC130" s="2">
        <v>1</v>
      </c>
      <c r="BD130" s="2" t="s">
        <v>3</v>
      </c>
      <c r="BE130" s="2" t="s">
        <v>3</v>
      </c>
      <c r="BF130" s="2" t="s">
        <v>3</v>
      </c>
      <c r="BG130" s="2" t="s">
        <v>3</v>
      </c>
      <c r="BH130" s="2">
        <v>3</v>
      </c>
      <c r="BI130" s="2">
        <v>1</v>
      </c>
      <c r="BJ130" s="2" t="s">
        <v>225</v>
      </c>
      <c r="BK130" s="2"/>
      <c r="BL130" s="2"/>
      <c r="BM130" s="2">
        <v>1617</v>
      </c>
      <c r="BN130" s="2">
        <v>0</v>
      </c>
      <c r="BO130" s="2" t="s">
        <v>3</v>
      </c>
      <c r="BP130" s="2">
        <v>0</v>
      </c>
      <c r="BQ130" s="2">
        <v>200</v>
      </c>
      <c r="BR130" s="2">
        <v>0</v>
      </c>
      <c r="BS130" s="2">
        <v>1</v>
      </c>
      <c r="BT130" s="2">
        <v>1</v>
      </c>
      <c r="BU130" s="2">
        <v>1</v>
      </c>
      <c r="BV130" s="2">
        <v>1</v>
      </c>
      <c r="BW130" s="2">
        <v>1</v>
      </c>
      <c r="BX130" s="2">
        <v>1</v>
      </c>
      <c r="BY130" s="2" t="s">
        <v>3</v>
      </c>
      <c r="BZ130" s="2">
        <v>0</v>
      </c>
      <c r="CA130" s="2">
        <v>0</v>
      </c>
      <c r="CB130" s="2"/>
      <c r="CC130" s="2"/>
      <c r="CD130" s="2"/>
      <c r="CE130" s="2"/>
      <c r="CF130" s="2">
        <v>0</v>
      </c>
      <c r="CG130" s="2">
        <v>0</v>
      </c>
      <c r="CH130" s="2"/>
      <c r="CI130" s="2"/>
      <c r="CJ130" s="2"/>
      <c r="CK130" s="2"/>
      <c r="CL130" s="2"/>
      <c r="CM130" s="2">
        <v>0</v>
      </c>
      <c r="CN130" s="2" t="s">
        <v>3</v>
      </c>
      <c r="CO130" s="2">
        <v>0</v>
      </c>
      <c r="CP130" s="2">
        <f t="shared" si="84"/>
        <v>30349.94</v>
      </c>
      <c r="CQ130" s="2">
        <f t="shared" si="85"/>
        <v>87.59</v>
      </c>
      <c r="CR130" s="2">
        <f t="shared" si="86"/>
        <v>0</v>
      </c>
      <c r="CS130" s="2">
        <f t="shared" si="87"/>
        <v>0</v>
      </c>
      <c r="CT130" s="2">
        <f t="shared" si="88"/>
        <v>0</v>
      </c>
      <c r="CU130" s="2">
        <f t="shared" si="89"/>
        <v>0</v>
      </c>
      <c r="CV130" s="2">
        <f t="shared" si="90"/>
        <v>0</v>
      </c>
      <c r="CW130" s="2">
        <f t="shared" si="91"/>
        <v>0</v>
      </c>
      <c r="CX130" s="2">
        <f t="shared" si="92"/>
        <v>0</v>
      </c>
      <c r="CY130" s="2">
        <f>((S130*BZ130)/100)</f>
        <v>0</v>
      </c>
      <c r="CZ130" s="2">
        <f>((S130*CA130)/100)</f>
        <v>0</v>
      </c>
      <c r="DA130" s="2"/>
      <c r="DB130" s="2"/>
      <c r="DC130" s="2" t="s">
        <v>3</v>
      </c>
      <c r="DD130" s="2" t="s">
        <v>3</v>
      </c>
      <c r="DE130" s="2" t="s">
        <v>3</v>
      </c>
      <c r="DF130" s="2" t="s">
        <v>3</v>
      </c>
      <c r="DG130" s="2" t="s">
        <v>3</v>
      </c>
      <c r="DH130" s="2" t="s">
        <v>3</v>
      </c>
      <c r="DI130" s="2" t="s">
        <v>3</v>
      </c>
      <c r="DJ130" s="2" t="s">
        <v>3</v>
      </c>
      <c r="DK130" s="2" t="s">
        <v>3</v>
      </c>
      <c r="DL130" s="2" t="s">
        <v>3</v>
      </c>
      <c r="DM130" s="2" t="s">
        <v>3</v>
      </c>
      <c r="DN130" s="2">
        <v>0</v>
      </c>
      <c r="DO130" s="2">
        <v>0</v>
      </c>
      <c r="DP130" s="2">
        <v>1</v>
      </c>
      <c r="DQ130" s="2">
        <v>1</v>
      </c>
      <c r="DR130" s="2"/>
      <c r="DS130" s="2"/>
      <c r="DT130" s="2"/>
      <c r="DU130" s="2">
        <v>1003</v>
      </c>
      <c r="DV130" s="2" t="s">
        <v>38</v>
      </c>
      <c r="DW130" s="2" t="s">
        <v>38</v>
      </c>
      <c r="DX130" s="2">
        <v>1</v>
      </c>
      <c r="DY130" s="2"/>
      <c r="DZ130" s="2"/>
      <c r="EA130" s="2"/>
      <c r="EB130" s="2"/>
      <c r="EC130" s="2"/>
      <c r="ED130" s="2"/>
      <c r="EE130" s="2">
        <v>42146624</v>
      </c>
      <c r="EF130" s="2">
        <v>200</v>
      </c>
      <c r="EG130" s="2" t="s">
        <v>32</v>
      </c>
      <c r="EH130" s="2">
        <v>0</v>
      </c>
      <c r="EI130" s="2" t="s">
        <v>3</v>
      </c>
      <c r="EJ130" s="2">
        <v>1</v>
      </c>
      <c r="EK130" s="2">
        <v>1617</v>
      </c>
      <c r="EL130" s="2" t="s">
        <v>33</v>
      </c>
      <c r="EM130" s="2" t="s">
        <v>34</v>
      </c>
      <c r="EN130" s="2"/>
      <c r="EO130" s="2" t="s">
        <v>3</v>
      </c>
      <c r="EP130" s="2"/>
      <c r="EQ130" s="2">
        <v>512</v>
      </c>
      <c r="ER130" s="2">
        <v>87.59</v>
      </c>
      <c r="ES130" s="2">
        <v>87.59</v>
      </c>
      <c r="ET130" s="2">
        <v>0</v>
      </c>
      <c r="EU130" s="2">
        <v>0</v>
      </c>
      <c r="EV130" s="2">
        <v>0</v>
      </c>
      <c r="EW130" s="2">
        <v>0</v>
      </c>
      <c r="EX130" s="2">
        <v>0</v>
      </c>
      <c r="EY130" s="2">
        <v>0</v>
      </c>
      <c r="EZ130" s="2"/>
      <c r="FA130" s="2"/>
      <c r="FB130" s="2"/>
      <c r="FC130" s="2"/>
      <c r="FD130" s="2"/>
      <c r="FE130" s="2"/>
      <c r="FF130" s="2"/>
      <c r="FG130" s="2"/>
      <c r="FH130" s="2"/>
      <c r="FI130" s="2"/>
      <c r="FJ130" s="2"/>
      <c r="FK130" s="2"/>
      <c r="FL130" s="2"/>
      <c r="FM130" s="2"/>
      <c r="FN130" s="2"/>
      <c r="FO130" s="2"/>
      <c r="FP130" s="2"/>
      <c r="FQ130" s="2">
        <v>0</v>
      </c>
      <c r="FR130" s="2">
        <f t="shared" si="93"/>
        <v>0</v>
      </c>
      <c r="FS130" s="2">
        <v>0</v>
      </c>
      <c r="FT130" s="2"/>
      <c r="FU130" s="2"/>
      <c r="FV130" s="2"/>
      <c r="FW130" s="2"/>
      <c r="FX130" s="2">
        <v>0</v>
      </c>
      <c r="FY130" s="2">
        <v>0</v>
      </c>
      <c r="FZ130" s="2"/>
      <c r="GA130" s="2" t="s">
        <v>3</v>
      </c>
      <c r="GB130" s="2"/>
      <c r="GC130" s="2"/>
      <c r="GD130" s="2">
        <v>0</v>
      </c>
      <c r="GE130" s="2"/>
      <c r="GF130" s="2">
        <v>-1606032421</v>
      </c>
      <c r="GG130" s="2">
        <v>2</v>
      </c>
      <c r="GH130" s="2">
        <v>1</v>
      </c>
      <c r="GI130" s="2">
        <v>-2</v>
      </c>
      <c r="GJ130" s="2">
        <v>0</v>
      </c>
      <c r="GK130" s="2">
        <f>ROUND(R130*(R12)/100,2)</f>
        <v>0</v>
      </c>
      <c r="GL130" s="2">
        <f t="shared" si="94"/>
        <v>0</v>
      </c>
      <c r="GM130" s="2">
        <f t="shared" si="95"/>
        <v>30349.94</v>
      </c>
      <c r="GN130" s="2">
        <f t="shared" si="96"/>
        <v>30349.94</v>
      </c>
      <c r="GO130" s="2">
        <f t="shared" si="97"/>
        <v>0</v>
      </c>
      <c r="GP130" s="2">
        <f t="shared" si="98"/>
        <v>0</v>
      </c>
      <c r="GQ130" s="2"/>
      <c r="GR130" s="2">
        <v>0</v>
      </c>
      <c r="GS130" s="2">
        <v>3</v>
      </c>
      <c r="GT130" s="2">
        <v>0</v>
      </c>
      <c r="GU130" s="2" t="s">
        <v>3</v>
      </c>
      <c r="GV130" s="2">
        <f t="shared" si="99"/>
        <v>0</v>
      </c>
      <c r="GW130" s="2">
        <v>1</v>
      </c>
      <c r="GX130" s="2">
        <f t="shared" si="100"/>
        <v>0</v>
      </c>
      <c r="GY130" s="2"/>
      <c r="GZ130" s="2"/>
      <c r="HA130" s="2">
        <v>0</v>
      </c>
      <c r="HB130" s="2">
        <v>0</v>
      </c>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v>0</v>
      </c>
      <c r="IL130" s="2"/>
      <c r="IM130" s="2"/>
      <c r="IN130" s="2"/>
      <c r="IO130" s="2"/>
      <c r="IP130" s="2"/>
      <c r="IQ130" s="2"/>
      <c r="IR130" s="2"/>
      <c r="IS130" s="2"/>
      <c r="IT130" s="2"/>
      <c r="IU130" s="2"/>
    </row>
    <row r="131" spans="1:255" x14ac:dyDescent="0.2">
      <c r="A131">
        <v>17</v>
      </c>
      <c r="B131">
        <v>1</v>
      </c>
      <c r="E131" t="s">
        <v>222</v>
      </c>
      <c r="F131" t="s">
        <v>223</v>
      </c>
      <c r="G131" t="s">
        <v>224</v>
      </c>
      <c r="H131" t="s">
        <v>38</v>
      </c>
      <c r="I131">
        <v>346.5</v>
      </c>
      <c r="J131">
        <v>0</v>
      </c>
      <c r="O131">
        <f t="shared" si="69"/>
        <v>50684.39</v>
      </c>
      <c r="P131">
        <f t="shared" si="70"/>
        <v>50684.39</v>
      </c>
      <c r="Q131">
        <f t="shared" si="71"/>
        <v>0</v>
      </c>
      <c r="R131">
        <f t="shared" si="72"/>
        <v>0</v>
      </c>
      <c r="S131">
        <f t="shared" si="73"/>
        <v>0</v>
      </c>
      <c r="T131">
        <f t="shared" si="74"/>
        <v>0</v>
      </c>
      <c r="U131">
        <f t="shared" si="75"/>
        <v>0</v>
      </c>
      <c r="V131">
        <f t="shared" si="76"/>
        <v>0</v>
      </c>
      <c r="W131">
        <f t="shared" si="77"/>
        <v>0</v>
      </c>
      <c r="X131">
        <f t="shared" si="78"/>
        <v>0</v>
      </c>
      <c r="Y131">
        <f t="shared" si="79"/>
        <v>0</v>
      </c>
      <c r="AA131">
        <v>42559019</v>
      </c>
      <c r="AB131">
        <f t="shared" si="80"/>
        <v>87.59</v>
      </c>
      <c r="AC131">
        <f t="shared" si="81"/>
        <v>87.59</v>
      </c>
      <c r="AD131">
        <f t="shared" si="110"/>
        <v>0</v>
      </c>
      <c r="AE131">
        <f t="shared" si="111"/>
        <v>0</v>
      </c>
      <c r="AF131">
        <f t="shared" si="112"/>
        <v>0</v>
      </c>
      <c r="AG131">
        <f t="shared" si="82"/>
        <v>0</v>
      </c>
      <c r="AH131">
        <f t="shared" si="113"/>
        <v>0</v>
      </c>
      <c r="AI131">
        <f t="shared" si="114"/>
        <v>0</v>
      </c>
      <c r="AJ131">
        <f t="shared" si="83"/>
        <v>0</v>
      </c>
      <c r="AK131">
        <v>87.59</v>
      </c>
      <c r="AL131">
        <v>87.59</v>
      </c>
      <c r="AM131">
        <v>0</v>
      </c>
      <c r="AN131">
        <v>0</v>
      </c>
      <c r="AO131">
        <v>0</v>
      </c>
      <c r="AP131">
        <v>0</v>
      </c>
      <c r="AQ131">
        <v>0</v>
      </c>
      <c r="AR131">
        <v>0</v>
      </c>
      <c r="AS131">
        <v>0</v>
      </c>
      <c r="AT131">
        <v>0</v>
      </c>
      <c r="AU131">
        <v>0</v>
      </c>
      <c r="AV131">
        <v>1</v>
      </c>
      <c r="AW131">
        <v>1</v>
      </c>
      <c r="AZ131">
        <v>1</v>
      </c>
      <c r="BA131">
        <v>1</v>
      </c>
      <c r="BB131">
        <v>1</v>
      </c>
      <c r="BC131">
        <v>1.67</v>
      </c>
      <c r="BD131" t="s">
        <v>3</v>
      </c>
      <c r="BE131" t="s">
        <v>3</v>
      </c>
      <c r="BF131" t="s">
        <v>3</v>
      </c>
      <c r="BG131" t="s">
        <v>3</v>
      </c>
      <c r="BH131">
        <v>3</v>
      </c>
      <c r="BI131">
        <v>1</v>
      </c>
      <c r="BJ131" t="s">
        <v>225</v>
      </c>
      <c r="BM131">
        <v>1617</v>
      </c>
      <c r="BN131">
        <v>0</v>
      </c>
      <c r="BO131" t="s">
        <v>223</v>
      </c>
      <c r="BP131">
        <v>1</v>
      </c>
      <c r="BQ131">
        <v>200</v>
      </c>
      <c r="BR131">
        <v>0</v>
      </c>
      <c r="BS131">
        <v>1</v>
      </c>
      <c r="BT131">
        <v>1</v>
      </c>
      <c r="BU131">
        <v>1</v>
      </c>
      <c r="BV131">
        <v>1</v>
      </c>
      <c r="BW131">
        <v>1</v>
      </c>
      <c r="BX131">
        <v>1</v>
      </c>
      <c r="BY131" t="s">
        <v>3</v>
      </c>
      <c r="BZ131">
        <v>0</v>
      </c>
      <c r="CA131">
        <v>0</v>
      </c>
      <c r="CF131">
        <v>0</v>
      </c>
      <c r="CG131">
        <v>0</v>
      </c>
      <c r="CM131">
        <v>0</v>
      </c>
      <c r="CN131" t="s">
        <v>3</v>
      </c>
      <c r="CO131">
        <v>0</v>
      </c>
      <c r="CP131">
        <f t="shared" si="84"/>
        <v>50684.39</v>
      </c>
      <c r="CQ131">
        <f t="shared" si="85"/>
        <v>146.27529999999999</v>
      </c>
      <c r="CR131">
        <f t="shared" si="86"/>
        <v>0</v>
      </c>
      <c r="CS131">
        <f t="shared" si="87"/>
        <v>0</v>
      </c>
      <c r="CT131">
        <f t="shared" si="88"/>
        <v>0</v>
      </c>
      <c r="CU131">
        <f t="shared" si="89"/>
        <v>0</v>
      </c>
      <c r="CV131">
        <f t="shared" si="90"/>
        <v>0</v>
      </c>
      <c r="CW131">
        <f t="shared" si="91"/>
        <v>0</v>
      </c>
      <c r="CX131">
        <f t="shared" si="92"/>
        <v>0</v>
      </c>
      <c r="CY131">
        <f>S131*(BZ131/100)</f>
        <v>0</v>
      </c>
      <c r="CZ131">
        <f>S131*(CA131/100)</f>
        <v>0</v>
      </c>
      <c r="DC131" t="s">
        <v>3</v>
      </c>
      <c r="DD131" t="s">
        <v>3</v>
      </c>
      <c r="DE131" t="s">
        <v>3</v>
      </c>
      <c r="DF131" t="s">
        <v>3</v>
      </c>
      <c r="DG131" t="s">
        <v>3</v>
      </c>
      <c r="DH131" t="s">
        <v>3</v>
      </c>
      <c r="DI131" t="s">
        <v>3</v>
      </c>
      <c r="DJ131" t="s">
        <v>3</v>
      </c>
      <c r="DK131" t="s">
        <v>3</v>
      </c>
      <c r="DL131" t="s">
        <v>3</v>
      </c>
      <c r="DM131" t="s">
        <v>3</v>
      </c>
      <c r="DN131">
        <v>0</v>
      </c>
      <c r="DO131">
        <v>0</v>
      </c>
      <c r="DP131">
        <v>1</v>
      </c>
      <c r="DQ131">
        <v>1</v>
      </c>
      <c r="DU131">
        <v>1003</v>
      </c>
      <c r="DV131" t="s">
        <v>38</v>
      </c>
      <c r="DW131" t="s">
        <v>38</v>
      </c>
      <c r="DX131">
        <v>1</v>
      </c>
      <c r="EE131">
        <v>42146624</v>
      </c>
      <c r="EF131">
        <v>200</v>
      </c>
      <c r="EG131" t="s">
        <v>32</v>
      </c>
      <c r="EH131">
        <v>0</v>
      </c>
      <c r="EI131" t="s">
        <v>3</v>
      </c>
      <c r="EJ131">
        <v>1</v>
      </c>
      <c r="EK131">
        <v>1617</v>
      </c>
      <c r="EL131" t="s">
        <v>33</v>
      </c>
      <c r="EM131" t="s">
        <v>34</v>
      </c>
      <c r="EO131" t="s">
        <v>3</v>
      </c>
      <c r="EQ131">
        <v>512</v>
      </c>
      <c r="ER131">
        <v>87.59</v>
      </c>
      <c r="ES131">
        <v>87.59</v>
      </c>
      <c r="ET131">
        <v>0</v>
      </c>
      <c r="EU131">
        <v>0</v>
      </c>
      <c r="EV131">
        <v>0</v>
      </c>
      <c r="EW131">
        <v>0</v>
      </c>
      <c r="EX131">
        <v>0</v>
      </c>
      <c r="EY131">
        <v>0</v>
      </c>
      <c r="FQ131">
        <v>0</v>
      </c>
      <c r="FR131">
        <f t="shared" si="93"/>
        <v>0</v>
      </c>
      <c r="FS131">
        <v>0</v>
      </c>
      <c r="FX131">
        <v>0</v>
      </c>
      <c r="FY131">
        <v>0</v>
      </c>
      <c r="GA131" t="s">
        <v>3</v>
      </c>
      <c r="GD131">
        <v>0</v>
      </c>
      <c r="GF131">
        <v>-1606032421</v>
      </c>
      <c r="GG131">
        <v>2</v>
      </c>
      <c r="GH131">
        <v>1</v>
      </c>
      <c r="GI131">
        <v>2</v>
      </c>
      <c r="GJ131">
        <v>0</v>
      </c>
      <c r="GK131">
        <f>ROUND(R131*(S12)/100,2)</f>
        <v>0</v>
      </c>
      <c r="GL131">
        <f t="shared" si="94"/>
        <v>0</v>
      </c>
      <c r="GM131">
        <f t="shared" si="95"/>
        <v>50684.39</v>
      </c>
      <c r="GN131">
        <f t="shared" si="96"/>
        <v>50684.39</v>
      </c>
      <c r="GO131">
        <f t="shared" si="97"/>
        <v>0</v>
      </c>
      <c r="GP131">
        <f t="shared" si="98"/>
        <v>0</v>
      </c>
      <c r="GR131">
        <v>0</v>
      </c>
      <c r="GS131">
        <v>3</v>
      </c>
      <c r="GT131">
        <v>0</v>
      </c>
      <c r="GU131" t="s">
        <v>3</v>
      </c>
      <c r="GV131">
        <f t="shared" si="99"/>
        <v>0</v>
      </c>
      <c r="GW131">
        <v>1</v>
      </c>
      <c r="GX131">
        <f t="shared" si="100"/>
        <v>0</v>
      </c>
      <c r="HA131">
        <v>0</v>
      </c>
      <c r="HB131">
        <v>0</v>
      </c>
      <c r="IK131">
        <v>0</v>
      </c>
    </row>
    <row r="132" spans="1:255" x14ac:dyDescent="0.2">
      <c r="A132" s="2">
        <v>17</v>
      </c>
      <c r="B132" s="2">
        <v>1</v>
      </c>
      <c r="C132" s="2"/>
      <c r="D132" s="2"/>
      <c r="E132" s="2" t="s">
        <v>226</v>
      </c>
      <c r="F132" s="2" t="s">
        <v>227</v>
      </c>
      <c r="G132" s="2" t="s">
        <v>228</v>
      </c>
      <c r="H132" s="2" t="s">
        <v>38</v>
      </c>
      <c r="I132" s="2">
        <v>483</v>
      </c>
      <c r="J132" s="2">
        <v>0</v>
      </c>
      <c r="K132" s="2"/>
      <c r="L132" s="2"/>
      <c r="M132" s="2"/>
      <c r="N132" s="2"/>
      <c r="O132" s="2">
        <f t="shared" si="69"/>
        <v>49188.72</v>
      </c>
      <c r="P132" s="2">
        <f t="shared" si="70"/>
        <v>49188.72</v>
      </c>
      <c r="Q132" s="2">
        <f t="shared" si="71"/>
        <v>0</v>
      </c>
      <c r="R132" s="2">
        <f t="shared" si="72"/>
        <v>0</v>
      </c>
      <c r="S132" s="2">
        <f t="shared" si="73"/>
        <v>0</v>
      </c>
      <c r="T132" s="2">
        <f t="shared" si="74"/>
        <v>0</v>
      </c>
      <c r="U132" s="2">
        <f t="shared" si="75"/>
        <v>0</v>
      </c>
      <c r="V132" s="2">
        <f t="shared" si="76"/>
        <v>0</v>
      </c>
      <c r="W132" s="2">
        <f t="shared" si="77"/>
        <v>0</v>
      </c>
      <c r="X132" s="2">
        <f t="shared" si="78"/>
        <v>0</v>
      </c>
      <c r="Y132" s="2">
        <f t="shared" si="79"/>
        <v>0</v>
      </c>
      <c r="Z132" s="2"/>
      <c r="AA132" s="2">
        <v>42559021</v>
      </c>
      <c r="AB132" s="2">
        <f t="shared" si="80"/>
        <v>101.84</v>
      </c>
      <c r="AC132" s="2">
        <f t="shared" si="81"/>
        <v>101.84</v>
      </c>
      <c r="AD132" s="2">
        <f t="shared" si="110"/>
        <v>0</v>
      </c>
      <c r="AE132" s="2">
        <f t="shared" si="111"/>
        <v>0</v>
      </c>
      <c r="AF132" s="2">
        <f t="shared" si="112"/>
        <v>0</v>
      </c>
      <c r="AG132" s="2">
        <f t="shared" si="82"/>
        <v>0</v>
      </c>
      <c r="AH132" s="2">
        <f t="shared" si="113"/>
        <v>0</v>
      </c>
      <c r="AI132" s="2">
        <f t="shared" si="114"/>
        <v>0</v>
      </c>
      <c r="AJ132" s="2">
        <f t="shared" si="83"/>
        <v>0</v>
      </c>
      <c r="AK132" s="2">
        <v>101.84</v>
      </c>
      <c r="AL132" s="2">
        <v>101.84</v>
      </c>
      <c r="AM132" s="2">
        <v>0</v>
      </c>
      <c r="AN132" s="2">
        <v>0</v>
      </c>
      <c r="AO132" s="2">
        <v>0</v>
      </c>
      <c r="AP132" s="2">
        <v>0</v>
      </c>
      <c r="AQ132" s="2">
        <v>0</v>
      </c>
      <c r="AR132" s="2">
        <v>0</v>
      </c>
      <c r="AS132" s="2">
        <v>0</v>
      </c>
      <c r="AT132" s="2">
        <v>0</v>
      </c>
      <c r="AU132" s="2">
        <v>0</v>
      </c>
      <c r="AV132" s="2">
        <v>1</v>
      </c>
      <c r="AW132" s="2">
        <v>1</v>
      </c>
      <c r="AX132" s="2"/>
      <c r="AY132" s="2"/>
      <c r="AZ132" s="2">
        <v>1</v>
      </c>
      <c r="BA132" s="2">
        <v>1</v>
      </c>
      <c r="BB132" s="2">
        <v>1</v>
      </c>
      <c r="BC132" s="2">
        <v>1</v>
      </c>
      <c r="BD132" s="2" t="s">
        <v>3</v>
      </c>
      <c r="BE132" s="2" t="s">
        <v>3</v>
      </c>
      <c r="BF132" s="2" t="s">
        <v>3</v>
      </c>
      <c r="BG132" s="2" t="s">
        <v>3</v>
      </c>
      <c r="BH132" s="2">
        <v>3</v>
      </c>
      <c r="BI132" s="2">
        <v>1</v>
      </c>
      <c r="BJ132" s="2" t="s">
        <v>229</v>
      </c>
      <c r="BK132" s="2"/>
      <c r="BL132" s="2"/>
      <c r="BM132" s="2">
        <v>1617</v>
      </c>
      <c r="BN132" s="2">
        <v>0</v>
      </c>
      <c r="BO132" s="2" t="s">
        <v>3</v>
      </c>
      <c r="BP132" s="2">
        <v>0</v>
      </c>
      <c r="BQ132" s="2">
        <v>200</v>
      </c>
      <c r="BR132" s="2">
        <v>0</v>
      </c>
      <c r="BS132" s="2">
        <v>1</v>
      </c>
      <c r="BT132" s="2">
        <v>1</v>
      </c>
      <c r="BU132" s="2">
        <v>1</v>
      </c>
      <c r="BV132" s="2">
        <v>1</v>
      </c>
      <c r="BW132" s="2">
        <v>1</v>
      </c>
      <c r="BX132" s="2">
        <v>1</v>
      </c>
      <c r="BY132" s="2" t="s">
        <v>3</v>
      </c>
      <c r="BZ132" s="2">
        <v>0</v>
      </c>
      <c r="CA132" s="2">
        <v>0</v>
      </c>
      <c r="CB132" s="2"/>
      <c r="CC132" s="2"/>
      <c r="CD132" s="2"/>
      <c r="CE132" s="2"/>
      <c r="CF132" s="2">
        <v>0</v>
      </c>
      <c r="CG132" s="2">
        <v>0</v>
      </c>
      <c r="CH132" s="2"/>
      <c r="CI132" s="2"/>
      <c r="CJ132" s="2"/>
      <c r="CK132" s="2"/>
      <c r="CL132" s="2"/>
      <c r="CM132" s="2">
        <v>0</v>
      </c>
      <c r="CN132" s="2" t="s">
        <v>3</v>
      </c>
      <c r="CO132" s="2">
        <v>0</v>
      </c>
      <c r="CP132" s="2">
        <f t="shared" si="84"/>
        <v>49188.72</v>
      </c>
      <c r="CQ132" s="2">
        <f t="shared" si="85"/>
        <v>101.84</v>
      </c>
      <c r="CR132" s="2">
        <f t="shared" si="86"/>
        <v>0</v>
      </c>
      <c r="CS132" s="2">
        <f t="shared" si="87"/>
        <v>0</v>
      </c>
      <c r="CT132" s="2">
        <f t="shared" si="88"/>
        <v>0</v>
      </c>
      <c r="CU132" s="2">
        <f t="shared" si="89"/>
        <v>0</v>
      </c>
      <c r="CV132" s="2">
        <f t="shared" si="90"/>
        <v>0</v>
      </c>
      <c r="CW132" s="2">
        <f t="shared" si="91"/>
        <v>0</v>
      </c>
      <c r="CX132" s="2">
        <f t="shared" si="92"/>
        <v>0</v>
      </c>
      <c r="CY132" s="2">
        <f>((S132*BZ132)/100)</f>
        <v>0</v>
      </c>
      <c r="CZ132" s="2">
        <f>((S132*CA132)/100)</f>
        <v>0</v>
      </c>
      <c r="DA132" s="2"/>
      <c r="DB132" s="2"/>
      <c r="DC132" s="2" t="s">
        <v>3</v>
      </c>
      <c r="DD132" s="2" t="s">
        <v>3</v>
      </c>
      <c r="DE132" s="2" t="s">
        <v>3</v>
      </c>
      <c r="DF132" s="2" t="s">
        <v>3</v>
      </c>
      <c r="DG132" s="2" t="s">
        <v>3</v>
      </c>
      <c r="DH132" s="2" t="s">
        <v>3</v>
      </c>
      <c r="DI132" s="2" t="s">
        <v>3</v>
      </c>
      <c r="DJ132" s="2" t="s">
        <v>3</v>
      </c>
      <c r="DK132" s="2" t="s">
        <v>3</v>
      </c>
      <c r="DL132" s="2" t="s">
        <v>3</v>
      </c>
      <c r="DM132" s="2" t="s">
        <v>3</v>
      </c>
      <c r="DN132" s="2">
        <v>0</v>
      </c>
      <c r="DO132" s="2">
        <v>0</v>
      </c>
      <c r="DP132" s="2">
        <v>1</v>
      </c>
      <c r="DQ132" s="2">
        <v>1</v>
      </c>
      <c r="DR132" s="2"/>
      <c r="DS132" s="2"/>
      <c r="DT132" s="2"/>
      <c r="DU132" s="2">
        <v>1003</v>
      </c>
      <c r="DV132" s="2" t="s">
        <v>38</v>
      </c>
      <c r="DW132" s="2" t="s">
        <v>38</v>
      </c>
      <c r="DX132" s="2">
        <v>1</v>
      </c>
      <c r="DY132" s="2"/>
      <c r="DZ132" s="2"/>
      <c r="EA132" s="2"/>
      <c r="EB132" s="2"/>
      <c r="EC132" s="2"/>
      <c r="ED132" s="2"/>
      <c r="EE132" s="2">
        <v>42146624</v>
      </c>
      <c r="EF132" s="2">
        <v>200</v>
      </c>
      <c r="EG132" s="2" t="s">
        <v>32</v>
      </c>
      <c r="EH132" s="2">
        <v>0</v>
      </c>
      <c r="EI132" s="2" t="s">
        <v>3</v>
      </c>
      <c r="EJ132" s="2">
        <v>1</v>
      </c>
      <c r="EK132" s="2">
        <v>1617</v>
      </c>
      <c r="EL132" s="2" t="s">
        <v>33</v>
      </c>
      <c r="EM132" s="2" t="s">
        <v>34</v>
      </c>
      <c r="EN132" s="2"/>
      <c r="EO132" s="2" t="s">
        <v>3</v>
      </c>
      <c r="EP132" s="2"/>
      <c r="EQ132" s="2">
        <v>512</v>
      </c>
      <c r="ER132" s="2">
        <v>101.84</v>
      </c>
      <c r="ES132" s="2">
        <v>101.84</v>
      </c>
      <c r="ET132" s="2">
        <v>0</v>
      </c>
      <c r="EU132" s="2">
        <v>0</v>
      </c>
      <c r="EV132" s="2">
        <v>0</v>
      </c>
      <c r="EW132" s="2">
        <v>0</v>
      </c>
      <c r="EX132" s="2">
        <v>0</v>
      </c>
      <c r="EY132" s="2">
        <v>0</v>
      </c>
      <c r="EZ132" s="2"/>
      <c r="FA132" s="2"/>
      <c r="FB132" s="2"/>
      <c r="FC132" s="2"/>
      <c r="FD132" s="2"/>
      <c r="FE132" s="2"/>
      <c r="FF132" s="2"/>
      <c r="FG132" s="2"/>
      <c r="FH132" s="2"/>
      <c r="FI132" s="2"/>
      <c r="FJ132" s="2"/>
      <c r="FK132" s="2"/>
      <c r="FL132" s="2"/>
      <c r="FM132" s="2"/>
      <c r="FN132" s="2"/>
      <c r="FO132" s="2"/>
      <c r="FP132" s="2"/>
      <c r="FQ132" s="2">
        <v>0</v>
      </c>
      <c r="FR132" s="2">
        <f t="shared" si="93"/>
        <v>0</v>
      </c>
      <c r="FS132" s="2">
        <v>0</v>
      </c>
      <c r="FT132" s="2"/>
      <c r="FU132" s="2"/>
      <c r="FV132" s="2"/>
      <c r="FW132" s="2"/>
      <c r="FX132" s="2">
        <v>0</v>
      </c>
      <c r="FY132" s="2">
        <v>0</v>
      </c>
      <c r="FZ132" s="2"/>
      <c r="GA132" s="2" t="s">
        <v>3</v>
      </c>
      <c r="GB132" s="2"/>
      <c r="GC132" s="2"/>
      <c r="GD132" s="2">
        <v>0</v>
      </c>
      <c r="GE132" s="2"/>
      <c r="GF132" s="2">
        <v>1968658861</v>
      </c>
      <c r="GG132" s="2">
        <v>2</v>
      </c>
      <c r="GH132" s="2">
        <v>1</v>
      </c>
      <c r="GI132" s="2">
        <v>-2</v>
      </c>
      <c r="GJ132" s="2">
        <v>0</v>
      </c>
      <c r="GK132" s="2">
        <f>ROUND(R132*(R12)/100,2)</f>
        <v>0</v>
      </c>
      <c r="GL132" s="2">
        <f t="shared" si="94"/>
        <v>0</v>
      </c>
      <c r="GM132" s="2">
        <f t="shared" si="95"/>
        <v>49188.72</v>
      </c>
      <c r="GN132" s="2">
        <f t="shared" si="96"/>
        <v>49188.72</v>
      </c>
      <c r="GO132" s="2">
        <f t="shared" si="97"/>
        <v>0</v>
      </c>
      <c r="GP132" s="2">
        <f t="shared" si="98"/>
        <v>0</v>
      </c>
      <c r="GQ132" s="2"/>
      <c r="GR132" s="2">
        <v>0</v>
      </c>
      <c r="GS132" s="2">
        <v>3</v>
      </c>
      <c r="GT132" s="2">
        <v>0</v>
      </c>
      <c r="GU132" s="2" t="s">
        <v>3</v>
      </c>
      <c r="GV132" s="2">
        <f t="shared" si="99"/>
        <v>0</v>
      </c>
      <c r="GW132" s="2">
        <v>1</v>
      </c>
      <c r="GX132" s="2">
        <f t="shared" si="100"/>
        <v>0</v>
      </c>
      <c r="GY132" s="2"/>
      <c r="GZ132" s="2"/>
      <c r="HA132" s="2">
        <v>0</v>
      </c>
      <c r="HB132" s="2">
        <v>0</v>
      </c>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v>0</v>
      </c>
      <c r="IL132" s="2"/>
      <c r="IM132" s="2"/>
      <c r="IN132" s="2"/>
      <c r="IO132" s="2"/>
      <c r="IP132" s="2"/>
      <c r="IQ132" s="2"/>
      <c r="IR132" s="2"/>
      <c r="IS132" s="2"/>
      <c r="IT132" s="2"/>
      <c r="IU132" s="2"/>
    </row>
    <row r="133" spans="1:255" x14ac:dyDescent="0.2">
      <c r="A133">
        <v>17</v>
      </c>
      <c r="B133">
        <v>1</v>
      </c>
      <c r="E133" t="s">
        <v>226</v>
      </c>
      <c r="F133" t="s">
        <v>227</v>
      </c>
      <c r="G133" t="s">
        <v>228</v>
      </c>
      <c r="H133" t="s">
        <v>38</v>
      </c>
      <c r="I133">
        <v>483</v>
      </c>
      <c r="J133">
        <v>0</v>
      </c>
      <c r="O133">
        <f t="shared" si="69"/>
        <v>83128.94</v>
      </c>
      <c r="P133">
        <f t="shared" si="70"/>
        <v>83128.94</v>
      </c>
      <c r="Q133">
        <f t="shared" si="71"/>
        <v>0</v>
      </c>
      <c r="R133">
        <f t="shared" si="72"/>
        <v>0</v>
      </c>
      <c r="S133">
        <f t="shared" si="73"/>
        <v>0</v>
      </c>
      <c r="T133">
        <f t="shared" si="74"/>
        <v>0</v>
      </c>
      <c r="U133">
        <f t="shared" si="75"/>
        <v>0</v>
      </c>
      <c r="V133">
        <f t="shared" si="76"/>
        <v>0</v>
      </c>
      <c r="W133">
        <f t="shared" si="77"/>
        <v>0</v>
      </c>
      <c r="X133">
        <f t="shared" si="78"/>
        <v>0</v>
      </c>
      <c r="Y133">
        <f t="shared" si="79"/>
        <v>0</v>
      </c>
      <c r="AA133">
        <v>42559019</v>
      </c>
      <c r="AB133">
        <f t="shared" si="80"/>
        <v>101.84</v>
      </c>
      <c r="AC133">
        <f t="shared" si="81"/>
        <v>101.84</v>
      </c>
      <c r="AD133">
        <f t="shared" si="110"/>
        <v>0</v>
      </c>
      <c r="AE133">
        <f t="shared" si="111"/>
        <v>0</v>
      </c>
      <c r="AF133">
        <f t="shared" si="112"/>
        <v>0</v>
      </c>
      <c r="AG133">
        <f t="shared" si="82"/>
        <v>0</v>
      </c>
      <c r="AH133">
        <f t="shared" si="113"/>
        <v>0</v>
      </c>
      <c r="AI133">
        <f t="shared" si="114"/>
        <v>0</v>
      </c>
      <c r="AJ133">
        <f t="shared" si="83"/>
        <v>0</v>
      </c>
      <c r="AK133">
        <v>101.84</v>
      </c>
      <c r="AL133">
        <v>101.84</v>
      </c>
      <c r="AM133">
        <v>0</v>
      </c>
      <c r="AN133">
        <v>0</v>
      </c>
      <c r="AO133">
        <v>0</v>
      </c>
      <c r="AP133">
        <v>0</v>
      </c>
      <c r="AQ133">
        <v>0</v>
      </c>
      <c r="AR133">
        <v>0</v>
      </c>
      <c r="AS133">
        <v>0</v>
      </c>
      <c r="AT133">
        <v>0</v>
      </c>
      <c r="AU133">
        <v>0</v>
      </c>
      <c r="AV133">
        <v>1</v>
      </c>
      <c r="AW133">
        <v>1</v>
      </c>
      <c r="AZ133">
        <v>1</v>
      </c>
      <c r="BA133">
        <v>1</v>
      </c>
      <c r="BB133">
        <v>1</v>
      </c>
      <c r="BC133">
        <v>1.69</v>
      </c>
      <c r="BD133" t="s">
        <v>3</v>
      </c>
      <c r="BE133" t="s">
        <v>3</v>
      </c>
      <c r="BF133" t="s">
        <v>3</v>
      </c>
      <c r="BG133" t="s">
        <v>3</v>
      </c>
      <c r="BH133">
        <v>3</v>
      </c>
      <c r="BI133">
        <v>1</v>
      </c>
      <c r="BJ133" t="s">
        <v>229</v>
      </c>
      <c r="BM133">
        <v>1617</v>
      </c>
      <c r="BN133">
        <v>0</v>
      </c>
      <c r="BO133" t="s">
        <v>227</v>
      </c>
      <c r="BP133">
        <v>1</v>
      </c>
      <c r="BQ133">
        <v>200</v>
      </c>
      <c r="BR133">
        <v>0</v>
      </c>
      <c r="BS133">
        <v>1</v>
      </c>
      <c r="BT133">
        <v>1</v>
      </c>
      <c r="BU133">
        <v>1</v>
      </c>
      <c r="BV133">
        <v>1</v>
      </c>
      <c r="BW133">
        <v>1</v>
      </c>
      <c r="BX133">
        <v>1</v>
      </c>
      <c r="BY133" t="s">
        <v>3</v>
      </c>
      <c r="BZ133">
        <v>0</v>
      </c>
      <c r="CA133">
        <v>0</v>
      </c>
      <c r="CF133">
        <v>0</v>
      </c>
      <c r="CG133">
        <v>0</v>
      </c>
      <c r="CM133">
        <v>0</v>
      </c>
      <c r="CN133" t="s">
        <v>3</v>
      </c>
      <c r="CO133">
        <v>0</v>
      </c>
      <c r="CP133">
        <f t="shared" si="84"/>
        <v>83128.94</v>
      </c>
      <c r="CQ133">
        <f t="shared" si="85"/>
        <v>172.1096</v>
      </c>
      <c r="CR133">
        <f t="shared" si="86"/>
        <v>0</v>
      </c>
      <c r="CS133">
        <f t="shared" si="87"/>
        <v>0</v>
      </c>
      <c r="CT133">
        <f t="shared" si="88"/>
        <v>0</v>
      </c>
      <c r="CU133">
        <f t="shared" si="89"/>
        <v>0</v>
      </c>
      <c r="CV133">
        <f t="shared" si="90"/>
        <v>0</v>
      </c>
      <c r="CW133">
        <f t="shared" si="91"/>
        <v>0</v>
      </c>
      <c r="CX133">
        <f t="shared" si="92"/>
        <v>0</v>
      </c>
      <c r="CY133">
        <f>S133*(BZ133/100)</f>
        <v>0</v>
      </c>
      <c r="CZ133">
        <f>S133*(CA133/100)</f>
        <v>0</v>
      </c>
      <c r="DC133" t="s">
        <v>3</v>
      </c>
      <c r="DD133" t="s">
        <v>3</v>
      </c>
      <c r="DE133" t="s">
        <v>3</v>
      </c>
      <c r="DF133" t="s">
        <v>3</v>
      </c>
      <c r="DG133" t="s">
        <v>3</v>
      </c>
      <c r="DH133" t="s">
        <v>3</v>
      </c>
      <c r="DI133" t="s">
        <v>3</v>
      </c>
      <c r="DJ133" t="s">
        <v>3</v>
      </c>
      <c r="DK133" t="s">
        <v>3</v>
      </c>
      <c r="DL133" t="s">
        <v>3</v>
      </c>
      <c r="DM133" t="s">
        <v>3</v>
      </c>
      <c r="DN133">
        <v>0</v>
      </c>
      <c r="DO133">
        <v>0</v>
      </c>
      <c r="DP133">
        <v>1</v>
      </c>
      <c r="DQ133">
        <v>1</v>
      </c>
      <c r="DU133">
        <v>1003</v>
      </c>
      <c r="DV133" t="s">
        <v>38</v>
      </c>
      <c r="DW133" t="s">
        <v>38</v>
      </c>
      <c r="DX133">
        <v>1</v>
      </c>
      <c r="EE133">
        <v>42146624</v>
      </c>
      <c r="EF133">
        <v>200</v>
      </c>
      <c r="EG133" t="s">
        <v>32</v>
      </c>
      <c r="EH133">
        <v>0</v>
      </c>
      <c r="EI133" t="s">
        <v>3</v>
      </c>
      <c r="EJ133">
        <v>1</v>
      </c>
      <c r="EK133">
        <v>1617</v>
      </c>
      <c r="EL133" t="s">
        <v>33</v>
      </c>
      <c r="EM133" t="s">
        <v>34</v>
      </c>
      <c r="EO133" t="s">
        <v>3</v>
      </c>
      <c r="EQ133">
        <v>512</v>
      </c>
      <c r="ER133">
        <v>101.84</v>
      </c>
      <c r="ES133">
        <v>101.84</v>
      </c>
      <c r="ET133">
        <v>0</v>
      </c>
      <c r="EU133">
        <v>0</v>
      </c>
      <c r="EV133">
        <v>0</v>
      </c>
      <c r="EW133">
        <v>0</v>
      </c>
      <c r="EX133">
        <v>0</v>
      </c>
      <c r="EY133">
        <v>0</v>
      </c>
      <c r="FQ133">
        <v>0</v>
      </c>
      <c r="FR133">
        <f t="shared" si="93"/>
        <v>0</v>
      </c>
      <c r="FS133">
        <v>0</v>
      </c>
      <c r="FX133">
        <v>0</v>
      </c>
      <c r="FY133">
        <v>0</v>
      </c>
      <c r="GA133" t="s">
        <v>3</v>
      </c>
      <c r="GD133">
        <v>0</v>
      </c>
      <c r="GF133">
        <v>1968658861</v>
      </c>
      <c r="GG133">
        <v>2</v>
      </c>
      <c r="GH133">
        <v>1</v>
      </c>
      <c r="GI133">
        <v>2</v>
      </c>
      <c r="GJ133">
        <v>0</v>
      </c>
      <c r="GK133">
        <f>ROUND(R133*(S12)/100,2)</f>
        <v>0</v>
      </c>
      <c r="GL133">
        <f t="shared" si="94"/>
        <v>0</v>
      </c>
      <c r="GM133">
        <f t="shared" si="95"/>
        <v>83128.94</v>
      </c>
      <c r="GN133">
        <f t="shared" si="96"/>
        <v>83128.94</v>
      </c>
      <c r="GO133">
        <f t="shared" si="97"/>
        <v>0</v>
      </c>
      <c r="GP133">
        <f t="shared" si="98"/>
        <v>0</v>
      </c>
      <c r="GR133">
        <v>0</v>
      </c>
      <c r="GS133">
        <v>3</v>
      </c>
      <c r="GT133">
        <v>0</v>
      </c>
      <c r="GU133" t="s">
        <v>3</v>
      </c>
      <c r="GV133">
        <f t="shared" si="99"/>
        <v>0</v>
      </c>
      <c r="GW133">
        <v>1</v>
      </c>
      <c r="GX133">
        <f t="shared" si="100"/>
        <v>0</v>
      </c>
      <c r="HA133">
        <v>0</v>
      </c>
      <c r="HB133">
        <v>0</v>
      </c>
      <c r="IK133">
        <v>0</v>
      </c>
    </row>
    <row r="134" spans="1:255" x14ac:dyDescent="0.2">
      <c r="A134" s="2">
        <v>17</v>
      </c>
      <c r="B134" s="2">
        <v>1</v>
      </c>
      <c r="C134" s="2"/>
      <c r="D134" s="2"/>
      <c r="E134" s="2" t="s">
        <v>230</v>
      </c>
      <c r="F134" s="2" t="s">
        <v>231</v>
      </c>
      <c r="G134" s="2" t="s">
        <v>232</v>
      </c>
      <c r="H134" s="2" t="s">
        <v>38</v>
      </c>
      <c r="I134" s="2">
        <v>246.75</v>
      </c>
      <c r="J134" s="2">
        <v>0</v>
      </c>
      <c r="K134" s="2"/>
      <c r="L134" s="2"/>
      <c r="M134" s="2"/>
      <c r="N134" s="2"/>
      <c r="O134" s="2">
        <f t="shared" si="69"/>
        <v>33195.279999999999</v>
      </c>
      <c r="P134" s="2">
        <f t="shared" si="70"/>
        <v>33195.279999999999</v>
      </c>
      <c r="Q134" s="2">
        <f t="shared" si="71"/>
        <v>0</v>
      </c>
      <c r="R134" s="2">
        <f t="shared" si="72"/>
        <v>0</v>
      </c>
      <c r="S134" s="2">
        <f t="shared" si="73"/>
        <v>0</v>
      </c>
      <c r="T134" s="2">
        <f t="shared" si="74"/>
        <v>0</v>
      </c>
      <c r="U134" s="2">
        <f t="shared" si="75"/>
        <v>0</v>
      </c>
      <c r="V134" s="2">
        <f t="shared" si="76"/>
        <v>0</v>
      </c>
      <c r="W134" s="2">
        <f t="shared" si="77"/>
        <v>0</v>
      </c>
      <c r="X134" s="2">
        <f t="shared" si="78"/>
        <v>0</v>
      </c>
      <c r="Y134" s="2">
        <f t="shared" si="79"/>
        <v>0</v>
      </c>
      <c r="Z134" s="2"/>
      <c r="AA134" s="2">
        <v>42559021</v>
      </c>
      <c r="AB134" s="2">
        <f t="shared" si="80"/>
        <v>134.53</v>
      </c>
      <c r="AC134" s="2">
        <f t="shared" si="81"/>
        <v>134.53</v>
      </c>
      <c r="AD134" s="2">
        <f t="shared" si="110"/>
        <v>0</v>
      </c>
      <c r="AE134" s="2">
        <f t="shared" si="111"/>
        <v>0</v>
      </c>
      <c r="AF134" s="2">
        <f t="shared" si="112"/>
        <v>0</v>
      </c>
      <c r="AG134" s="2">
        <f t="shared" si="82"/>
        <v>0</v>
      </c>
      <c r="AH134" s="2">
        <f t="shared" si="113"/>
        <v>0</v>
      </c>
      <c r="AI134" s="2">
        <f t="shared" si="114"/>
        <v>0</v>
      </c>
      <c r="AJ134" s="2">
        <f t="shared" si="83"/>
        <v>0</v>
      </c>
      <c r="AK134" s="2">
        <v>134.53</v>
      </c>
      <c r="AL134" s="2">
        <v>134.53</v>
      </c>
      <c r="AM134" s="2">
        <v>0</v>
      </c>
      <c r="AN134" s="2">
        <v>0</v>
      </c>
      <c r="AO134" s="2">
        <v>0</v>
      </c>
      <c r="AP134" s="2">
        <v>0</v>
      </c>
      <c r="AQ134" s="2">
        <v>0</v>
      </c>
      <c r="AR134" s="2">
        <v>0</v>
      </c>
      <c r="AS134" s="2">
        <v>0</v>
      </c>
      <c r="AT134" s="2">
        <v>0</v>
      </c>
      <c r="AU134" s="2">
        <v>0</v>
      </c>
      <c r="AV134" s="2">
        <v>1</v>
      </c>
      <c r="AW134" s="2">
        <v>1</v>
      </c>
      <c r="AX134" s="2"/>
      <c r="AY134" s="2"/>
      <c r="AZ134" s="2">
        <v>1</v>
      </c>
      <c r="BA134" s="2">
        <v>1</v>
      </c>
      <c r="BB134" s="2">
        <v>1</v>
      </c>
      <c r="BC134" s="2">
        <v>1</v>
      </c>
      <c r="BD134" s="2" t="s">
        <v>3</v>
      </c>
      <c r="BE134" s="2" t="s">
        <v>3</v>
      </c>
      <c r="BF134" s="2" t="s">
        <v>3</v>
      </c>
      <c r="BG134" s="2" t="s">
        <v>3</v>
      </c>
      <c r="BH134" s="2">
        <v>3</v>
      </c>
      <c r="BI134" s="2">
        <v>1</v>
      </c>
      <c r="BJ134" s="2" t="s">
        <v>233</v>
      </c>
      <c r="BK134" s="2"/>
      <c r="BL134" s="2"/>
      <c r="BM134" s="2">
        <v>1617</v>
      </c>
      <c r="BN134" s="2">
        <v>0</v>
      </c>
      <c r="BO134" s="2" t="s">
        <v>3</v>
      </c>
      <c r="BP134" s="2">
        <v>0</v>
      </c>
      <c r="BQ134" s="2">
        <v>200</v>
      </c>
      <c r="BR134" s="2">
        <v>0</v>
      </c>
      <c r="BS134" s="2">
        <v>1</v>
      </c>
      <c r="BT134" s="2">
        <v>1</v>
      </c>
      <c r="BU134" s="2">
        <v>1</v>
      </c>
      <c r="BV134" s="2">
        <v>1</v>
      </c>
      <c r="BW134" s="2">
        <v>1</v>
      </c>
      <c r="BX134" s="2">
        <v>1</v>
      </c>
      <c r="BY134" s="2" t="s">
        <v>3</v>
      </c>
      <c r="BZ134" s="2">
        <v>0</v>
      </c>
      <c r="CA134" s="2">
        <v>0</v>
      </c>
      <c r="CB134" s="2"/>
      <c r="CC134" s="2"/>
      <c r="CD134" s="2"/>
      <c r="CE134" s="2"/>
      <c r="CF134" s="2">
        <v>0</v>
      </c>
      <c r="CG134" s="2">
        <v>0</v>
      </c>
      <c r="CH134" s="2"/>
      <c r="CI134" s="2"/>
      <c r="CJ134" s="2"/>
      <c r="CK134" s="2"/>
      <c r="CL134" s="2"/>
      <c r="CM134" s="2">
        <v>0</v>
      </c>
      <c r="CN134" s="2" t="s">
        <v>3</v>
      </c>
      <c r="CO134" s="2">
        <v>0</v>
      </c>
      <c r="CP134" s="2">
        <f t="shared" si="84"/>
        <v>33195.279999999999</v>
      </c>
      <c r="CQ134" s="2">
        <f t="shared" si="85"/>
        <v>134.53</v>
      </c>
      <c r="CR134" s="2">
        <f t="shared" si="86"/>
        <v>0</v>
      </c>
      <c r="CS134" s="2">
        <f t="shared" si="87"/>
        <v>0</v>
      </c>
      <c r="CT134" s="2">
        <f t="shared" si="88"/>
        <v>0</v>
      </c>
      <c r="CU134" s="2">
        <f t="shared" si="89"/>
        <v>0</v>
      </c>
      <c r="CV134" s="2">
        <f t="shared" si="90"/>
        <v>0</v>
      </c>
      <c r="CW134" s="2">
        <f t="shared" si="91"/>
        <v>0</v>
      </c>
      <c r="CX134" s="2">
        <f t="shared" si="92"/>
        <v>0</v>
      </c>
      <c r="CY134" s="2">
        <f>((S134*BZ134)/100)</f>
        <v>0</v>
      </c>
      <c r="CZ134" s="2">
        <f>((S134*CA134)/100)</f>
        <v>0</v>
      </c>
      <c r="DA134" s="2"/>
      <c r="DB134" s="2"/>
      <c r="DC134" s="2" t="s">
        <v>3</v>
      </c>
      <c r="DD134" s="2" t="s">
        <v>3</v>
      </c>
      <c r="DE134" s="2" t="s">
        <v>3</v>
      </c>
      <c r="DF134" s="2" t="s">
        <v>3</v>
      </c>
      <c r="DG134" s="2" t="s">
        <v>3</v>
      </c>
      <c r="DH134" s="2" t="s">
        <v>3</v>
      </c>
      <c r="DI134" s="2" t="s">
        <v>3</v>
      </c>
      <c r="DJ134" s="2" t="s">
        <v>3</v>
      </c>
      <c r="DK134" s="2" t="s">
        <v>3</v>
      </c>
      <c r="DL134" s="2" t="s">
        <v>3</v>
      </c>
      <c r="DM134" s="2" t="s">
        <v>3</v>
      </c>
      <c r="DN134" s="2">
        <v>0</v>
      </c>
      <c r="DO134" s="2">
        <v>0</v>
      </c>
      <c r="DP134" s="2">
        <v>1</v>
      </c>
      <c r="DQ134" s="2">
        <v>1</v>
      </c>
      <c r="DR134" s="2"/>
      <c r="DS134" s="2"/>
      <c r="DT134" s="2"/>
      <c r="DU134" s="2">
        <v>1003</v>
      </c>
      <c r="DV134" s="2" t="s">
        <v>38</v>
      </c>
      <c r="DW134" s="2" t="s">
        <v>38</v>
      </c>
      <c r="DX134" s="2">
        <v>1</v>
      </c>
      <c r="DY134" s="2"/>
      <c r="DZ134" s="2"/>
      <c r="EA134" s="2"/>
      <c r="EB134" s="2"/>
      <c r="EC134" s="2"/>
      <c r="ED134" s="2"/>
      <c r="EE134" s="2">
        <v>42146624</v>
      </c>
      <c r="EF134" s="2">
        <v>200</v>
      </c>
      <c r="EG134" s="2" t="s">
        <v>32</v>
      </c>
      <c r="EH134" s="2">
        <v>0</v>
      </c>
      <c r="EI134" s="2" t="s">
        <v>3</v>
      </c>
      <c r="EJ134" s="2">
        <v>1</v>
      </c>
      <c r="EK134" s="2">
        <v>1617</v>
      </c>
      <c r="EL134" s="2" t="s">
        <v>33</v>
      </c>
      <c r="EM134" s="2" t="s">
        <v>34</v>
      </c>
      <c r="EN134" s="2"/>
      <c r="EO134" s="2" t="s">
        <v>3</v>
      </c>
      <c r="EP134" s="2"/>
      <c r="EQ134" s="2">
        <v>512</v>
      </c>
      <c r="ER134" s="2">
        <v>134.53</v>
      </c>
      <c r="ES134" s="2">
        <v>134.53</v>
      </c>
      <c r="ET134" s="2">
        <v>0</v>
      </c>
      <c r="EU134" s="2">
        <v>0</v>
      </c>
      <c r="EV134" s="2">
        <v>0</v>
      </c>
      <c r="EW134" s="2">
        <v>0</v>
      </c>
      <c r="EX134" s="2">
        <v>0</v>
      </c>
      <c r="EY134" s="2">
        <v>0</v>
      </c>
      <c r="EZ134" s="2"/>
      <c r="FA134" s="2"/>
      <c r="FB134" s="2"/>
      <c r="FC134" s="2"/>
      <c r="FD134" s="2"/>
      <c r="FE134" s="2"/>
      <c r="FF134" s="2"/>
      <c r="FG134" s="2"/>
      <c r="FH134" s="2"/>
      <c r="FI134" s="2"/>
      <c r="FJ134" s="2"/>
      <c r="FK134" s="2"/>
      <c r="FL134" s="2"/>
      <c r="FM134" s="2"/>
      <c r="FN134" s="2"/>
      <c r="FO134" s="2"/>
      <c r="FP134" s="2"/>
      <c r="FQ134" s="2">
        <v>0</v>
      </c>
      <c r="FR134" s="2">
        <f t="shared" si="93"/>
        <v>0</v>
      </c>
      <c r="FS134" s="2">
        <v>0</v>
      </c>
      <c r="FT134" s="2"/>
      <c r="FU134" s="2"/>
      <c r="FV134" s="2"/>
      <c r="FW134" s="2"/>
      <c r="FX134" s="2">
        <v>0</v>
      </c>
      <c r="FY134" s="2">
        <v>0</v>
      </c>
      <c r="FZ134" s="2"/>
      <c r="GA134" s="2" t="s">
        <v>3</v>
      </c>
      <c r="GB134" s="2"/>
      <c r="GC134" s="2"/>
      <c r="GD134" s="2">
        <v>0</v>
      </c>
      <c r="GE134" s="2"/>
      <c r="GF134" s="2">
        <v>-1898172224</v>
      </c>
      <c r="GG134" s="2">
        <v>2</v>
      </c>
      <c r="GH134" s="2">
        <v>1</v>
      </c>
      <c r="GI134" s="2">
        <v>-2</v>
      </c>
      <c r="GJ134" s="2">
        <v>0</v>
      </c>
      <c r="GK134" s="2">
        <f>ROUND(R134*(R12)/100,2)</f>
        <v>0</v>
      </c>
      <c r="GL134" s="2">
        <f t="shared" si="94"/>
        <v>0</v>
      </c>
      <c r="GM134" s="2">
        <f t="shared" si="95"/>
        <v>33195.279999999999</v>
      </c>
      <c r="GN134" s="2">
        <f t="shared" si="96"/>
        <v>33195.279999999999</v>
      </c>
      <c r="GO134" s="2">
        <f t="shared" si="97"/>
        <v>0</v>
      </c>
      <c r="GP134" s="2">
        <f t="shared" si="98"/>
        <v>0</v>
      </c>
      <c r="GQ134" s="2"/>
      <c r="GR134" s="2">
        <v>0</v>
      </c>
      <c r="GS134" s="2">
        <v>3</v>
      </c>
      <c r="GT134" s="2">
        <v>0</v>
      </c>
      <c r="GU134" s="2" t="s">
        <v>3</v>
      </c>
      <c r="GV134" s="2">
        <f t="shared" si="99"/>
        <v>0</v>
      </c>
      <c r="GW134" s="2">
        <v>1</v>
      </c>
      <c r="GX134" s="2">
        <f t="shared" si="100"/>
        <v>0</v>
      </c>
      <c r="GY134" s="2"/>
      <c r="GZ134" s="2"/>
      <c r="HA134" s="2">
        <v>0</v>
      </c>
      <c r="HB134" s="2">
        <v>0</v>
      </c>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v>0</v>
      </c>
      <c r="IL134" s="2"/>
      <c r="IM134" s="2"/>
      <c r="IN134" s="2"/>
      <c r="IO134" s="2"/>
      <c r="IP134" s="2"/>
      <c r="IQ134" s="2"/>
      <c r="IR134" s="2"/>
      <c r="IS134" s="2"/>
      <c r="IT134" s="2"/>
      <c r="IU134" s="2"/>
    </row>
    <row r="135" spans="1:255" x14ac:dyDescent="0.2">
      <c r="A135">
        <v>17</v>
      </c>
      <c r="B135">
        <v>1</v>
      </c>
      <c r="E135" t="s">
        <v>230</v>
      </c>
      <c r="F135" t="s">
        <v>231</v>
      </c>
      <c r="G135" t="s">
        <v>232</v>
      </c>
      <c r="H135" t="s">
        <v>38</v>
      </c>
      <c r="I135">
        <v>246.75</v>
      </c>
      <c r="J135">
        <v>0</v>
      </c>
      <c r="O135">
        <f t="shared" si="69"/>
        <v>49460.959999999999</v>
      </c>
      <c r="P135">
        <f t="shared" si="70"/>
        <v>49460.959999999999</v>
      </c>
      <c r="Q135">
        <f t="shared" si="71"/>
        <v>0</v>
      </c>
      <c r="R135">
        <f t="shared" si="72"/>
        <v>0</v>
      </c>
      <c r="S135">
        <f t="shared" si="73"/>
        <v>0</v>
      </c>
      <c r="T135">
        <f t="shared" si="74"/>
        <v>0</v>
      </c>
      <c r="U135">
        <f t="shared" si="75"/>
        <v>0</v>
      </c>
      <c r="V135">
        <f t="shared" si="76"/>
        <v>0</v>
      </c>
      <c r="W135">
        <f t="shared" si="77"/>
        <v>0</v>
      </c>
      <c r="X135">
        <f t="shared" si="78"/>
        <v>0</v>
      </c>
      <c r="Y135">
        <f t="shared" si="79"/>
        <v>0</v>
      </c>
      <c r="AA135">
        <v>42559019</v>
      </c>
      <c r="AB135">
        <f t="shared" si="80"/>
        <v>134.53</v>
      </c>
      <c r="AC135">
        <f t="shared" si="81"/>
        <v>134.53</v>
      </c>
      <c r="AD135">
        <f t="shared" si="110"/>
        <v>0</v>
      </c>
      <c r="AE135">
        <f t="shared" si="111"/>
        <v>0</v>
      </c>
      <c r="AF135">
        <f t="shared" si="112"/>
        <v>0</v>
      </c>
      <c r="AG135">
        <f t="shared" si="82"/>
        <v>0</v>
      </c>
      <c r="AH135">
        <f t="shared" si="113"/>
        <v>0</v>
      </c>
      <c r="AI135">
        <f t="shared" si="114"/>
        <v>0</v>
      </c>
      <c r="AJ135">
        <f t="shared" si="83"/>
        <v>0</v>
      </c>
      <c r="AK135">
        <v>134.53</v>
      </c>
      <c r="AL135">
        <v>134.53</v>
      </c>
      <c r="AM135">
        <v>0</v>
      </c>
      <c r="AN135">
        <v>0</v>
      </c>
      <c r="AO135">
        <v>0</v>
      </c>
      <c r="AP135">
        <v>0</v>
      </c>
      <c r="AQ135">
        <v>0</v>
      </c>
      <c r="AR135">
        <v>0</v>
      </c>
      <c r="AS135">
        <v>0</v>
      </c>
      <c r="AT135">
        <v>0</v>
      </c>
      <c r="AU135">
        <v>0</v>
      </c>
      <c r="AV135">
        <v>1</v>
      </c>
      <c r="AW135">
        <v>1</v>
      </c>
      <c r="AZ135">
        <v>1</v>
      </c>
      <c r="BA135">
        <v>1</v>
      </c>
      <c r="BB135">
        <v>1</v>
      </c>
      <c r="BC135">
        <v>1.49</v>
      </c>
      <c r="BD135" t="s">
        <v>3</v>
      </c>
      <c r="BE135" t="s">
        <v>3</v>
      </c>
      <c r="BF135" t="s">
        <v>3</v>
      </c>
      <c r="BG135" t="s">
        <v>3</v>
      </c>
      <c r="BH135">
        <v>3</v>
      </c>
      <c r="BI135">
        <v>1</v>
      </c>
      <c r="BJ135" t="s">
        <v>233</v>
      </c>
      <c r="BM135">
        <v>1617</v>
      </c>
      <c r="BN135">
        <v>0</v>
      </c>
      <c r="BO135" t="s">
        <v>231</v>
      </c>
      <c r="BP135">
        <v>1</v>
      </c>
      <c r="BQ135">
        <v>200</v>
      </c>
      <c r="BR135">
        <v>0</v>
      </c>
      <c r="BS135">
        <v>1</v>
      </c>
      <c r="BT135">
        <v>1</v>
      </c>
      <c r="BU135">
        <v>1</v>
      </c>
      <c r="BV135">
        <v>1</v>
      </c>
      <c r="BW135">
        <v>1</v>
      </c>
      <c r="BX135">
        <v>1</v>
      </c>
      <c r="BY135" t="s">
        <v>3</v>
      </c>
      <c r="BZ135">
        <v>0</v>
      </c>
      <c r="CA135">
        <v>0</v>
      </c>
      <c r="CF135">
        <v>0</v>
      </c>
      <c r="CG135">
        <v>0</v>
      </c>
      <c r="CM135">
        <v>0</v>
      </c>
      <c r="CN135" t="s">
        <v>3</v>
      </c>
      <c r="CO135">
        <v>0</v>
      </c>
      <c r="CP135">
        <f t="shared" si="84"/>
        <v>49460.959999999999</v>
      </c>
      <c r="CQ135">
        <f t="shared" si="85"/>
        <v>200.44970000000001</v>
      </c>
      <c r="CR135">
        <f t="shared" si="86"/>
        <v>0</v>
      </c>
      <c r="CS135">
        <f t="shared" si="87"/>
        <v>0</v>
      </c>
      <c r="CT135">
        <f t="shared" si="88"/>
        <v>0</v>
      </c>
      <c r="CU135">
        <f t="shared" si="89"/>
        <v>0</v>
      </c>
      <c r="CV135">
        <f t="shared" si="90"/>
        <v>0</v>
      </c>
      <c r="CW135">
        <f t="shared" si="91"/>
        <v>0</v>
      </c>
      <c r="CX135">
        <f t="shared" si="92"/>
        <v>0</v>
      </c>
      <c r="CY135">
        <f>S135*(BZ135/100)</f>
        <v>0</v>
      </c>
      <c r="CZ135">
        <f>S135*(CA135/100)</f>
        <v>0</v>
      </c>
      <c r="DC135" t="s">
        <v>3</v>
      </c>
      <c r="DD135" t="s">
        <v>3</v>
      </c>
      <c r="DE135" t="s">
        <v>3</v>
      </c>
      <c r="DF135" t="s">
        <v>3</v>
      </c>
      <c r="DG135" t="s">
        <v>3</v>
      </c>
      <c r="DH135" t="s">
        <v>3</v>
      </c>
      <c r="DI135" t="s">
        <v>3</v>
      </c>
      <c r="DJ135" t="s">
        <v>3</v>
      </c>
      <c r="DK135" t="s">
        <v>3</v>
      </c>
      <c r="DL135" t="s">
        <v>3</v>
      </c>
      <c r="DM135" t="s">
        <v>3</v>
      </c>
      <c r="DN135">
        <v>0</v>
      </c>
      <c r="DO135">
        <v>0</v>
      </c>
      <c r="DP135">
        <v>1</v>
      </c>
      <c r="DQ135">
        <v>1</v>
      </c>
      <c r="DU135">
        <v>1003</v>
      </c>
      <c r="DV135" t="s">
        <v>38</v>
      </c>
      <c r="DW135" t="s">
        <v>38</v>
      </c>
      <c r="DX135">
        <v>1</v>
      </c>
      <c r="EE135">
        <v>42146624</v>
      </c>
      <c r="EF135">
        <v>200</v>
      </c>
      <c r="EG135" t="s">
        <v>32</v>
      </c>
      <c r="EH135">
        <v>0</v>
      </c>
      <c r="EI135" t="s">
        <v>3</v>
      </c>
      <c r="EJ135">
        <v>1</v>
      </c>
      <c r="EK135">
        <v>1617</v>
      </c>
      <c r="EL135" t="s">
        <v>33</v>
      </c>
      <c r="EM135" t="s">
        <v>34</v>
      </c>
      <c r="EO135" t="s">
        <v>3</v>
      </c>
      <c r="EQ135">
        <v>512</v>
      </c>
      <c r="ER135">
        <v>134.53</v>
      </c>
      <c r="ES135">
        <v>134.53</v>
      </c>
      <c r="ET135">
        <v>0</v>
      </c>
      <c r="EU135">
        <v>0</v>
      </c>
      <c r="EV135">
        <v>0</v>
      </c>
      <c r="EW135">
        <v>0</v>
      </c>
      <c r="EX135">
        <v>0</v>
      </c>
      <c r="EY135">
        <v>0</v>
      </c>
      <c r="FQ135">
        <v>0</v>
      </c>
      <c r="FR135">
        <f t="shared" si="93"/>
        <v>0</v>
      </c>
      <c r="FS135">
        <v>0</v>
      </c>
      <c r="FX135">
        <v>0</v>
      </c>
      <c r="FY135">
        <v>0</v>
      </c>
      <c r="GA135" t="s">
        <v>3</v>
      </c>
      <c r="GD135">
        <v>0</v>
      </c>
      <c r="GF135">
        <v>-1898172224</v>
      </c>
      <c r="GG135">
        <v>2</v>
      </c>
      <c r="GH135">
        <v>1</v>
      </c>
      <c r="GI135">
        <v>2</v>
      </c>
      <c r="GJ135">
        <v>0</v>
      </c>
      <c r="GK135">
        <f>ROUND(R135*(S12)/100,2)</f>
        <v>0</v>
      </c>
      <c r="GL135">
        <f t="shared" si="94"/>
        <v>0</v>
      </c>
      <c r="GM135">
        <f t="shared" si="95"/>
        <v>49460.959999999999</v>
      </c>
      <c r="GN135">
        <f t="shared" si="96"/>
        <v>49460.959999999999</v>
      </c>
      <c r="GO135">
        <f t="shared" si="97"/>
        <v>0</v>
      </c>
      <c r="GP135">
        <f t="shared" si="98"/>
        <v>0</v>
      </c>
      <c r="GR135">
        <v>0</v>
      </c>
      <c r="GS135">
        <v>3</v>
      </c>
      <c r="GT135">
        <v>0</v>
      </c>
      <c r="GU135" t="s">
        <v>3</v>
      </c>
      <c r="GV135">
        <f t="shared" si="99"/>
        <v>0</v>
      </c>
      <c r="GW135">
        <v>1</v>
      </c>
      <c r="GX135">
        <f t="shared" si="100"/>
        <v>0</v>
      </c>
      <c r="HA135">
        <v>0</v>
      </c>
      <c r="HB135">
        <v>0</v>
      </c>
      <c r="IK135">
        <v>0</v>
      </c>
    </row>
    <row r="136" spans="1:255" x14ac:dyDescent="0.2">
      <c r="A136" s="2">
        <v>17</v>
      </c>
      <c r="B136" s="2">
        <v>1</v>
      </c>
      <c r="C136" s="2"/>
      <c r="D136" s="2"/>
      <c r="E136" s="2" t="s">
        <v>234</v>
      </c>
      <c r="F136" s="2" t="s">
        <v>235</v>
      </c>
      <c r="G136" s="2" t="s">
        <v>236</v>
      </c>
      <c r="H136" s="2" t="s">
        <v>38</v>
      </c>
      <c r="I136" s="2">
        <v>4.2</v>
      </c>
      <c r="J136" s="2">
        <v>0</v>
      </c>
      <c r="K136" s="2"/>
      <c r="L136" s="2"/>
      <c r="M136" s="2"/>
      <c r="N136" s="2"/>
      <c r="O136" s="2">
        <f t="shared" si="69"/>
        <v>631.42999999999995</v>
      </c>
      <c r="P136" s="2">
        <f t="shared" si="70"/>
        <v>631.42999999999995</v>
      </c>
      <c r="Q136" s="2">
        <f t="shared" si="71"/>
        <v>0</v>
      </c>
      <c r="R136" s="2">
        <f t="shared" si="72"/>
        <v>0</v>
      </c>
      <c r="S136" s="2">
        <f t="shared" si="73"/>
        <v>0</v>
      </c>
      <c r="T136" s="2">
        <f t="shared" si="74"/>
        <v>0</v>
      </c>
      <c r="U136" s="2">
        <f t="shared" si="75"/>
        <v>0</v>
      </c>
      <c r="V136" s="2">
        <f t="shared" si="76"/>
        <v>0</v>
      </c>
      <c r="W136" s="2">
        <f t="shared" si="77"/>
        <v>0</v>
      </c>
      <c r="X136" s="2">
        <f t="shared" si="78"/>
        <v>0</v>
      </c>
      <c r="Y136" s="2">
        <f t="shared" si="79"/>
        <v>0</v>
      </c>
      <c r="Z136" s="2"/>
      <c r="AA136" s="2">
        <v>42559021</v>
      </c>
      <c r="AB136" s="2">
        <f t="shared" si="80"/>
        <v>150.34</v>
      </c>
      <c r="AC136" s="2">
        <f t="shared" si="81"/>
        <v>150.34</v>
      </c>
      <c r="AD136" s="2">
        <f t="shared" si="110"/>
        <v>0</v>
      </c>
      <c r="AE136" s="2">
        <f t="shared" si="111"/>
        <v>0</v>
      </c>
      <c r="AF136" s="2">
        <f t="shared" si="112"/>
        <v>0</v>
      </c>
      <c r="AG136" s="2">
        <f t="shared" si="82"/>
        <v>0</v>
      </c>
      <c r="AH136" s="2">
        <f t="shared" si="113"/>
        <v>0</v>
      </c>
      <c r="AI136" s="2">
        <f t="shared" si="114"/>
        <v>0</v>
      </c>
      <c r="AJ136" s="2">
        <f t="shared" si="83"/>
        <v>0</v>
      </c>
      <c r="AK136" s="2">
        <v>150.34</v>
      </c>
      <c r="AL136" s="2">
        <v>150.34</v>
      </c>
      <c r="AM136" s="2">
        <v>0</v>
      </c>
      <c r="AN136" s="2">
        <v>0</v>
      </c>
      <c r="AO136" s="2">
        <v>0</v>
      </c>
      <c r="AP136" s="2">
        <v>0</v>
      </c>
      <c r="AQ136" s="2">
        <v>0</v>
      </c>
      <c r="AR136" s="2">
        <v>0</v>
      </c>
      <c r="AS136" s="2">
        <v>0</v>
      </c>
      <c r="AT136" s="2">
        <v>0</v>
      </c>
      <c r="AU136" s="2">
        <v>0</v>
      </c>
      <c r="AV136" s="2">
        <v>1</v>
      </c>
      <c r="AW136" s="2">
        <v>1</v>
      </c>
      <c r="AX136" s="2"/>
      <c r="AY136" s="2"/>
      <c r="AZ136" s="2">
        <v>1</v>
      </c>
      <c r="BA136" s="2">
        <v>1</v>
      </c>
      <c r="BB136" s="2">
        <v>1</v>
      </c>
      <c r="BC136" s="2">
        <v>1</v>
      </c>
      <c r="BD136" s="2" t="s">
        <v>3</v>
      </c>
      <c r="BE136" s="2" t="s">
        <v>3</v>
      </c>
      <c r="BF136" s="2" t="s">
        <v>3</v>
      </c>
      <c r="BG136" s="2" t="s">
        <v>3</v>
      </c>
      <c r="BH136" s="2">
        <v>3</v>
      </c>
      <c r="BI136" s="2">
        <v>1</v>
      </c>
      <c r="BJ136" s="2" t="s">
        <v>237</v>
      </c>
      <c r="BK136" s="2"/>
      <c r="BL136" s="2"/>
      <c r="BM136" s="2">
        <v>1617</v>
      </c>
      <c r="BN136" s="2">
        <v>0</v>
      </c>
      <c r="BO136" s="2" t="s">
        <v>3</v>
      </c>
      <c r="BP136" s="2">
        <v>0</v>
      </c>
      <c r="BQ136" s="2">
        <v>200</v>
      </c>
      <c r="BR136" s="2">
        <v>0</v>
      </c>
      <c r="BS136" s="2">
        <v>1</v>
      </c>
      <c r="BT136" s="2">
        <v>1</v>
      </c>
      <c r="BU136" s="2">
        <v>1</v>
      </c>
      <c r="BV136" s="2">
        <v>1</v>
      </c>
      <c r="BW136" s="2">
        <v>1</v>
      </c>
      <c r="BX136" s="2">
        <v>1</v>
      </c>
      <c r="BY136" s="2" t="s">
        <v>3</v>
      </c>
      <c r="BZ136" s="2">
        <v>0</v>
      </c>
      <c r="CA136" s="2">
        <v>0</v>
      </c>
      <c r="CB136" s="2"/>
      <c r="CC136" s="2"/>
      <c r="CD136" s="2"/>
      <c r="CE136" s="2"/>
      <c r="CF136" s="2">
        <v>0</v>
      </c>
      <c r="CG136" s="2">
        <v>0</v>
      </c>
      <c r="CH136" s="2"/>
      <c r="CI136" s="2"/>
      <c r="CJ136" s="2"/>
      <c r="CK136" s="2"/>
      <c r="CL136" s="2"/>
      <c r="CM136" s="2">
        <v>0</v>
      </c>
      <c r="CN136" s="2" t="s">
        <v>3</v>
      </c>
      <c r="CO136" s="2">
        <v>0</v>
      </c>
      <c r="CP136" s="2">
        <f t="shared" si="84"/>
        <v>631.42999999999995</v>
      </c>
      <c r="CQ136" s="2">
        <f t="shared" si="85"/>
        <v>150.34</v>
      </c>
      <c r="CR136" s="2">
        <f t="shared" si="86"/>
        <v>0</v>
      </c>
      <c r="CS136" s="2">
        <f t="shared" si="87"/>
        <v>0</v>
      </c>
      <c r="CT136" s="2">
        <f t="shared" si="88"/>
        <v>0</v>
      </c>
      <c r="CU136" s="2">
        <f t="shared" si="89"/>
        <v>0</v>
      </c>
      <c r="CV136" s="2">
        <f t="shared" si="90"/>
        <v>0</v>
      </c>
      <c r="CW136" s="2">
        <f t="shared" si="91"/>
        <v>0</v>
      </c>
      <c r="CX136" s="2">
        <f t="shared" si="92"/>
        <v>0</v>
      </c>
      <c r="CY136" s="2">
        <f>((S136*BZ136)/100)</f>
        <v>0</v>
      </c>
      <c r="CZ136" s="2">
        <f>((S136*CA136)/100)</f>
        <v>0</v>
      </c>
      <c r="DA136" s="2"/>
      <c r="DB136" s="2"/>
      <c r="DC136" s="2" t="s">
        <v>3</v>
      </c>
      <c r="DD136" s="2" t="s">
        <v>3</v>
      </c>
      <c r="DE136" s="2" t="s">
        <v>3</v>
      </c>
      <c r="DF136" s="2" t="s">
        <v>3</v>
      </c>
      <c r="DG136" s="2" t="s">
        <v>3</v>
      </c>
      <c r="DH136" s="2" t="s">
        <v>3</v>
      </c>
      <c r="DI136" s="2" t="s">
        <v>3</v>
      </c>
      <c r="DJ136" s="2" t="s">
        <v>3</v>
      </c>
      <c r="DK136" s="2" t="s">
        <v>3</v>
      </c>
      <c r="DL136" s="2" t="s">
        <v>3</v>
      </c>
      <c r="DM136" s="2" t="s">
        <v>3</v>
      </c>
      <c r="DN136" s="2">
        <v>0</v>
      </c>
      <c r="DO136" s="2">
        <v>0</v>
      </c>
      <c r="DP136" s="2">
        <v>1</v>
      </c>
      <c r="DQ136" s="2">
        <v>1</v>
      </c>
      <c r="DR136" s="2"/>
      <c r="DS136" s="2"/>
      <c r="DT136" s="2"/>
      <c r="DU136" s="2">
        <v>1003</v>
      </c>
      <c r="DV136" s="2" t="s">
        <v>38</v>
      </c>
      <c r="DW136" s="2" t="s">
        <v>38</v>
      </c>
      <c r="DX136" s="2">
        <v>1</v>
      </c>
      <c r="DY136" s="2"/>
      <c r="DZ136" s="2"/>
      <c r="EA136" s="2"/>
      <c r="EB136" s="2"/>
      <c r="EC136" s="2"/>
      <c r="ED136" s="2"/>
      <c r="EE136" s="2">
        <v>42146624</v>
      </c>
      <c r="EF136" s="2">
        <v>200</v>
      </c>
      <c r="EG136" s="2" t="s">
        <v>32</v>
      </c>
      <c r="EH136" s="2">
        <v>0</v>
      </c>
      <c r="EI136" s="2" t="s">
        <v>3</v>
      </c>
      <c r="EJ136" s="2">
        <v>1</v>
      </c>
      <c r="EK136" s="2">
        <v>1617</v>
      </c>
      <c r="EL136" s="2" t="s">
        <v>33</v>
      </c>
      <c r="EM136" s="2" t="s">
        <v>34</v>
      </c>
      <c r="EN136" s="2"/>
      <c r="EO136" s="2" t="s">
        <v>3</v>
      </c>
      <c r="EP136" s="2"/>
      <c r="EQ136" s="2">
        <v>512</v>
      </c>
      <c r="ER136" s="2">
        <v>150.34</v>
      </c>
      <c r="ES136" s="2">
        <v>150.34</v>
      </c>
      <c r="ET136" s="2">
        <v>0</v>
      </c>
      <c r="EU136" s="2">
        <v>0</v>
      </c>
      <c r="EV136" s="2">
        <v>0</v>
      </c>
      <c r="EW136" s="2">
        <v>0</v>
      </c>
      <c r="EX136" s="2">
        <v>0</v>
      </c>
      <c r="EY136" s="2">
        <v>0</v>
      </c>
      <c r="EZ136" s="2"/>
      <c r="FA136" s="2"/>
      <c r="FB136" s="2"/>
      <c r="FC136" s="2"/>
      <c r="FD136" s="2"/>
      <c r="FE136" s="2"/>
      <c r="FF136" s="2"/>
      <c r="FG136" s="2"/>
      <c r="FH136" s="2"/>
      <c r="FI136" s="2"/>
      <c r="FJ136" s="2"/>
      <c r="FK136" s="2"/>
      <c r="FL136" s="2"/>
      <c r="FM136" s="2"/>
      <c r="FN136" s="2"/>
      <c r="FO136" s="2"/>
      <c r="FP136" s="2"/>
      <c r="FQ136" s="2">
        <v>0</v>
      </c>
      <c r="FR136" s="2">
        <f t="shared" si="93"/>
        <v>0</v>
      </c>
      <c r="FS136" s="2">
        <v>0</v>
      </c>
      <c r="FT136" s="2"/>
      <c r="FU136" s="2"/>
      <c r="FV136" s="2"/>
      <c r="FW136" s="2"/>
      <c r="FX136" s="2">
        <v>0</v>
      </c>
      <c r="FY136" s="2">
        <v>0</v>
      </c>
      <c r="FZ136" s="2"/>
      <c r="GA136" s="2" t="s">
        <v>3</v>
      </c>
      <c r="GB136" s="2"/>
      <c r="GC136" s="2"/>
      <c r="GD136" s="2">
        <v>0</v>
      </c>
      <c r="GE136" s="2"/>
      <c r="GF136" s="2">
        <v>-938728938</v>
      </c>
      <c r="GG136" s="2">
        <v>2</v>
      </c>
      <c r="GH136" s="2">
        <v>1</v>
      </c>
      <c r="GI136" s="2">
        <v>-2</v>
      </c>
      <c r="GJ136" s="2">
        <v>0</v>
      </c>
      <c r="GK136" s="2">
        <f>ROUND(R136*(R12)/100,2)</f>
        <v>0</v>
      </c>
      <c r="GL136" s="2">
        <f t="shared" si="94"/>
        <v>0</v>
      </c>
      <c r="GM136" s="2">
        <f t="shared" si="95"/>
        <v>631.42999999999995</v>
      </c>
      <c r="GN136" s="2">
        <f t="shared" si="96"/>
        <v>631.42999999999995</v>
      </c>
      <c r="GO136" s="2">
        <f t="shared" si="97"/>
        <v>0</v>
      </c>
      <c r="GP136" s="2">
        <f t="shared" si="98"/>
        <v>0</v>
      </c>
      <c r="GQ136" s="2"/>
      <c r="GR136" s="2">
        <v>0</v>
      </c>
      <c r="GS136" s="2">
        <v>3</v>
      </c>
      <c r="GT136" s="2">
        <v>0</v>
      </c>
      <c r="GU136" s="2" t="s">
        <v>3</v>
      </c>
      <c r="GV136" s="2">
        <f t="shared" si="99"/>
        <v>0</v>
      </c>
      <c r="GW136" s="2">
        <v>1</v>
      </c>
      <c r="GX136" s="2">
        <f t="shared" si="100"/>
        <v>0</v>
      </c>
      <c r="GY136" s="2"/>
      <c r="GZ136" s="2"/>
      <c r="HA136" s="2">
        <v>0</v>
      </c>
      <c r="HB136" s="2">
        <v>0</v>
      </c>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v>0</v>
      </c>
      <c r="IL136" s="2"/>
      <c r="IM136" s="2"/>
      <c r="IN136" s="2"/>
      <c r="IO136" s="2"/>
      <c r="IP136" s="2"/>
      <c r="IQ136" s="2"/>
      <c r="IR136" s="2"/>
      <c r="IS136" s="2"/>
      <c r="IT136" s="2"/>
      <c r="IU136" s="2"/>
    </row>
    <row r="137" spans="1:255" x14ac:dyDescent="0.2">
      <c r="A137">
        <v>17</v>
      </c>
      <c r="B137">
        <v>1</v>
      </c>
      <c r="E137" t="s">
        <v>234</v>
      </c>
      <c r="F137" t="s">
        <v>235</v>
      </c>
      <c r="G137" t="s">
        <v>236</v>
      </c>
      <c r="H137" t="s">
        <v>38</v>
      </c>
      <c r="I137">
        <v>4.2</v>
      </c>
      <c r="J137">
        <v>0</v>
      </c>
      <c r="O137">
        <f t="shared" si="69"/>
        <v>940.83</v>
      </c>
      <c r="P137">
        <f t="shared" si="70"/>
        <v>940.83</v>
      </c>
      <c r="Q137">
        <f t="shared" si="71"/>
        <v>0</v>
      </c>
      <c r="R137">
        <f t="shared" si="72"/>
        <v>0</v>
      </c>
      <c r="S137">
        <f t="shared" si="73"/>
        <v>0</v>
      </c>
      <c r="T137">
        <f t="shared" si="74"/>
        <v>0</v>
      </c>
      <c r="U137">
        <f t="shared" si="75"/>
        <v>0</v>
      </c>
      <c r="V137">
        <f t="shared" si="76"/>
        <v>0</v>
      </c>
      <c r="W137">
        <f t="shared" si="77"/>
        <v>0</v>
      </c>
      <c r="X137">
        <f t="shared" si="78"/>
        <v>0</v>
      </c>
      <c r="Y137">
        <f t="shared" si="79"/>
        <v>0</v>
      </c>
      <c r="AA137">
        <v>42559019</v>
      </c>
      <c r="AB137">
        <f t="shared" si="80"/>
        <v>150.34</v>
      </c>
      <c r="AC137">
        <f t="shared" si="81"/>
        <v>150.34</v>
      </c>
      <c r="AD137">
        <f t="shared" si="110"/>
        <v>0</v>
      </c>
      <c r="AE137">
        <f t="shared" si="111"/>
        <v>0</v>
      </c>
      <c r="AF137">
        <f t="shared" si="112"/>
        <v>0</v>
      </c>
      <c r="AG137">
        <f t="shared" si="82"/>
        <v>0</v>
      </c>
      <c r="AH137">
        <f t="shared" si="113"/>
        <v>0</v>
      </c>
      <c r="AI137">
        <f t="shared" si="114"/>
        <v>0</v>
      </c>
      <c r="AJ137">
        <f t="shared" si="83"/>
        <v>0</v>
      </c>
      <c r="AK137">
        <v>150.34</v>
      </c>
      <c r="AL137">
        <v>150.34</v>
      </c>
      <c r="AM137">
        <v>0</v>
      </c>
      <c r="AN137">
        <v>0</v>
      </c>
      <c r="AO137">
        <v>0</v>
      </c>
      <c r="AP137">
        <v>0</v>
      </c>
      <c r="AQ137">
        <v>0</v>
      </c>
      <c r="AR137">
        <v>0</v>
      </c>
      <c r="AS137">
        <v>0</v>
      </c>
      <c r="AT137">
        <v>0</v>
      </c>
      <c r="AU137">
        <v>0</v>
      </c>
      <c r="AV137">
        <v>1</v>
      </c>
      <c r="AW137">
        <v>1</v>
      </c>
      <c r="AZ137">
        <v>1</v>
      </c>
      <c r="BA137">
        <v>1</v>
      </c>
      <c r="BB137">
        <v>1</v>
      </c>
      <c r="BC137">
        <v>1.49</v>
      </c>
      <c r="BD137" t="s">
        <v>3</v>
      </c>
      <c r="BE137" t="s">
        <v>3</v>
      </c>
      <c r="BF137" t="s">
        <v>3</v>
      </c>
      <c r="BG137" t="s">
        <v>3</v>
      </c>
      <c r="BH137">
        <v>3</v>
      </c>
      <c r="BI137">
        <v>1</v>
      </c>
      <c r="BJ137" t="s">
        <v>237</v>
      </c>
      <c r="BM137">
        <v>1617</v>
      </c>
      <c r="BN137">
        <v>0</v>
      </c>
      <c r="BO137" t="s">
        <v>235</v>
      </c>
      <c r="BP137">
        <v>1</v>
      </c>
      <c r="BQ137">
        <v>200</v>
      </c>
      <c r="BR137">
        <v>0</v>
      </c>
      <c r="BS137">
        <v>1</v>
      </c>
      <c r="BT137">
        <v>1</v>
      </c>
      <c r="BU137">
        <v>1</v>
      </c>
      <c r="BV137">
        <v>1</v>
      </c>
      <c r="BW137">
        <v>1</v>
      </c>
      <c r="BX137">
        <v>1</v>
      </c>
      <c r="BY137" t="s">
        <v>3</v>
      </c>
      <c r="BZ137">
        <v>0</v>
      </c>
      <c r="CA137">
        <v>0</v>
      </c>
      <c r="CF137">
        <v>0</v>
      </c>
      <c r="CG137">
        <v>0</v>
      </c>
      <c r="CM137">
        <v>0</v>
      </c>
      <c r="CN137" t="s">
        <v>3</v>
      </c>
      <c r="CO137">
        <v>0</v>
      </c>
      <c r="CP137">
        <f t="shared" si="84"/>
        <v>940.83</v>
      </c>
      <c r="CQ137">
        <f t="shared" si="85"/>
        <v>224.00659999999999</v>
      </c>
      <c r="CR137">
        <f t="shared" si="86"/>
        <v>0</v>
      </c>
      <c r="CS137">
        <f t="shared" si="87"/>
        <v>0</v>
      </c>
      <c r="CT137">
        <f t="shared" si="88"/>
        <v>0</v>
      </c>
      <c r="CU137">
        <f t="shared" si="89"/>
        <v>0</v>
      </c>
      <c r="CV137">
        <f t="shared" si="90"/>
        <v>0</v>
      </c>
      <c r="CW137">
        <f t="shared" si="91"/>
        <v>0</v>
      </c>
      <c r="CX137">
        <f t="shared" si="92"/>
        <v>0</v>
      </c>
      <c r="CY137">
        <f>S137*(BZ137/100)</f>
        <v>0</v>
      </c>
      <c r="CZ137">
        <f>S137*(CA137/100)</f>
        <v>0</v>
      </c>
      <c r="DC137" t="s">
        <v>3</v>
      </c>
      <c r="DD137" t="s">
        <v>3</v>
      </c>
      <c r="DE137" t="s">
        <v>3</v>
      </c>
      <c r="DF137" t="s">
        <v>3</v>
      </c>
      <c r="DG137" t="s">
        <v>3</v>
      </c>
      <c r="DH137" t="s">
        <v>3</v>
      </c>
      <c r="DI137" t="s">
        <v>3</v>
      </c>
      <c r="DJ137" t="s">
        <v>3</v>
      </c>
      <c r="DK137" t="s">
        <v>3</v>
      </c>
      <c r="DL137" t="s">
        <v>3</v>
      </c>
      <c r="DM137" t="s">
        <v>3</v>
      </c>
      <c r="DN137">
        <v>0</v>
      </c>
      <c r="DO137">
        <v>0</v>
      </c>
      <c r="DP137">
        <v>1</v>
      </c>
      <c r="DQ137">
        <v>1</v>
      </c>
      <c r="DU137">
        <v>1003</v>
      </c>
      <c r="DV137" t="s">
        <v>38</v>
      </c>
      <c r="DW137" t="s">
        <v>38</v>
      </c>
      <c r="DX137">
        <v>1</v>
      </c>
      <c r="EE137">
        <v>42146624</v>
      </c>
      <c r="EF137">
        <v>200</v>
      </c>
      <c r="EG137" t="s">
        <v>32</v>
      </c>
      <c r="EH137">
        <v>0</v>
      </c>
      <c r="EI137" t="s">
        <v>3</v>
      </c>
      <c r="EJ137">
        <v>1</v>
      </c>
      <c r="EK137">
        <v>1617</v>
      </c>
      <c r="EL137" t="s">
        <v>33</v>
      </c>
      <c r="EM137" t="s">
        <v>34</v>
      </c>
      <c r="EO137" t="s">
        <v>3</v>
      </c>
      <c r="EQ137">
        <v>512</v>
      </c>
      <c r="ER137">
        <v>150.34</v>
      </c>
      <c r="ES137">
        <v>150.34</v>
      </c>
      <c r="ET137">
        <v>0</v>
      </c>
      <c r="EU137">
        <v>0</v>
      </c>
      <c r="EV137">
        <v>0</v>
      </c>
      <c r="EW137">
        <v>0</v>
      </c>
      <c r="EX137">
        <v>0</v>
      </c>
      <c r="EY137">
        <v>0</v>
      </c>
      <c r="FQ137">
        <v>0</v>
      </c>
      <c r="FR137">
        <f t="shared" si="93"/>
        <v>0</v>
      </c>
      <c r="FS137">
        <v>0</v>
      </c>
      <c r="FX137">
        <v>0</v>
      </c>
      <c r="FY137">
        <v>0</v>
      </c>
      <c r="GA137" t="s">
        <v>3</v>
      </c>
      <c r="GD137">
        <v>0</v>
      </c>
      <c r="GF137">
        <v>-938728938</v>
      </c>
      <c r="GG137">
        <v>2</v>
      </c>
      <c r="GH137">
        <v>1</v>
      </c>
      <c r="GI137">
        <v>2</v>
      </c>
      <c r="GJ137">
        <v>0</v>
      </c>
      <c r="GK137">
        <f>ROUND(R137*(S12)/100,2)</f>
        <v>0</v>
      </c>
      <c r="GL137">
        <f t="shared" si="94"/>
        <v>0</v>
      </c>
      <c r="GM137">
        <f t="shared" si="95"/>
        <v>940.83</v>
      </c>
      <c r="GN137">
        <f t="shared" si="96"/>
        <v>940.83</v>
      </c>
      <c r="GO137">
        <f t="shared" si="97"/>
        <v>0</v>
      </c>
      <c r="GP137">
        <f t="shared" si="98"/>
        <v>0</v>
      </c>
      <c r="GR137">
        <v>0</v>
      </c>
      <c r="GS137">
        <v>3</v>
      </c>
      <c r="GT137">
        <v>0</v>
      </c>
      <c r="GU137" t="s">
        <v>3</v>
      </c>
      <c r="GV137">
        <f t="shared" si="99"/>
        <v>0</v>
      </c>
      <c r="GW137">
        <v>1</v>
      </c>
      <c r="GX137">
        <f t="shared" si="100"/>
        <v>0</v>
      </c>
      <c r="HA137">
        <v>0</v>
      </c>
      <c r="HB137">
        <v>0</v>
      </c>
      <c r="IK137">
        <v>0</v>
      </c>
    </row>
    <row r="138" spans="1:255" x14ac:dyDescent="0.2">
      <c r="A138" s="2">
        <v>17</v>
      </c>
      <c r="B138" s="2">
        <v>1</v>
      </c>
      <c r="C138" s="2"/>
      <c r="D138" s="2"/>
      <c r="E138" s="2" t="s">
        <v>238</v>
      </c>
      <c r="F138" s="2" t="s">
        <v>239</v>
      </c>
      <c r="G138" s="2" t="s">
        <v>240</v>
      </c>
      <c r="H138" s="2" t="s">
        <v>38</v>
      </c>
      <c r="I138" s="2">
        <v>15.75</v>
      </c>
      <c r="J138" s="2">
        <v>0</v>
      </c>
      <c r="K138" s="2"/>
      <c r="L138" s="2"/>
      <c r="M138" s="2"/>
      <c r="N138" s="2"/>
      <c r="O138" s="2">
        <f t="shared" si="69"/>
        <v>2544.1</v>
      </c>
      <c r="P138" s="2">
        <f t="shared" si="70"/>
        <v>2544.1</v>
      </c>
      <c r="Q138" s="2">
        <f t="shared" si="71"/>
        <v>0</v>
      </c>
      <c r="R138" s="2">
        <f t="shared" si="72"/>
        <v>0</v>
      </c>
      <c r="S138" s="2">
        <f t="shared" si="73"/>
        <v>0</v>
      </c>
      <c r="T138" s="2">
        <f t="shared" si="74"/>
        <v>0</v>
      </c>
      <c r="U138" s="2">
        <f t="shared" si="75"/>
        <v>0</v>
      </c>
      <c r="V138" s="2">
        <f t="shared" si="76"/>
        <v>0</v>
      </c>
      <c r="W138" s="2">
        <f t="shared" si="77"/>
        <v>0</v>
      </c>
      <c r="X138" s="2">
        <f t="shared" si="78"/>
        <v>0</v>
      </c>
      <c r="Y138" s="2">
        <f t="shared" si="79"/>
        <v>0</v>
      </c>
      <c r="Z138" s="2"/>
      <c r="AA138" s="2">
        <v>42559021</v>
      </c>
      <c r="AB138" s="2">
        <f t="shared" si="80"/>
        <v>161.53</v>
      </c>
      <c r="AC138" s="2">
        <f t="shared" si="81"/>
        <v>161.53</v>
      </c>
      <c r="AD138" s="2">
        <f t="shared" si="110"/>
        <v>0</v>
      </c>
      <c r="AE138" s="2">
        <f t="shared" si="111"/>
        <v>0</v>
      </c>
      <c r="AF138" s="2">
        <f t="shared" si="112"/>
        <v>0</v>
      </c>
      <c r="AG138" s="2">
        <f t="shared" si="82"/>
        <v>0</v>
      </c>
      <c r="AH138" s="2">
        <f t="shared" si="113"/>
        <v>0</v>
      </c>
      <c r="AI138" s="2">
        <f t="shared" si="114"/>
        <v>0</v>
      </c>
      <c r="AJ138" s="2">
        <f t="shared" si="83"/>
        <v>0</v>
      </c>
      <c r="AK138" s="2">
        <v>161.53</v>
      </c>
      <c r="AL138" s="2">
        <v>161.53</v>
      </c>
      <c r="AM138" s="2">
        <v>0</v>
      </c>
      <c r="AN138" s="2">
        <v>0</v>
      </c>
      <c r="AO138" s="2">
        <v>0</v>
      </c>
      <c r="AP138" s="2">
        <v>0</v>
      </c>
      <c r="AQ138" s="2">
        <v>0</v>
      </c>
      <c r="AR138" s="2">
        <v>0</v>
      </c>
      <c r="AS138" s="2">
        <v>0</v>
      </c>
      <c r="AT138" s="2">
        <v>0</v>
      </c>
      <c r="AU138" s="2">
        <v>0</v>
      </c>
      <c r="AV138" s="2">
        <v>1</v>
      </c>
      <c r="AW138" s="2">
        <v>1</v>
      </c>
      <c r="AX138" s="2"/>
      <c r="AY138" s="2"/>
      <c r="AZ138" s="2">
        <v>1</v>
      </c>
      <c r="BA138" s="2">
        <v>1</v>
      </c>
      <c r="BB138" s="2">
        <v>1</v>
      </c>
      <c r="BC138" s="2">
        <v>1</v>
      </c>
      <c r="BD138" s="2" t="s">
        <v>3</v>
      </c>
      <c r="BE138" s="2" t="s">
        <v>3</v>
      </c>
      <c r="BF138" s="2" t="s">
        <v>3</v>
      </c>
      <c r="BG138" s="2" t="s">
        <v>3</v>
      </c>
      <c r="BH138" s="2">
        <v>3</v>
      </c>
      <c r="BI138" s="2">
        <v>1</v>
      </c>
      <c r="BJ138" s="2" t="s">
        <v>241</v>
      </c>
      <c r="BK138" s="2"/>
      <c r="BL138" s="2"/>
      <c r="BM138" s="2">
        <v>1617</v>
      </c>
      <c r="BN138" s="2">
        <v>0</v>
      </c>
      <c r="BO138" s="2" t="s">
        <v>3</v>
      </c>
      <c r="BP138" s="2">
        <v>0</v>
      </c>
      <c r="BQ138" s="2">
        <v>200</v>
      </c>
      <c r="BR138" s="2">
        <v>0</v>
      </c>
      <c r="BS138" s="2">
        <v>1</v>
      </c>
      <c r="BT138" s="2">
        <v>1</v>
      </c>
      <c r="BU138" s="2">
        <v>1</v>
      </c>
      <c r="BV138" s="2">
        <v>1</v>
      </c>
      <c r="BW138" s="2">
        <v>1</v>
      </c>
      <c r="BX138" s="2">
        <v>1</v>
      </c>
      <c r="BY138" s="2" t="s">
        <v>3</v>
      </c>
      <c r="BZ138" s="2">
        <v>0</v>
      </c>
      <c r="CA138" s="2">
        <v>0</v>
      </c>
      <c r="CB138" s="2"/>
      <c r="CC138" s="2"/>
      <c r="CD138" s="2"/>
      <c r="CE138" s="2"/>
      <c r="CF138" s="2">
        <v>0</v>
      </c>
      <c r="CG138" s="2">
        <v>0</v>
      </c>
      <c r="CH138" s="2"/>
      <c r="CI138" s="2"/>
      <c r="CJ138" s="2"/>
      <c r="CK138" s="2"/>
      <c r="CL138" s="2"/>
      <c r="CM138" s="2">
        <v>0</v>
      </c>
      <c r="CN138" s="2" t="s">
        <v>3</v>
      </c>
      <c r="CO138" s="2">
        <v>0</v>
      </c>
      <c r="CP138" s="2">
        <f t="shared" si="84"/>
        <v>2544.1</v>
      </c>
      <c r="CQ138" s="2">
        <f t="shared" si="85"/>
        <v>161.53</v>
      </c>
      <c r="CR138" s="2">
        <f t="shared" si="86"/>
        <v>0</v>
      </c>
      <c r="CS138" s="2">
        <f t="shared" si="87"/>
        <v>0</v>
      </c>
      <c r="CT138" s="2">
        <f t="shared" si="88"/>
        <v>0</v>
      </c>
      <c r="CU138" s="2">
        <f t="shared" si="89"/>
        <v>0</v>
      </c>
      <c r="CV138" s="2">
        <f t="shared" si="90"/>
        <v>0</v>
      </c>
      <c r="CW138" s="2">
        <f t="shared" si="91"/>
        <v>0</v>
      </c>
      <c r="CX138" s="2">
        <f t="shared" si="92"/>
        <v>0</v>
      </c>
      <c r="CY138" s="2">
        <f>((S138*BZ138)/100)</f>
        <v>0</v>
      </c>
      <c r="CZ138" s="2">
        <f>((S138*CA138)/100)</f>
        <v>0</v>
      </c>
      <c r="DA138" s="2"/>
      <c r="DB138" s="2"/>
      <c r="DC138" s="2" t="s">
        <v>3</v>
      </c>
      <c r="DD138" s="2" t="s">
        <v>3</v>
      </c>
      <c r="DE138" s="2" t="s">
        <v>3</v>
      </c>
      <c r="DF138" s="2" t="s">
        <v>3</v>
      </c>
      <c r="DG138" s="2" t="s">
        <v>3</v>
      </c>
      <c r="DH138" s="2" t="s">
        <v>3</v>
      </c>
      <c r="DI138" s="2" t="s">
        <v>3</v>
      </c>
      <c r="DJ138" s="2" t="s">
        <v>3</v>
      </c>
      <c r="DK138" s="2" t="s">
        <v>3</v>
      </c>
      <c r="DL138" s="2" t="s">
        <v>3</v>
      </c>
      <c r="DM138" s="2" t="s">
        <v>3</v>
      </c>
      <c r="DN138" s="2">
        <v>0</v>
      </c>
      <c r="DO138" s="2">
        <v>0</v>
      </c>
      <c r="DP138" s="2">
        <v>1</v>
      </c>
      <c r="DQ138" s="2">
        <v>1</v>
      </c>
      <c r="DR138" s="2"/>
      <c r="DS138" s="2"/>
      <c r="DT138" s="2"/>
      <c r="DU138" s="2">
        <v>1003</v>
      </c>
      <c r="DV138" s="2" t="s">
        <v>38</v>
      </c>
      <c r="DW138" s="2" t="s">
        <v>38</v>
      </c>
      <c r="DX138" s="2">
        <v>1</v>
      </c>
      <c r="DY138" s="2"/>
      <c r="DZ138" s="2"/>
      <c r="EA138" s="2"/>
      <c r="EB138" s="2"/>
      <c r="EC138" s="2"/>
      <c r="ED138" s="2"/>
      <c r="EE138" s="2">
        <v>42146624</v>
      </c>
      <c r="EF138" s="2">
        <v>200</v>
      </c>
      <c r="EG138" s="2" t="s">
        <v>32</v>
      </c>
      <c r="EH138" s="2">
        <v>0</v>
      </c>
      <c r="EI138" s="2" t="s">
        <v>3</v>
      </c>
      <c r="EJ138" s="2">
        <v>1</v>
      </c>
      <c r="EK138" s="2">
        <v>1617</v>
      </c>
      <c r="EL138" s="2" t="s">
        <v>33</v>
      </c>
      <c r="EM138" s="2" t="s">
        <v>34</v>
      </c>
      <c r="EN138" s="2"/>
      <c r="EO138" s="2" t="s">
        <v>3</v>
      </c>
      <c r="EP138" s="2"/>
      <c r="EQ138" s="2">
        <v>512</v>
      </c>
      <c r="ER138" s="2">
        <v>161.53</v>
      </c>
      <c r="ES138" s="2">
        <v>161.53</v>
      </c>
      <c r="ET138" s="2">
        <v>0</v>
      </c>
      <c r="EU138" s="2">
        <v>0</v>
      </c>
      <c r="EV138" s="2">
        <v>0</v>
      </c>
      <c r="EW138" s="2">
        <v>0</v>
      </c>
      <c r="EX138" s="2">
        <v>0</v>
      </c>
      <c r="EY138" s="2">
        <v>0</v>
      </c>
      <c r="EZ138" s="2"/>
      <c r="FA138" s="2"/>
      <c r="FB138" s="2"/>
      <c r="FC138" s="2"/>
      <c r="FD138" s="2"/>
      <c r="FE138" s="2"/>
      <c r="FF138" s="2"/>
      <c r="FG138" s="2"/>
      <c r="FH138" s="2"/>
      <c r="FI138" s="2"/>
      <c r="FJ138" s="2"/>
      <c r="FK138" s="2"/>
      <c r="FL138" s="2"/>
      <c r="FM138" s="2"/>
      <c r="FN138" s="2"/>
      <c r="FO138" s="2"/>
      <c r="FP138" s="2"/>
      <c r="FQ138" s="2">
        <v>0</v>
      </c>
      <c r="FR138" s="2">
        <f t="shared" si="93"/>
        <v>0</v>
      </c>
      <c r="FS138" s="2">
        <v>0</v>
      </c>
      <c r="FT138" s="2"/>
      <c r="FU138" s="2"/>
      <c r="FV138" s="2"/>
      <c r="FW138" s="2"/>
      <c r="FX138" s="2">
        <v>0</v>
      </c>
      <c r="FY138" s="2">
        <v>0</v>
      </c>
      <c r="FZ138" s="2"/>
      <c r="GA138" s="2" t="s">
        <v>3</v>
      </c>
      <c r="GB138" s="2"/>
      <c r="GC138" s="2"/>
      <c r="GD138" s="2">
        <v>0</v>
      </c>
      <c r="GE138" s="2"/>
      <c r="GF138" s="2">
        <v>-460165676</v>
      </c>
      <c r="GG138" s="2">
        <v>2</v>
      </c>
      <c r="GH138" s="2">
        <v>1</v>
      </c>
      <c r="GI138" s="2">
        <v>-2</v>
      </c>
      <c r="GJ138" s="2">
        <v>0</v>
      </c>
      <c r="GK138" s="2">
        <f>ROUND(R138*(R12)/100,2)</f>
        <v>0</v>
      </c>
      <c r="GL138" s="2">
        <f t="shared" si="94"/>
        <v>0</v>
      </c>
      <c r="GM138" s="2">
        <f t="shared" si="95"/>
        <v>2544.1</v>
      </c>
      <c r="GN138" s="2">
        <f t="shared" si="96"/>
        <v>2544.1</v>
      </c>
      <c r="GO138" s="2">
        <f t="shared" si="97"/>
        <v>0</v>
      </c>
      <c r="GP138" s="2">
        <f t="shared" si="98"/>
        <v>0</v>
      </c>
      <c r="GQ138" s="2"/>
      <c r="GR138" s="2">
        <v>0</v>
      </c>
      <c r="GS138" s="2">
        <v>3</v>
      </c>
      <c r="GT138" s="2">
        <v>0</v>
      </c>
      <c r="GU138" s="2" t="s">
        <v>3</v>
      </c>
      <c r="GV138" s="2">
        <f t="shared" si="99"/>
        <v>0</v>
      </c>
      <c r="GW138" s="2">
        <v>1</v>
      </c>
      <c r="GX138" s="2">
        <f t="shared" si="100"/>
        <v>0</v>
      </c>
      <c r="GY138" s="2"/>
      <c r="GZ138" s="2"/>
      <c r="HA138" s="2">
        <v>0</v>
      </c>
      <c r="HB138" s="2">
        <v>0</v>
      </c>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v>0</v>
      </c>
      <c r="IL138" s="2"/>
      <c r="IM138" s="2"/>
      <c r="IN138" s="2"/>
      <c r="IO138" s="2"/>
      <c r="IP138" s="2"/>
      <c r="IQ138" s="2"/>
      <c r="IR138" s="2"/>
      <c r="IS138" s="2"/>
      <c r="IT138" s="2"/>
      <c r="IU138" s="2"/>
    </row>
    <row r="139" spans="1:255" x14ac:dyDescent="0.2">
      <c r="A139">
        <v>17</v>
      </c>
      <c r="B139">
        <v>1</v>
      </c>
      <c r="E139" t="s">
        <v>238</v>
      </c>
      <c r="F139" t="s">
        <v>239</v>
      </c>
      <c r="G139" t="s">
        <v>240</v>
      </c>
      <c r="H139" t="s">
        <v>38</v>
      </c>
      <c r="I139">
        <v>15.75</v>
      </c>
      <c r="J139">
        <v>0</v>
      </c>
      <c r="O139">
        <f t="shared" si="69"/>
        <v>4146.88</v>
      </c>
      <c r="P139">
        <f t="shared" si="70"/>
        <v>4146.88</v>
      </c>
      <c r="Q139">
        <f t="shared" si="71"/>
        <v>0</v>
      </c>
      <c r="R139">
        <f t="shared" si="72"/>
        <v>0</v>
      </c>
      <c r="S139">
        <f t="shared" si="73"/>
        <v>0</v>
      </c>
      <c r="T139">
        <f t="shared" si="74"/>
        <v>0</v>
      </c>
      <c r="U139">
        <f t="shared" si="75"/>
        <v>0</v>
      </c>
      <c r="V139">
        <f t="shared" si="76"/>
        <v>0</v>
      </c>
      <c r="W139">
        <f t="shared" si="77"/>
        <v>0</v>
      </c>
      <c r="X139">
        <f t="shared" si="78"/>
        <v>0</v>
      </c>
      <c r="Y139">
        <f t="shared" si="79"/>
        <v>0</v>
      </c>
      <c r="AA139">
        <v>42559019</v>
      </c>
      <c r="AB139">
        <f t="shared" si="80"/>
        <v>161.53</v>
      </c>
      <c r="AC139">
        <f t="shared" si="81"/>
        <v>161.53</v>
      </c>
      <c r="AD139">
        <f t="shared" si="110"/>
        <v>0</v>
      </c>
      <c r="AE139">
        <f t="shared" si="111"/>
        <v>0</v>
      </c>
      <c r="AF139">
        <f t="shared" si="112"/>
        <v>0</v>
      </c>
      <c r="AG139">
        <f t="shared" si="82"/>
        <v>0</v>
      </c>
      <c r="AH139">
        <f t="shared" si="113"/>
        <v>0</v>
      </c>
      <c r="AI139">
        <f t="shared" si="114"/>
        <v>0</v>
      </c>
      <c r="AJ139">
        <f t="shared" si="83"/>
        <v>0</v>
      </c>
      <c r="AK139">
        <v>161.53</v>
      </c>
      <c r="AL139">
        <v>161.53</v>
      </c>
      <c r="AM139">
        <v>0</v>
      </c>
      <c r="AN139">
        <v>0</v>
      </c>
      <c r="AO139">
        <v>0</v>
      </c>
      <c r="AP139">
        <v>0</v>
      </c>
      <c r="AQ139">
        <v>0</v>
      </c>
      <c r="AR139">
        <v>0</v>
      </c>
      <c r="AS139">
        <v>0</v>
      </c>
      <c r="AT139">
        <v>0</v>
      </c>
      <c r="AU139">
        <v>0</v>
      </c>
      <c r="AV139">
        <v>1</v>
      </c>
      <c r="AW139">
        <v>1</v>
      </c>
      <c r="AZ139">
        <v>1</v>
      </c>
      <c r="BA139">
        <v>1</v>
      </c>
      <c r="BB139">
        <v>1</v>
      </c>
      <c r="BC139">
        <v>1.63</v>
      </c>
      <c r="BD139" t="s">
        <v>3</v>
      </c>
      <c r="BE139" t="s">
        <v>3</v>
      </c>
      <c r="BF139" t="s">
        <v>3</v>
      </c>
      <c r="BG139" t="s">
        <v>3</v>
      </c>
      <c r="BH139">
        <v>3</v>
      </c>
      <c r="BI139">
        <v>1</v>
      </c>
      <c r="BJ139" t="s">
        <v>241</v>
      </c>
      <c r="BM139">
        <v>1617</v>
      </c>
      <c r="BN139">
        <v>0</v>
      </c>
      <c r="BO139" t="s">
        <v>239</v>
      </c>
      <c r="BP139">
        <v>1</v>
      </c>
      <c r="BQ139">
        <v>200</v>
      </c>
      <c r="BR139">
        <v>0</v>
      </c>
      <c r="BS139">
        <v>1</v>
      </c>
      <c r="BT139">
        <v>1</v>
      </c>
      <c r="BU139">
        <v>1</v>
      </c>
      <c r="BV139">
        <v>1</v>
      </c>
      <c r="BW139">
        <v>1</v>
      </c>
      <c r="BX139">
        <v>1</v>
      </c>
      <c r="BY139" t="s">
        <v>3</v>
      </c>
      <c r="BZ139">
        <v>0</v>
      </c>
      <c r="CA139">
        <v>0</v>
      </c>
      <c r="CF139">
        <v>0</v>
      </c>
      <c r="CG139">
        <v>0</v>
      </c>
      <c r="CM139">
        <v>0</v>
      </c>
      <c r="CN139" t="s">
        <v>3</v>
      </c>
      <c r="CO139">
        <v>0</v>
      </c>
      <c r="CP139">
        <f t="shared" si="84"/>
        <v>4146.88</v>
      </c>
      <c r="CQ139">
        <f t="shared" si="85"/>
        <v>263.29390000000001</v>
      </c>
      <c r="CR139">
        <f t="shared" si="86"/>
        <v>0</v>
      </c>
      <c r="CS139">
        <f t="shared" si="87"/>
        <v>0</v>
      </c>
      <c r="CT139">
        <f t="shared" si="88"/>
        <v>0</v>
      </c>
      <c r="CU139">
        <f t="shared" si="89"/>
        <v>0</v>
      </c>
      <c r="CV139">
        <f t="shared" si="90"/>
        <v>0</v>
      </c>
      <c r="CW139">
        <f t="shared" si="91"/>
        <v>0</v>
      </c>
      <c r="CX139">
        <f t="shared" si="92"/>
        <v>0</v>
      </c>
      <c r="CY139">
        <f>S139*(BZ139/100)</f>
        <v>0</v>
      </c>
      <c r="CZ139">
        <f>S139*(CA139/100)</f>
        <v>0</v>
      </c>
      <c r="DC139" t="s">
        <v>3</v>
      </c>
      <c r="DD139" t="s">
        <v>3</v>
      </c>
      <c r="DE139" t="s">
        <v>3</v>
      </c>
      <c r="DF139" t="s">
        <v>3</v>
      </c>
      <c r="DG139" t="s">
        <v>3</v>
      </c>
      <c r="DH139" t="s">
        <v>3</v>
      </c>
      <c r="DI139" t="s">
        <v>3</v>
      </c>
      <c r="DJ139" t="s">
        <v>3</v>
      </c>
      <c r="DK139" t="s">
        <v>3</v>
      </c>
      <c r="DL139" t="s">
        <v>3</v>
      </c>
      <c r="DM139" t="s">
        <v>3</v>
      </c>
      <c r="DN139">
        <v>0</v>
      </c>
      <c r="DO139">
        <v>0</v>
      </c>
      <c r="DP139">
        <v>1</v>
      </c>
      <c r="DQ139">
        <v>1</v>
      </c>
      <c r="DU139">
        <v>1003</v>
      </c>
      <c r="DV139" t="s">
        <v>38</v>
      </c>
      <c r="DW139" t="s">
        <v>38</v>
      </c>
      <c r="DX139">
        <v>1</v>
      </c>
      <c r="EE139">
        <v>42146624</v>
      </c>
      <c r="EF139">
        <v>200</v>
      </c>
      <c r="EG139" t="s">
        <v>32</v>
      </c>
      <c r="EH139">
        <v>0</v>
      </c>
      <c r="EI139" t="s">
        <v>3</v>
      </c>
      <c r="EJ139">
        <v>1</v>
      </c>
      <c r="EK139">
        <v>1617</v>
      </c>
      <c r="EL139" t="s">
        <v>33</v>
      </c>
      <c r="EM139" t="s">
        <v>34</v>
      </c>
      <c r="EO139" t="s">
        <v>3</v>
      </c>
      <c r="EQ139">
        <v>512</v>
      </c>
      <c r="ER139">
        <v>161.53</v>
      </c>
      <c r="ES139">
        <v>161.53</v>
      </c>
      <c r="ET139">
        <v>0</v>
      </c>
      <c r="EU139">
        <v>0</v>
      </c>
      <c r="EV139">
        <v>0</v>
      </c>
      <c r="EW139">
        <v>0</v>
      </c>
      <c r="EX139">
        <v>0</v>
      </c>
      <c r="EY139">
        <v>0</v>
      </c>
      <c r="FQ139">
        <v>0</v>
      </c>
      <c r="FR139">
        <f t="shared" si="93"/>
        <v>0</v>
      </c>
      <c r="FS139">
        <v>0</v>
      </c>
      <c r="FX139">
        <v>0</v>
      </c>
      <c r="FY139">
        <v>0</v>
      </c>
      <c r="GA139" t="s">
        <v>3</v>
      </c>
      <c r="GD139">
        <v>0</v>
      </c>
      <c r="GF139">
        <v>-460165676</v>
      </c>
      <c r="GG139">
        <v>2</v>
      </c>
      <c r="GH139">
        <v>1</v>
      </c>
      <c r="GI139">
        <v>2</v>
      </c>
      <c r="GJ139">
        <v>0</v>
      </c>
      <c r="GK139">
        <f>ROUND(R139*(S12)/100,2)</f>
        <v>0</v>
      </c>
      <c r="GL139">
        <f t="shared" si="94"/>
        <v>0</v>
      </c>
      <c r="GM139">
        <f t="shared" si="95"/>
        <v>4146.88</v>
      </c>
      <c r="GN139">
        <f t="shared" si="96"/>
        <v>4146.88</v>
      </c>
      <c r="GO139">
        <f t="shared" si="97"/>
        <v>0</v>
      </c>
      <c r="GP139">
        <f t="shared" si="98"/>
        <v>0</v>
      </c>
      <c r="GR139">
        <v>0</v>
      </c>
      <c r="GS139">
        <v>3</v>
      </c>
      <c r="GT139">
        <v>0</v>
      </c>
      <c r="GU139" t="s">
        <v>3</v>
      </c>
      <c r="GV139">
        <f t="shared" si="99"/>
        <v>0</v>
      </c>
      <c r="GW139">
        <v>1</v>
      </c>
      <c r="GX139">
        <f t="shared" si="100"/>
        <v>0</v>
      </c>
      <c r="HA139">
        <v>0</v>
      </c>
      <c r="HB139">
        <v>0</v>
      </c>
      <c r="IK139">
        <v>0</v>
      </c>
    </row>
    <row r="140" spans="1:255" x14ac:dyDescent="0.2">
      <c r="A140" s="2">
        <v>17</v>
      </c>
      <c r="B140" s="2">
        <v>1</v>
      </c>
      <c r="C140" s="2">
        <f>ROW(SmtRes!A108)</f>
        <v>108</v>
      </c>
      <c r="D140" s="2">
        <f>ROW(EtalonRes!A171)</f>
        <v>171</v>
      </c>
      <c r="E140" s="2" t="s">
        <v>242</v>
      </c>
      <c r="F140" s="2" t="s">
        <v>243</v>
      </c>
      <c r="G140" s="2" t="s">
        <v>244</v>
      </c>
      <c r="H140" s="2" t="s">
        <v>245</v>
      </c>
      <c r="I140" s="2">
        <v>1</v>
      </c>
      <c r="J140" s="2">
        <v>0</v>
      </c>
      <c r="K140" s="2"/>
      <c r="L140" s="2"/>
      <c r="M140" s="2"/>
      <c r="N140" s="2"/>
      <c r="O140" s="2">
        <f t="shared" si="69"/>
        <v>156.22</v>
      </c>
      <c r="P140" s="2">
        <f t="shared" si="70"/>
        <v>81.72</v>
      </c>
      <c r="Q140" s="2">
        <f t="shared" si="71"/>
        <v>10.26</v>
      </c>
      <c r="R140" s="2">
        <f t="shared" si="72"/>
        <v>2.1</v>
      </c>
      <c r="S140" s="2">
        <f t="shared" si="73"/>
        <v>64.239999999999995</v>
      </c>
      <c r="T140" s="2">
        <f t="shared" si="74"/>
        <v>0</v>
      </c>
      <c r="U140" s="2">
        <f t="shared" si="75"/>
        <v>5.6004999999999994</v>
      </c>
      <c r="V140" s="2">
        <f t="shared" si="76"/>
        <v>0</v>
      </c>
      <c r="W140" s="2">
        <f t="shared" si="77"/>
        <v>0</v>
      </c>
      <c r="X140" s="2">
        <f t="shared" si="78"/>
        <v>70.66</v>
      </c>
      <c r="Y140" s="2">
        <f t="shared" si="79"/>
        <v>47.54</v>
      </c>
      <c r="Z140" s="2"/>
      <c r="AA140" s="2">
        <v>42559021</v>
      </c>
      <c r="AB140" s="2">
        <f t="shared" si="80"/>
        <v>156.22149999999999</v>
      </c>
      <c r="AC140" s="2">
        <f t="shared" si="81"/>
        <v>81.72</v>
      </c>
      <c r="AD140" s="2">
        <f>ROUND(((ET140*1.25)),6)</f>
        <v>10.262499999999999</v>
      </c>
      <c r="AE140" s="2">
        <f>ROUND(((EU140*1.25)),6)</f>
        <v>2.1</v>
      </c>
      <c r="AF140" s="2">
        <f>ROUND(((EV140*1.15)),6)</f>
        <v>64.239000000000004</v>
      </c>
      <c r="AG140" s="2">
        <f t="shared" si="82"/>
        <v>0</v>
      </c>
      <c r="AH140" s="2">
        <f>((EW140*1.15))</f>
        <v>5.6004999999999994</v>
      </c>
      <c r="AI140" s="2">
        <f>((EX140*1.25))</f>
        <v>0</v>
      </c>
      <c r="AJ140" s="2">
        <f t="shared" si="83"/>
        <v>0</v>
      </c>
      <c r="AK140" s="2">
        <v>145.79</v>
      </c>
      <c r="AL140" s="2">
        <v>81.72</v>
      </c>
      <c r="AM140" s="2">
        <v>8.2100000000000009</v>
      </c>
      <c r="AN140" s="2">
        <v>1.68</v>
      </c>
      <c r="AO140" s="2">
        <v>55.86</v>
      </c>
      <c r="AP140" s="2">
        <v>0</v>
      </c>
      <c r="AQ140" s="2">
        <v>4.87</v>
      </c>
      <c r="AR140" s="2">
        <v>0</v>
      </c>
      <c r="AS140" s="2">
        <v>0</v>
      </c>
      <c r="AT140" s="2">
        <v>110</v>
      </c>
      <c r="AU140" s="2">
        <v>74</v>
      </c>
      <c r="AV140" s="2">
        <v>1</v>
      </c>
      <c r="AW140" s="2">
        <v>1</v>
      </c>
      <c r="AX140" s="2"/>
      <c r="AY140" s="2"/>
      <c r="AZ140" s="2">
        <v>1</v>
      </c>
      <c r="BA140" s="2">
        <v>1</v>
      </c>
      <c r="BB140" s="2">
        <v>1</v>
      </c>
      <c r="BC140" s="2">
        <v>1</v>
      </c>
      <c r="BD140" s="2" t="s">
        <v>3</v>
      </c>
      <c r="BE140" s="2" t="s">
        <v>3</v>
      </c>
      <c r="BF140" s="2" t="s">
        <v>3</v>
      </c>
      <c r="BG140" s="2" t="s">
        <v>3</v>
      </c>
      <c r="BH140" s="2">
        <v>0</v>
      </c>
      <c r="BI140" s="2">
        <v>1</v>
      </c>
      <c r="BJ140" s="2" t="s">
        <v>246</v>
      </c>
      <c r="BK140" s="2"/>
      <c r="BL140" s="2"/>
      <c r="BM140" s="2">
        <v>139</v>
      </c>
      <c r="BN140" s="2">
        <v>0</v>
      </c>
      <c r="BO140" s="2" t="s">
        <v>3</v>
      </c>
      <c r="BP140" s="2">
        <v>0</v>
      </c>
      <c r="BQ140" s="2">
        <v>30</v>
      </c>
      <c r="BR140" s="2">
        <v>0</v>
      </c>
      <c r="BS140" s="2">
        <v>1</v>
      </c>
      <c r="BT140" s="2">
        <v>1</v>
      </c>
      <c r="BU140" s="2">
        <v>1</v>
      </c>
      <c r="BV140" s="2">
        <v>1</v>
      </c>
      <c r="BW140" s="2">
        <v>1</v>
      </c>
      <c r="BX140" s="2">
        <v>1</v>
      </c>
      <c r="BY140" s="2" t="s">
        <v>3</v>
      </c>
      <c r="BZ140" s="2">
        <v>110</v>
      </c>
      <c r="CA140" s="2">
        <v>74</v>
      </c>
      <c r="CB140" s="2"/>
      <c r="CC140" s="2"/>
      <c r="CD140" s="2"/>
      <c r="CE140" s="2"/>
      <c r="CF140" s="2">
        <v>0</v>
      </c>
      <c r="CG140" s="2">
        <v>0</v>
      </c>
      <c r="CH140" s="2"/>
      <c r="CI140" s="2"/>
      <c r="CJ140" s="2"/>
      <c r="CK140" s="2"/>
      <c r="CL140" s="2"/>
      <c r="CM140" s="2">
        <v>0</v>
      </c>
      <c r="CN140" s="2" t="s">
        <v>20</v>
      </c>
      <c r="CO140" s="2">
        <v>0</v>
      </c>
      <c r="CP140" s="2">
        <f t="shared" si="84"/>
        <v>156.22</v>
      </c>
      <c r="CQ140" s="2">
        <f t="shared" si="85"/>
        <v>81.72</v>
      </c>
      <c r="CR140" s="2">
        <f t="shared" si="86"/>
        <v>10.262499999999999</v>
      </c>
      <c r="CS140" s="2">
        <f t="shared" si="87"/>
        <v>2.1</v>
      </c>
      <c r="CT140" s="2">
        <f t="shared" si="88"/>
        <v>64.239000000000004</v>
      </c>
      <c r="CU140" s="2">
        <f t="shared" si="89"/>
        <v>0</v>
      </c>
      <c r="CV140" s="2">
        <f t="shared" si="90"/>
        <v>5.6004999999999994</v>
      </c>
      <c r="CW140" s="2">
        <f t="shared" si="91"/>
        <v>0</v>
      </c>
      <c r="CX140" s="2">
        <f t="shared" si="92"/>
        <v>0</v>
      </c>
      <c r="CY140" s="2">
        <f>((S140*BZ140)/100)</f>
        <v>70.664000000000001</v>
      </c>
      <c r="CZ140" s="2">
        <f>((S140*CA140)/100)</f>
        <v>47.537599999999991</v>
      </c>
      <c r="DA140" s="2"/>
      <c r="DB140" s="2"/>
      <c r="DC140" s="2" t="s">
        <v>3</v>
      </c>
      <c r="DD140" s="2" t="s">
        <v>3</v>
      </c>
      <c r="DE140" s="2" t="s">
        <v>21</v>
      </c>
      <c r="DF140" s="2" t="s">
        <v>21</v>
      </c>
      <c r="DG140" s="2" t="s">
        <v>22</v>
      </c>
      <c r="DH140" s="2" t="s">
        <v>3</v>
      </c>
      <c r="DI140" s="2" t="s">
        <v>22</v>
      </c>
      <c r="DJ140" s="2" t="s">
        <v>21</v>
      </c>
      <c r="DK140" s="2" t="s">
        <v>3</v>
      </c>
      <c r="DL140" s="2" t="s">
        <v>3</v>
      </c>
      <c r="DM140" s="2" t="s">
        <v>3</v>
      </c>
      <c r="DN140" s="2">
        <v>0</v>
      </c>
      <c r="DO140" s="2">
        <v>0</v>
      </c>
      <c r="DP140" s="2">
        <v>1.0669999999999999</v>
      </c>
      <c r="DQ140" s="2">
        <v>1</v>
      </c>
      <c r="DR140" s="2"/>
      <c r="DS140" s="2"/>
      <c r="DT140" s="2"/>
      <c r="DU140" s="2">
        <v>1013</v>
      </c>
      <c r="DV140" s="2" t="s">
        <v>245</v>
      </c>
      <c r="DW140" s="2" t="s">
        <v>245</v>
      </c>
      <c r="DX140" s="2">
        <v>1</v>
      </c>
      <c r="DY140" s="2"/>
      <c r="DZ140" s="2"/>
      <c r="EA140" s="2"/>
      <c r="EB140" s="2"/>
      <c r="EC140" s="2"/>
      <c r="ED140" s="2"/>
      <c r="EE140" s="2">
        <v>42145146</v>
      </c>
      <c r="EF140" s="2">
        <v>30</v>
      </c>
      <c r="EG140" s="2" t="s">
        <v>23</v>
      </c>
      <c r="EH140" s="2">
        <v>0</v>
      </c>
      <c r="EI140" s="2" t="s">
        <v>3</v>
      </c>
      <c r="EJ140" s="2">
        <v>1</v>
      </c>
      <c r="EK140" s="2">
        <v>139</v>
      </c>
      <c r="EL140" s="2" t="s">
        <v>247</v>
      </c>
      <c r="EM140" s="2" t="s">
        <v>248</v>
      </c>
      <c r="EN140" s="2"/>
      <c r="EO140" s="2" t="s">
        <v>26</v>
      </c>
      <c r="EP140" s="2"/>
      <c r="EQ140" s="2">
        <v>512</v>
      </c>
      <c r="ER140" s="2">
        <v>145.79</v>
      </c>
      <c r="ES140" s="2">
        <v>81.72</v>
      </c>
      <c r="ET140" s="2">
        <v>8.2100000000000009</v>
      </c>
      <c r="EU140" s="2">
        <v>1.68</v>
      </c>
      <c r="EV140" s="2">
        <v>55.86</v>
      </c>
      <c r="EW140" s="2">
        <v>4.87</v>
      </c>
      <c r="EX140" s="2">
        <v>0</v>
      </c>
      <c r="EY140" s="2">
        <v>0</v>
      </c>
      <c r="EZ140" s="2"/>
      <c r="FA140" s="2"/>
      <c r="FB140" s="2"/>
      <c r="FC140" s="2"/>
      <c r="FD140" s="2"/>
      <c r="FE140" s="2"/>
      <c r="FF140" s="2"/>
      <c r="FG140" s="2"/>
      <c r="FH140" s="2"/>
      <c r="FI140" s="2"/>
      <c r="FJ140" s="2"/>
      <c r="FK140" s="2"/>
      <c r="FL140" s="2"/>
      <c r="FM140" s="2"/>
      <c r="FN140" s="2"/>
      <c r="FO140" s="2"/>
      <c r="FP140" s="2"/>
      <c r="FQ140" s="2">
        <v>0</v>
      </c>
      <c r="FR140" s="2">
        <f t="shared" si="93"/>
        <v>0</v>
      </c>
      <c r="FS140" s="2">
        <v>0</v>
      </c>
      <c r="FT140" s="2"/>
      <c r="FU140" s="2"/>
      <c r="FV140" s="2"/>
      <c r="FW140" s="2"/>
      <c r="FX140" s="2">
        <v>110</v>
      </c>
      <c r="FY140" s="2">
        <v>74</v>
      </c>
      <c r="FZ140" s="2"/>
      <c r="GA140" s="2" t="s">
        <v>3</v>
      </c>
      <c r="GB140" s="2"/>
      <c r="GC140" s="2"/>
      <c r="GD140" s="2">
        <v>0</v>
      </c>
      <c r="GE140" s="2"/>
      <c r="GF140" s="2">
        <v>-2132273449</v>
      </c>
      <c r="GG140" s="2">
        <v>2</v>
      </c>
      <c r="GH140" s="2">
        <v>1</v>
      </c>
      <c r="GI140" s="2">
        <v>-2</v>
      </c>
      <c r="GJ140" s="2">
        <v>0</v>
      </c>
      <c r="GK140" s="2">
        <f>ROUND(R140*(R12)/100,2)</f>
        <v>3.68</v>
      </c>
      <c r="GL140" s="2">
        <f t="shared" si="94"/>
        <v>0</v>
      </c>
      <c r="GM140" s="2">
        <f t="shared" si="95"/>
        <v>278.10000000000002</v>
      </c>
      <c r="GN140" s="2">
        <f t="shared" si="96"/>
        <v>278.10000000000002</v>
      </c>
      <c r="GO140" s="2">
        <f t="shared" si="97"/>
        <v>0</v>
      </c>
      <c r="GP140" s="2">
        <f t="shared" si="98"/>
        <v>0</v>
      </c>
      <c r="GQ140" s="2"/>
      <c r="GR140" s="2">
        <v>0</v>
      </c>
      <c r="GS140" s="2">
        <v>3</v>
      </c>
      <c r="GT140" s="2">
        <v>0</v>
      </c>
      <c r="GU140" s="2" t="s">
        <v>3</v>
      </c>
      <c r="GV140" s="2">
        <f t="shared" si="99"/>
        <v>0</v>
      </c>
      <c r="GW140" s="2">
        <v>1</v>
      </c>
      <c r="GX140" s="2">
        <f t="shared" si="100"/>
        <v>0</v>
      </c>
      <c r="GY140" s="2"/>
      <c r="GZ140" s="2"/>
      <c r="HA140" s="2">
        <v>0</v>
      </c>
      <c r="HB140" s="2">
        <v>0</v>
      </c>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v>0</v>
      </c>
      <c r="IL140" s="2"/>
      <c r="IM140" s="2"/>
      <c r="IN140" s="2"/>
      <c r="IO140" s="2"/>
      <c r="IP140" s="2"/>
      <c r="IQ140" s="2"/>
      <c r="IR140" s="2"/>
      <c r="IS140" s="2"/>
      <c r="IT140" s="2"/>
      <c r="IU140" s="2"/>
    </row>
    <row r="141" spans="1:255" x14ac:dyDescent="0.2">
      <c r="A141">
        <v>17</v>
      </c>
      <c r="B141">
        <v>1</v>
      </c>
      <c r="C141">
        <f>ROW(SmtRes!A116)</f>
        <v>116</v>
      </c>
      <c r="D141">
        <f>ROW(EtalonRes!A180)</f>
        <v>180</v>
      </c>
      <c r="E141" t="s">
        <v>242</v>
      </c>
      <c r="F141" t="s">
        <v>243</v>
      </c>
      <c r="G141" t="s">
        <v>244</v>
      </c>
      <c r="H141" t="s">
        <v>245</v>
      </c>
      <c r="I141">
        <v>1</v>
      </c>
      <c r="J141">
        <v>0</v>
      </c>
      <c r="O141">
        <f t="shared" si="69"/>
        <v>1702.5</v>
      </c>
      <c r="P141">
        <f t="shared" si="70"/>
        <v>310.54000000000002</v>
      </c>
      <c r="Q141">
        <f t="shared" si="71"/>
        <v>81.48</v>
      </c>
      <c r="R141">
        <f t="shared" si="72"/>
        <v>42.84</v>
      </c>
      <c r="S141">
        <f t="shared" si="73"/>
        <v>1310.48</v>
      </c>
      <c r="T141">
        <f t="shared" si="74"/>
        <v>0</v>
      </c>
      <c r="U141">
        <f t="shared" si="75"/>
        <v>5.6004999999999994</v>
      </c>
      <c r="V141">
        <f t="shared" si="76"/>
        <v>0</v>
      </c>
      <c r="W141">
        <f t="shared" si="77"/>
        <v>0</v>
      </c>
      <c r="X141">
        <f t="shared" si="78"/>
        <v>1153.22</v>
      </c>
      <c r="Y141">
        <f t="shared" si="79"/>
        <v>537.29999999999995</v>
      </c>
      <c r="AA141">
        <v>42559019</v>
      </c>
      <c r="AB141">
        <f t="shared" si="80"/>
        <v>156.22149999999999</v>
      </c>
      <c r="AC141">
        <f t="shared" si="81"/>
        <v>81.72</v>
      </c>
      <c r="AD141">
        <f>ROUND(((ET141*1.25)),6)</f>
        <v>10.262499999999999</v>
      </c>
      <c r="AE141">
        <f>ROUND(((EU141*1.25)),6)</f>
        <v>2.1</v>
      </c>
      <c r="AF141">
        <f>ROUND(((EV141*1.15)),6)</f>
        <v>64.239000000000004</v>
      </c>
      <c r="AG141">
        <f t="shared" si="82"/>
        <v>0</v>
      </c>
      <c r="AH141">
        <f>((EW141*1.15))</f>
        <v>5.6004999999999994</v>
      </c>
      <c r="AI141">
        <f>((EX141*1.25))</f>
        <v>0</v>
      </c>
      <c r="AJ141">
        <f t="shared" si="83"/>
        <v>0</v>
      </c>
      <c r="AK141">
        <v>145.79</v>
      </c>
      <c r="AL141">
        <v>81.72</v>
      </c>
      <c r="AM141">
        <v>8.2100000000000009</v>
      </c>
      <c r="AN141">
        <v>1.68</v>
      </c>
      <c r="AO141">
        <v>55.86</v>
      </c>
      <c r="AP141">
        <v>0</v>
      </c>
      <c r="AQ141">
        <v>4.87</v>
      </c>
      <c r="AR141">
        <v>0</v>
      </c>
      <c r="AS141">
        <v>0</v>
      </c>
      <c r="AT141">
        <v>88</v>
      </c>
      <c r="AU141">
        <v>41</v>
      </c>
      <c r="AV141">
        <v>1</v>
      </c>
      <c r="AW141">
        <v>1</v>
      </c>
      <c r="AZ141">
        <v>1</v>
      </c>
      <c r="BA141">
        <v>20.399999999999999</v>
      </c>
      <c r="BB141">
        <v>7.94</v>
      </c>
      <c r="BC141">
        <v>3.8</v>
      </c>
      <c r="BD141" t="s">
        <v>3</v>
      </c>
      <c r="BE141" t="s">
        <v>3</v>
      </c>
      <c r="BF141" t="s">
        <v>3</v>
      </c>
      <c r="BG141" t="s">
        <v>3</v>
      </c>
      <c r="BH141">
        <v>0</v>
      </c>
      <c r="BI141">
        <v>1</v>
      </c>
      <c r="BJ141" t="s">
        <v>246</v>
      </c>
      <c r="BM141">
        <v>139</v>
      </c>
      <c r="BN141">
        <v>0</v>
      </c>
      <c r="BO141" t="s">
        <v>243</v>
      </c>
      <c r="BP141">
        <v>1</v>
      </c>
      <c r="BQ141">
        <v>30</v>
      </c>
      <c r="BR141">
        <v>0</v>
      </c>
      <c r="BS141">
        <v>20.399999999999999</v>
      </c>
      <c r="BT141">
        <v>1</v>
      </c>
      <c r="BU141">
        <v>1</v>
      </c>
      <c r="BV141">
        <v>1</v>
      </c>
      <c r="BW141">
        <v>1</v>
      </c>
      <c r="BX141">
        <v>1</v>
      </c>
      <c r="BY141" t="s">
        <v>3</v>
      </c>
      <c r="BZ141">
        <v>88</v>
      </c>
      <c r="CA141">
        <v>41</v>
      </c>
      <c r="CF141">
        <v>0</v>
      </c>
      <c r="CG141">
        <v>0</v>
      </c>
      <c r="CM141">
        <v>0</v>
      </c>
      <c r="CN141" t="s">
        <v>20</v>
      </c>
      <c r="CO141">
        <v>0</v>
      </c>
      <c r="CP141">
        <f t="shared" si="84"/>
        <v>1702.5</v>
      </c>
      <c r="CQ141">
        <f t="shared" si="85"/>
        <v>310.536</v>
      </c>
      <c r="CR141">
        <f t="shared" si="86"/>
        <v>81.484250000000003</v>
      </c>
      <c r="CS141">
        <f t="shared" si="87"/>
        <v>42.839999999999996</v>
      </c>
      <c r="CT141">
        <f t="shared" si="88"/>
        <v>1310.4756</v>
      </c>
      <c r="CU141">
        <f t="shared" si="89"/>
        <v>0</v>
      </c>
      <c r="CV141">
        <f t="shared" si="90"/>
        <v>5.6004999999999994</v>
      </c>
      <c r="CW141">
        <f t="shared" si="91"/>
        <v>0</v>
      </c>
      <c r="CX141">
        <f t="shared" si="92"/>
        <v>0</v>
      </c>
      <c r="CY141">
        <f>S141*(BZ141/100)</f>
        <v>1153.2224000000001</v>
      </c>
      <c r="CZ141">
        <f>S141*(CA141/100)</f>
        <v>537.29679999999996</v>
      </c>
      <c r="DC141" t="s">
        <v>3</v>
      </c>
      <c r="DD141" t="s">
        <v>3</v>
      </c>
      <c r="DE141" t="s">
        <v>21</v>
      </c>
      <c r="DF141" t="s">
        <v>21</v>
      </c>
      <c r="DG141" t="s">
        <v>22</v>
      </c>
      <c r="DH141" t="s">
        <v>3</v>
      </c>
      <c r="DI141" t="s">
        <v>22</v>
      </c>
      <c r="DJ141" t="s">
        <v>21</v>
      </c>
      <c r="DK141" t="s">
        <v>3</v>
      </c>
      <c r="DL141" t="s">
        <v>3</v>
      </c>
      <c r="DM141" t="s">
        <v>3</v>
      </c>
      <c r="DN141">
        <v>110</v>
      </c>
      <c r="DO141">
        <v>74</v>
      </c>
      <c r="DP141">
        <v>1.0669999999999999</v>
      </c>
      <c r="DQ141">
        <v>1</v>
      </c>
      <c r="DU141">
        <v>1013</v>
      </c>
      <c r="DV141" t="s">
        <v>245</v>
      </c>
      <c r="DW141" t="s">
        <v>245</v>
      </c>
      <c r="DX141">
        <v>1</v>
      </c>
      <c r="EE141">
        <v>42145146</v>
      </c>
      <c r="EF141">
        <v>30</v>
      </c>
      <c r="EG141" t="s">
        <v>23</v>
      </c>
      <c r="EH141">
        <v>0</v>
      </c>
      <c r="EI141" t="s">
        <v>3</v>
      </c>
      <c r="EJ141">
        <v>1</v>
      </c>
      <c r="EK141">
        <v>139</v>
      </c>
      <c r="EL141" t="s">
        <v>247</v>
      </c>
      <c r="EM141" t="s">
        <v>248</v>
      </c>
      <c r="EO141" t="s">
        <v>26</v>
      </c>
      <c r="EQ141">
        <v>512</v>
      </c>
      <c r="ER141">
        <v>145.79</v>
      </c>
      <c r="ES141">
        <v>81.72</v>
      </c>
      <c r="ET141">
        <v>8.2100000000000009</v>
      </c>
      <c r="EU141">
        <v>1.68</v>
      </c>
      <c r="EV141">
        <v>55.86</v>
      </c>
      <c r="EW141">
        <v>4.87</v>
      </c>
      <c r="EX141">
        <v>0</v>
      </c>
      <c r="EY141">
        <v>0</v>
      </c>
      <c r="FQ141">
        <v>0</v>
      </c>
      <c r="FR141">
        <f t="shared" si="93"/>
        <v>0</v>
      </c>
      <c r="FS141">
        <v>0</v>
      </c>
      <c r="FX141">
        <v>110</v>
      </c>
      <c r="FY141">
        <v>74</v>
      </c>
      <c r="GA141" t="s">
        <v>3</v>
      </c>
      <c r="GD141">
        <v>0</v>
      </c>
      <c r="GF141">
        <v>-2132273449</v>
      </c>
      <c r="GG141">
        <v>2</v>
      </c>
      <c r="GH141">
        <v>1</v>
      </c>
      <c r="GI141">
        <v>2</v>
      </c>
      <c r="GJ141">
        <v>0</v>
      </c>
      <c r="GK141">
        <f>ROUND(R141*(S12)/100,2)</f>
        <v>67.260000000000005</v>
      </c>
      <c r="GL141">
        <f t="shared" si="94"/>
        <v>0</v>
      </c>
      <c r="GM141">
        <f t="shared" si="95"/>
        <v>3460.28</v>
      </c>
      <c r="GN141">
        <f t="shared" si="96"/>
        <v>3460.28</v>
      </c>
      <c r="GO141">
        <f t="shared" si="97"/>
        <v>0</v>
      </c>
      <c r="GP141">
        <f t="shared" si="98"/>
        <v>0</v>
      </c>
      <c r="GR141">
        <v>0</v>
      </c>
      <c r="GS141">
        <v>3</v>
      </c>
      <c r="GT141">
        <v>0</v>
      </c>
      <c r="GU141" t="s">
        <v>3</v>
      </c>
      <c r="GV141">
        <f t="shared" si="99"/>
        <v>0</v>
      </c>
      <c r="GW141">
        <v>1</v>
      </c>
      <c r="GX141">
        <f t="shared" si="100"/>
        <v>0</v>
      </c>
      <c r="HA141">
        <v>0</v>
      </c>
      <c r="HB141">
        <v>0</v>
      </c>
      <c r="IK141">
        <v>0</v>
      </c>
    </row>
    <row r="142" spans="1:255" x14ac:dyDescent="0.2">
      <c r="A142" s="2">
        <v>17</v>
      </c>
      <c r="B142" s="2">
        <v>1</v>
      </c>
      <c r="C142" s="2"/>
      <c r="D142" s="2"/>
      <c r="E142" s="2" t="s">
        <v>249</v>
      </c>
      <c r="F142" s="2" t="s">
        <v>250</v>
      </c>
      <c r="G142" s="2" t="s">
        <v>251</v>
      </c>
      <c r="H142" s="2" t="s">
        <v>43</v>
      </c>
      <c r="I142" s="2">
        <v>1</v>
      </c>
      <c r="J142" s="2">
        <v>0</v>
      </c>
      <c r="K142" s="2"/>
      <c r="L142" s="2"/>
      <c r="M142" s="2"/>
      <c r="N142" s="2"/>
      <c r="O142" s="2">
        <f t="shared" si="69"/>
        <v>2683.91</v>
      </c>
      <c r="P142" s="2">
        <f t="shared" si="70"/>
        <v>2683.91</v>
      </c>
      <c r="Q142" s="2">
        <f t="shared" si="71"/>
        <v>0</v>
      </c>
      <c r="R142" s="2">
        <f t="shared" si="72"/>
        <v>0</v>
      </c>
      <c r="S142" s="2">
        <f t="shared" si="73"/>
        <v>0</v>
      </c>
      <c r="T142" s="2">
        <f t="shared" si="74"/>
        <v>0</v>
      </c>
      <c r="U142" s="2">
        <f t="shared" si="75"/>
        <v>0</v>
      </c>
      <c r="V142" s="2">
        <f t="shared" si="76"/>
        <v>0</v>
      </c>
      <c r="W142" s="2">
        <f t="shared" si="77"/>
        <v>0</v>
      </c>
      <c r="X142" s="2">
        <f t="shared" si="78"/>
        <v>0</v>
      </c>
      <c r="Y142" s="2">
        <f t="shared" si="79"/>
        <v>0</v>
      </c>
      <c r="Z142" s="2"/>
      <c r="AA142" s="2">
        <v>42559021</v>
      </c>
      <c r="AB142" s="2">
        <f t="shared" si="80"/>
        <v>2683.91</v>
      </c>
      <c r="AC142" s="2">
        <f t="shared" si="81"/>
        <v>2683.91</v>
      </c>
      <c r="AD142" s="2">
        <f t="shared" ref="AD142:AF143" si="115">ROUND((ET142),6)</f>
        <v>0</v>
      </c>
      <c r="AE142" s="2">
        <f t="shared" si="115"/>
        <v>0</v>
      </c>
      <c r="AF142" s="2">
        <f t="shared" si="115"/>
        <v>0</v>
      </c>
      <c r="AG142" s="2">
        <f t="shared" si="82"/>
        <v>0</v>
      </c>
      <c r="AH142" s="2">
        <f>(EW142)</f>
        <v>0</v>
      </c>
      <c r="AI142" s="2">
        <f>(EX142)</f>
        <v>0</v>
      </c>
      <c r="AJ142" s="2">
        <f t="shared" si="83"/>
        <v>0</v>
      </c>
      <c r="AK142" s="2">
        <v>2683.91</v>
      </c>
      <c r="AL142" s="2">
        <v>2683.91</v>
      </c>
      <c r="AM142" s="2">
        <v>0</v>
      </c>
      <c r="AN142" s="2">
        <v>0</v>
      </c>
      <c r="AO142" s="2">
        <v>0</v>
      </c>
      <c r="AP142" s="2">
        <v>0</v>
      </c>
      <c r="AQ142" s="2">
        <v>0</v>
      </c>
      <c r="AR142" s="2">
        <v>0</v>
      </c>
      <c r="AS142" s="2">
        <v>0</v>
      </c>
      <c r="AT142" s="2">
        <v>0</v>
      </c>
      <c r="AU142" s="2">
        <v>0</v>
      </c>
      <c r="AV142" s="2">
        <v>1</v>
      </c>
      <c r="AW142" s="2">
        <v>1</v>
      </c>
      <c r="AX142" s="2"/>
      <c r="AY142" s="2"/>
      <c r="AZ142" s="2">
        <v>1</v>
      </c>
      <c r="BA142" s="2">
        <v>1</v>
      </c>
      <c r="BB142" s="2">
        <v>1</v>
      </c>
      <c r="BC142" s="2">
        <v>1</v>
      </c>
      <c r="BD142" s="2" t="s">
        <v>3</v>
      </c>
      <c r="BE142" s="2" t="s">
        <v>3</v>
      </c>
      <c r="BF142" s="2" t="s">
        <v>3</v>
      </c>
      <c r="BG142" s="2" t="s">
        <v>3</v>
      </c>
      <c r="BH142" s="2">
        <v>3</v>
      </c>
      <c r="BI142" s="2">
        <v>1</v>
      </c>
      <c r="BJ142" s="2" t="s">
        <v>252</v>
      </c>
      <c r="BK142" s="2"/>
      <c r="BL142" s="2"/>
      <c r="BM142" s="2">
        <v>1617</v>
      </c>
      <c r="BN142" s="2">
        <v>0</v>
      </c>
      <c r="BO142" s="2" t="s">
        <v>3</v>
      </c>
      <c r="BP142" s="2">
        <v>0</v>
      </c>
      <c r="BQ142" s="2">
        <v>200</v>
      </c>
      <c r="BR142" s="2">
        <v>0</v>
      </c>
      <c r="BS142" s="2">
        <v>1</v>
      </c>
      <c r="BT142" s="2">
        <v>1</v>
      </c>
      <c r="BU142" s="2">
        <v>1</v>
      </c>
      <c r="BV142" s="2">
        <v>1</v>
      </c>
      <c r="BW142" s="2">
        <v>1</v>
      </c>
      <c r="BX142" s="2">
        <v>1</v>
      </c>
      <c r="BY142" s="2" t="s">
        <v>3</v>
      </c>
      <c r="BZ142" s="2">
        <v>0</v>
      </c>
      <c r="CA142" s="2">
        <v>0</v>
      </c>
      <c r="CB142" s="2"/>
      <c r="CC142" s="2"/>
      <c r="CD142" s="2"/>
      <c r="CE142" s="2"/>
      <c r="CF142" s="2">
        <v>0</v>
      </c>
      <c r="CG142" s="2">
        <v>0</v>
      </c>
      <c r="CH142" s="2"/>
      <c r="CI142" s="2"/>
      <c r="CJ142" s="2"/>
      <c r="CK142" s="2"/>
      <c r="CL142" s="2"/>
      <c r="CM142" s="2">
        <v>0</v>
      </c>
      <c r="CN142" s="2" t="s">
        <v>3</v>
      </c>
      <c r="CO142" s="2">
        <v>0</v>
      </c>
      <c r="CP142" s="2">
        <f t="shared" si="84"/>
        <v>2683.91</v>
      </c>
      <c r="CQ142" s="2">
        <f t="shared" si="85"/>
        <v>2683.91</v>
      </c>
      <c r="CR142" s="2">
        <f t="shared" si="86"/>
        <v>0</v>
      </c>
      <c r="CS142" s="2">
        <f t="shared" si="87"/>
        <v>0</v>
      </c>
      <c r="CT142" s="2">
        <f t="shared" si="88"/>
        <v>0</v>
      </c>
      <c r="CU142" s="2">
        <f t="shared" si="89"/>
        <v>0</v>
      </c>
      <c r="CV142" s="2">
        <f t="shared" si="90"/>
        <v>0</v>
      </c>
      <c r="CW142" s="2">
        <f t="shared" si="91"/>
        <v>0</v>
      </c>
      <c r="CX142" s="2">
        <f t="shared" si="92"/>
        <v>0</v>
      </c>
      <c r="CY142" s="2">
        <f>((S142*BZ142)/100)</f>
        <v>0</v>
      </c>
      <c r="CZ142" s="2">
        <f>((S142*CA142)/100)</f>
        <v>0</v>
      </c>
      <c r="DA142" s="2"/>
      <c r="DB142" s="2"/>
      <c r="DC142" s="2" t="s">
        <v>3</v>
      </c>
      <c r="DD142" s="2" t="s">
        <v>3</v>
      </c>
      <c r="DE142" s="2" t="s">
        <v>3</v>
      </c>
      <c r="DF142" s="2" t="s">
        <v>3</v>
      </c>
      <c r="DG142" s="2" t="s">
        <v>3</v>
      </c>
      <c r="DH142" s="2" t="s">
        <v>3</v>
      </c>
      <c r="DI142" s="2" t="s">
        <v>3</v>
      </c>
      <c r="DJ142" s="2" t="s">
        <v>3</v>
      </c>
      <c r="DK142" s="2" t="s">
        <v>3</v>
      </c>
      <c r="DL142" s="2" t="s">
        <v>3</v>
      </c>
      <c r="DM142" s="2" t="s">
        <v>3</v>
      </c>
      <c r="DN142" s="2">
        <v>0</v>
      </c>
      <c r="DO142" s="2">
        <v>0</v>
      </c>
      <c r="DP142" s="2">
        <v>1</v>
      </c>
      <c r="DQ142" s="2">
        <v>1</v>
      </c>
      <c r="DR142" s="2"/>
      <c r="DS142" s="2"/>
      <c r="DT142" s="2"/>
      <c r="DU142" s="2">
        <v>1010</v>
      </c>
      <c r="DV142" s="2" t="s">
        <v>43</v>
      </c>
      <c r="DW142" s="2" t="s">
        <v>43</v>
      </c>
      <c r="DX142" s="2">
        <v>1</v>
      </c>
      <c r="DY142" s="2"/>
      <c r="DZ142" s="2"/>
      <c r="EA142" s="2"/>
      <c r="EB142" s="2"/>
      <c r="EC142" s="2"/>
      <c r="ED142" s="2"/>
      <c r="EE142" s="2">
        <v>42146624</v>
      </c>
      <c r="EF142" s="2">
        <v>200</v>
      </c>
      <c r="EG142" s="2" t="s">
        <v>32</v>
      </c>
      <c r="EH142" s="2">
        <v>0</v>
      </c>
      <c r="EI142" s="2" t="s">
        <v>3</v>
      </c>
      <c r="EJ142" s="2">
        <v>1</v>
      </c>
      <c r="EK142" s="2">
        <v>1617</v>
      </c>
      <c r="EL142" s="2" t="s">
        <v>33</v>
      </c>
      <c r="EM142" s="2" t="s">
        <v>34</v>
      </c>
      <c r="EN142" s="2"/>
      <c r="EO142" s="2" t="s">
        <v>3</v>
      </c>
      <c r="EP142" s="2"/>
      <c r="EQ142" s="2">
        <v>512</v>
      </c>
      <c r="ER142" s="2">
        <v>2683.91</v>
      </c>
      <c r="ES142" s="2">
        <v>2683.91</v>
      </c>
      <c r="ET142" s="2">
        <v>0</v>
      </c>
      <c r="EU142" s="2">
        <v>0</v>
      </c>
      <c r="EV142" s="2">
        <v>0</v>
      </c>
      <c r="EW142" s="2">
        <v>0</v>
      </c>
      <c r="EX142" s="2">
        <v>0</v>
      </c>
      <c r="EY142" s="2">
        <v>0</v>
      </c>
      <c r="EZ142" s="2"/>
      <c r="FA142" s="2"/>
      <c r="FB142" s="2"/>
      <c r="FC142" s="2"/>
      <c r="FD142" s="2"/>
      <c r="FE142" s="2"/>
      <c r="FF142" s="2"/>
      <c r="FG142" s="2"/>
      <c r="FH142" s="2"/>
      <c r="FI142" s="2"/>
      <c r="FJ142" s="2"/>
      <c r="FK142" s="2"/>
      <c r="FL142" s="2"/>
      <c r="FM142" s="2"/>
      <c r="FN142" s="2"/>
      <c r="FO142" s="2"/>
      <c r="FP142" s="2"/>
      <c r="FQ142" s="2">
        <v>0</v>
      </c>
      <c r="FR142" s="2">
        <f t="shared" si="93"/>
        <v>0</v>
      </c>
      <c r="FS142" s="2">
        <v>0</v>
      </c>
      <c r="FT142" s="2"/>
      <c r="FU142" s="2"/>
      <c r="FV142" s="2"/>
      <c r="FW142" s="2"/>
      <c r="FX142" s="2">
        <v>0</v>
      </c>
      <c r="FY142" s="2">
        <v>0</v>
      </c>
      <c r="FZ142" s="2"/>
      <c r="GA142" s="2" t="s">
        <v>3</v>
      </c>
      <c r="GB142" s="2"/>
      <c r="GC142" s="2"/>
      <c r="GD142" s="2">
        <v>0</v>
      </c>
      <c r="GE142" s="2"/>
      <c r="GF142" s="2">
        <v>-2071156615</v>
      </c>
      <c r="GG142" s="2">
        <v>2</v>
      </c>
      <c r="GH142" s="2">
        <v>1</v>
      </c>
      <c r="GI142" s="2">
        <v>-2</v>
      </c>
      <c r="GJ142" s="2">
        <v>0</v>
      </c>
      <c r="GK142" s="2">
        <f>ROUND(R142*(R12)/100,2)</f>
        <v>0</v>
      </c>
      <c r="GL142" s="2">
        <f t="shared" si="94"/>
        <v>0</v>
      </c>
      <c r="GM142" s="2">
        <f t="shared" si="95"/>
        <v>2683.91</v>
      </c>
      <c r="GN142" s="2">
        <f t="shared" si="96"/>
        <v>2683.91</v>
      </c>
      <c r="GO142" s="2">
        <f t="shared" si="97"/>
        <v>0</v>
      </c>
      <c r="GP142" s="2">
        <f t="shared" si="98"/>
        <v>0</v>
      </c>
      <c r="GQ142" s="2"/>
      <c r="GR142" s="2">
        <v>0</v>
      </c>
      <c r="GS142" s="2">
        <v>3</v>
      </c>
      <c r="GT142" s="2">
        <v>0</v>
      </c>
      <c r="GU142" s="2" t="s">
        <v>3</v>
      </c>
      <c r="GV142" s="2">
        <f t="shared" si="99"/>
        <v>0</v>
      </c>
      <c r="GW142" s="2">
        <v>1</v>
      </c>
      <c r="GX142" s="2">
        <f t="shared" si="100"/>
        <v>0</v>
      </c>
      <c r="GY142" s="2"/>
      <c r="GZ142" s="2"/>
      <c r="HA142" s="2">
        <v>0</v>
      </c>
      <c r="HB142" s="2">
        <v>0</v>
      </c>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v>0</v>
      </c>
      <c r="IL142" s="2"/>
      <c r="IM142" s="2"/>
      <c r="IN142" s="2"/>
      <c r="IO142" s="2"/>
      <c r="IP142" s="2"/>
      <c r="IQ142" s="2"/>
      <c r="IR142" s="2"/>
      <c r="IS142" s="2"/>
      <c r="IT142" s="2"/>
      <c r="IU142" s="2"/>
    </row>
    <row r="143" spans="1:255" x14ac:dyDescent="0.2">
      <c r="A143">
        <v>17</v>
      </c>
      <c r="B143">
        <v>1</v>
      </c>
      <c r="E143" t="s">
        <v>249</v>
      </c>
      <c r="F143" t="s">
        <v>250</v>
      </c>
      <c r="G143" t="s">
        <v>251</v>
      </c>
      <c r="H143" t="s">
        <v>43</v>
      </c>
      <c r="I143">
        <v>1</v>
      </c>
      <c r="J143">
        <v>0</v>
      </c>
      <c r="O143">
        <f t="shared" si="69"/>
        <v>6978.17</v>
      </c>
      <c r="P143">
        <f t="shared" si="70"/>
        <v>6978.17</v>
      </c>
      <c r="Q143">
        <f t="shared" si="71"/>
        <v>0</v>
      </c>
      <c r="R143">
        <f t="shared" si="72"/>
        <v>0</v>
      </c>
      <c r="S143">
        <f t="shared" si="73"/>
        <v>0</v>
      </c>
      <c r="T143">
        <f t="shared" si="74"/>
        <v>0</v>
      </c>
      <c r="U143">
        <f t="shared" si="75"/>
        <v>0</v>
      </c>
      <c r="V143">
        <f t="shared" si="76"/>
        <v>0</v>
      </c>
      <c r="W143">
        <f t="shared" si="77"/>
        <v>0</v>
      </c>
      <c r="X143">
        <f t="shared" si="78"/>
        <v>0</v>
      </c>
      <c r="Y143">
        <f t="shared" si="79"/>
        <v>0</v>
      </c>
      <c r="AA143">
        <v>42559019</v>
      </c>
      <c r="AB143">
        <f t="shared" si="80"/>
        <v>2683.91</v>
      </c>
      <c r="AC143">
        <f t="shared" si="81"/>
        <v>2683.91</v>
      </c>
      <c r="AD143">
        <f t="shared" si="115"/>
        <v>0</v>
      </c>
      <c r="AE143">
        <f t="shared" si="115"/>
        <v>0</v>
      </c>
      <c r="AF143">
        <f t="shared" si="115"/>
        <v>0</v>
      </c>
      <c r="AG143">
        <f t="shared" si="82"/>
        <v>0</v>
      </c>
      <c r="AH143">
        <f>(EW143)</f>
        <v>0</v>
      </c>
      <c r="AI143">
        <f>(EX143)</f>
        <v>0</v>
      </c>
      <c r="AJ143">
        <f t="shared" si="83"/>
        <v>0</v>
      </c>
      <c r="AK143">
        <v>2683.91</v>
      </c>
      <c r="AL143">
        <v>2683.91</v>
      </c>
      <c r="AM143">
        <v>0</v>
      </c>
      <c r="AN143">
        <v>0</v>
      </c>
      <c r="AO143">
        <v>0</v>
      </c>
      <c r="AP143">
        <v>0</v>
      </c>
      <c r="AQ143">
        <v>0</v>
      </c>
      <c r="AR143">
        <v>0</v>
      </c>
      <c r="AS143">
        <v>0</v>
      </c>
      <c r="AT143">
        <v>0</v>
      </c>
      <c r="AU143">
        <v>0</v>
      </c>
      <c r="AV143">
        <v>1</v>
      </c>
      <c r="AW143">
        <v>1</v>
      </c>
      <c r="AZ143">
        <v>1</v>
      </c>
      <c r="BA143">
        <v>1</v>
      </c>
      <c r="BB143">
        <v>1</v>
      </c>
      <c r="BC143">
        <v>2.6</v>
      </c>
      <c r="BD143" t="s">
        <v>3</v>
      </c>
      <c r="BE143" t="s">
        <v>3</v>
      </c>
      <c r="BF143" t="s">
        <v>3</v>
      </c>
      <c r="BG143" t="s">
        <v>3</v>
      </c>
      <c r="BH143">
        <v>3</v>
      </c>
      <c r="BI143">
        <v>1</v>
      </c>
      <c r="BJ143" t="s">
        <v>252</v>
      </c>
      <c r="BM143">
        <v>1617</v>
      </c>
      <c r="BN143">
        <v>0</v>
      </c>
      <c r="BO143" t="s">
        <v>250</v>
      </c>
      <c r="BP143">
        <v>1</v>
      </c>
      <c r="BQ143">
        <v>200</v>
      </c>
      <c r="BR143">
        <v>0</v>
      </c>
      <c r="BS143">
        <v>1</v>
      </c>
      <c r="BT143">
        <v>1</v>
      </c>
      <c r="BU143">
        <v>1</v>
      </c>
      <c r="BV143">
        <v>1</v>
      </c>
      <c r="BW143">
        <v>1</v>
      </c>
      <c r="BX143">
        <v>1</v>
      </c>
      <c r="BY143" t="s">
        <v>3</v>
      </c>
      <c r="BZ143">
        <v>0</v>
      </c>
      <c r="CA143">
        <v>0</v>
      </c>
      <c r="CF143">
        <v>0</v>
      </c>
      <c r="CG143">
        <v>0</v>
      </c>
      <c r="CM143">
        <v>0</v>
      </c>
      <c r="CN143" t="s">
        <v>3</v>
      </c>
      <c r="CO143">
        <v>0</v>
      </c>
      <c r="CP143">
        <f t="shared" si="84"/>
        <v>6978.17</v>
      </c>
      <c r="CQ143">
        <f t="shared" si="85"/>
        <v>6978.1660000000002</v>
      </c>
      <c r="CR143">
        <f t="shared" si="86"/>
        <v>0</v>
      </c>
      <c r="CS143">
        <f t="shared" si="87"/>
        <v>0</v>
      </c>
      <c r="CT143">
        <f t="shared" si="88"/>
        <v>0</v>
      </c>
      <c r="CU143">
        <f t="shared" si="89"/>
        <v>0</v>
      </c>
      <c r="CV143">
        <f t="shared" si="90"/>
        <v>0</v>
      </c>
      <c r="CW143">
        <f t="shared" si="91"/>
        <v>0</v>
      </c>
      <c r="CX143">
        <f t="shared" si="92"/>
        <v>0</v>
      </c>
      <c r="CY143">
        <f>S143*(BZ143/100)</f>
        <v>0</v>
      </c>
      <c r="CZ143">
        <f>S143*(CA143/100)</f>
        <v>0</v>
      </c>
      <c r="DC143" t="s">
        <v>3</v>
      </c>
      <c r="DD143" t="s">
        <v>3</v>
      </c>
      <c r="DE143" t="s">
        <v>3</v>
      </c>
      <c r="DF143" t="s">
        <v>3</v>
      </c>
      <c r="DG143" t="s">
        <v>3</v>
      </c>
      <c r="DH143" t="s">
        <v>3</v>
      </c>
      <c r="DI143" t="s">
        <v>3</v>
      </c>
      <c r="DJ143" t="s">
        <v>3</v>
      </c>
      <c r="DK143" t="s">
        <v>3</v>
      </c>
      <c r="DL143" t="s">
        <v>3</v>
      </c>
      <c r="DM143" t="s">
        <v>3</v>
      </c>
      <c r="DN143">
        <v>0</v>
      </c>
      <c r="DO143">
        <v>0</v>
      </c>
      <c r="DP143">
        <v>1</v>
      </c>
      <c r="DQ143">
        <v>1</v>
      </c>
      <c r="DU143">
        <v>1010</v>
      </c>
      <c r="DV143" t="s">
        <v>43</v>
      </c>
      <c r="DW143" t="s">
        <v>43</v>
      </c>
      <c r="DX143">
        <v>1</v>
      </c>
      <c r="EE143">
        <v>42146624</v>
      </c>
      <c r="EF143">
        <v>200</v>
      </c>
      <c r="EG143" t="s">
        <v>32</v>
      </c>
      <c r="EH143">
        <v>0</v>
      </c>
      <c r="EI143" t="s">
        <v>3</v>
      </c>
      <c r="EJ143">
        <v>1</v>
      </c>
      <c r="EK143">
        <v>1617</v>
      </c>
      <c r="EL143" t="s">
        <v>33</v>
      </c>
      <c r="EM143" t="s">
        <v>34</v>
      </c>
      <c r="EO143" t="s">
        <v>3</v>
      </c>
      <c r="EQ143">
        <v>512</v>
      </c>
      <c r="ER143">
        <v>2683.91</v>
      </c>
      <c r="ES143">
        <v>2683.91</v>
      </c>
      <c r="ET143">
        <v>0</v>
      </c>
      <c r="EU143">
        <v>0</v>
      </c>
      <c r="EV143">
        <v>0</v>
      </c>
      <c r="EW143">
        <v>0</v>
      </c>
      <c r="EX143">
        <v>0</v>
      </c>
      <c r="EY143">
        <v>0</v>
      </c>
      <c r="FQ143">
        <v>0</v>
      </c>
      <c r="FR143">
        <f t="shared" si="93"/>
        <v>0</v>
      </c>
      <c r="FS143">
        <v>0</v>
      </c>
      <c r="FX143">
        <v>0</v>
      </c>
      <c r="FY143">
        <v>0</v>
      </c>
      <c r="GA143" t="s">
        <v>3</v>
      </c>
      <c r="GD143">
        <v>0</v>
      </c>
      <c r="GF143">
        <v>-2071156615</v>
      </c>
      <c r="GG143">
        <v>2</v>
      </c>
      <c r="GH143">
        <v>1</v>
      </c>
      <c r="GI143">
        <v>2</v>
      </c>
      <c r="GJ143">
        <v>0</v>
      </c>
      <c r="GK143">
        <f>ROUND(R143*(S12)/100,2)</f>
        <v>0</v>
      </c>
      <c r="GL143">
        <f t="shared" si="94"/>
        <v>0</v>
      </c>
      <c r="GM143">
        <f t="shared" si="95"/>
        <v>6978.17</v>
      </c>
      <c r="GN143">
        <f t="shared" si="96"/>
        <v>6978.17</v>
      </c>
      <c r="GO143">
        <f t="shared" si="97"/>
        <v>0</v>
      </c>
      <c r="GP143">
        <f t="shared" si="98"/>
        <v>0</v>
      </c>
      <c r="GR143">
        <v>0</v>
      </c>
      <c r="GS143">
        <v>3</v>
      </c>
      <c r="GT143">
        <v>0</v>
      </c>
      <c r="GU143" t="s">
        <v>3</v>
      </c>
      <c r="GV143">
        <f t="shared" si="99"/>
        <v>0</v>
      </c>
      <c r="GW143">
        <v>1</v>
      </c>
      <c r="GX143">
        <f t="shared" si="100"/>
        <v>0</v>
      </c>
      <c r="HA143">
        <v>0</v>
      </c>
      <c r="HB143">
        <v>0</v>
      </c>
      <c r="IK143">
        <v>0</v>
      </c>
    </row>
    <row r="144" spans="1:255" x14ac:dyDescent="0.2">
      <c r="A144" s="2">
        <v>17</v>
      </c>
      <c r="B144" s="2">
        <v>1</v>
      </c>
      <c r="C144" s="2">
        <f>ROW(SmtRes!A120)</f>
        <v>120</v>
      </c>
      <c r="D144" s="2">
        <f>ROW(EtalonRes!A185)</f>
        <v>185</v>
      </c>
      <c r="E144" s="2" t="s">
        <v>253</v>
      </c>
      <c r="F144" s="2" t="s">
        <v>254</v>
      </c>
      <c r="G144" s="2" t="s">
        <v>255</v>
      </c>
      <c r="H144" s="2" t="s">
        <v>256</v>
      </c>
      <c r="I144" s="2">
        <v>5.89764</v>
      </c>
      <c r="J144" s="2">
        <v>0</v>
      </c>
      <c r="K144" s="2"/>
      <c r="L144" s="2"/>
      <c r="M144" s="2"/>
      <c r="N144" s="2"/>
      <c r="O144" s="2">
        <f t="shared" si="69"/>
        <v>10439.68</v>
      </c>
      <c r="P144" s="2">
        <f t="shared" si="70"/>
        <v>4568.08</v>
      </c>
      <c r="Q144" s="2">
        <f t="shared" si="71"/>
        <v>1157.78</v>
      </c>
      <c r="R144" s="2">
        <f t="shared" si="72"/>
        <v>277.04000000000002</v>
      </c>
      <c r="S144" s="2">
        <f t="shared" si="73"/>
        <v>4713.82</v>
      </c>
      <c r="T144" s="2">
        <f t="shared" si="74"/>
        <v>0</v>
      </c>
      <c r="U144" s="2">
        <f t="shared" si="75"/>
        <v>400.83310260000002</v>
      </c>
      <c r="V144" s="2">
        <f t="shared" si="76"/>
        <v>0</v>
      </c>
      <c r="W144" s="2">
        <f t="shared" si="77"/>
        <v>0</v>
      </c>
      <c r="X144" s="2">
        <f t="shared" si="78"/>
        <v>5185.2</v>
      </c>
      <c r="Y144" s="2">
        <f t="shared" si="79"/>
        <v>3488.23</v>
      </c>
      <c r="Z144" s="2"/>
      <c r="AA144" s="2">
        <v>42559021</v>
      </c>
      <c r="AB144" s="2">
        <f t="shared" si="80"/>
        <v>1770.1455000000001</v>
      </c>
      <c r="AC144" s="2">
        <f t="shared" si="81"/>
        <v>774.56</v>
      </c>
      <c r="AD144" s="2">
        <f>ROUND(((ET144*1.25)),6)</f>
        <v>196.3125</v>
      </c>
      <c r="AE144" s="2">
        <f>ROUND(((EU144*1.25)),6)</f>
        <v>46.975000000000001</v>
      </c>
      <c r="AF144" s="2">
        <f>ROUND(((EV144*1.15)),6)</f>
        <v>799.27300000000002</v>
      </c>
      <c r="AG144" s="2">
        <f t="shared" si="82"/>
        <v>0</v>
      </c>
      <c r="AH144" s="2">
        <f>((EW144*1.15))</f>
        <v>67.965000000000003</v>
      </c>
      <c r="AI144" s="2">
        <f>((EX144*1.25))</f>
        <v>0</v>
      </c>
      <c r="AJ144" s="2">
        <f t="shared" si="83"/>
        <v>0</v>
      </c>
      <c r="AK144" s="2">
        <v>1626.63</v>
      </c>
      <c r="AL144" s="2">
        <v>774.56</v>
      </c>
      <c r="AM144" s="2">
        <v>157.05000000000001</v>
      </c>
      <c r="AN144" s="2">
        <v>37.58</v>
      </c>
      <c r="AO144" s="2">
        <v>695.02</v>
      </c>
      <c r="AP144" s="2">
        <v>0</v>
      </c>
      <c r="AQ144" s="2">
        <v>59.1</v>
      </c>
      <c r="AR144" s="2">
        <v>0</v>
      </c>
      <c r="AS144" s="2">
        <v>0</v>
      </c>
      <c r="AT144" s="2">
        <v>110</v>
      </c>
      <c r="AU144" s="2">
        <v>74</v>
      </c>
      <c r="AV144" s="2">
        <v>1</v>
      </c>
      <c r="AW144" s="2">
        <v>1</v>
      </c>
      <c r="AX144" s="2"/>
      <c r="AY144" s="2"/>
      <c r="AZ144" s="2">
        <v>1</v>
      </c>
      <c r="BA144" s="2">
        <v>1</v>
      </c>
      <c r="BB144" s="2">
        <v>1</v>
      </c>
      <c r="BC144" s="2">
        <v>1</v>
      </c>
      <c r="BD144" s="2" t="s">
        <v>3</v>
      </c>
      <c r="BE144" s="2" t="s">
        <v>3</v>
      </c>
      <c r="BF144" s="2" t="s">
        <v>3</v>
      </c>
      <c r="BG144" s="2" t="s">
        <v>3</v>
      </c>
      <c r="BH144" s="2">
        <v>0</v>
      </c>
      <c r="BI144" s="2">
        <v>1</v>
      </c>
      <c r="BJ144" s="2" t="s">
        <v>257</v>
      </c>
      <c r="BK144" s="2"/>
      <c r="BL144" s="2"/>
      <c r="BM144" s="2">
        <v>137</v>
      </c>
      <c r="BN144" s="2">
        <v>0</v>
      </c>
      <c r="BO144" s="2" t="s">
        <v>3</v>
      </c>
      <c r="BP144" s="2">
        <v>0</v>
      </c>
      <c r="BQ144" s="2">
        <v>30</v>
      </c>
      <c r="BR144" s="2">
        <v>0</v>
      </c>
      <c r="BS144" s="2">
        <v>1</v>
      </c>
      <c r="BT144" s="2">
        <v>1</v>
      </c>
      <c r="BU144" s="2">
        <v>1</v>
      </c>
      <c r="BV144" s="2">
        <v>1</v>
      </c>
      <c r="BW144" s="2">
        <v>1</v>
      </c>
      <c r="BX144" s="2">
        <v>1</v>
      </c>
      <c r="BY144" s="2" t="s">
        <v>3</v>
      </c>
      <c r="BZ144" s="2">
        <v>110</v>
      </c>
      <c r="CA144" s="2">
        <v>74</v>
      </c>
      <c r="CB144" s="2"/>
      <c r="CC144" s="2"/>
      <c r="CD144" s="2"/>
      <c r="CE144" s="2"/>
      <c r="CF144" s="2">
        <v>0</v>
      </c>
      <c r="CG144" s="2">
        <v>0</v>
      </c>
      <c r="CH144" s="2"/>
      <c r="CI144" s="2"/>
      <c r="CJ144" s="2"/>
      <c r="CK144" s="2"/>
      <c r="CL144" s="2"/>
      <c r="CM144" s="2">
        <v>0</v>
      </c>
      <c r="CN144" s="2" t="s">
        <v>20</v>
      </c>
      <c r="CO144" s="2">
        <v>0</v>
      </c>
      <c r="CP144" s="2">
        <f t="shared" si="84"/>
        <v>10439.68</v>
      </c>
      <c r="CQ144" s="2">
        <f t="shared" si="85"/>
        <v>774.56</v>
      </c>
      <c r="CR144" s="2">
        <f t="shared" si="86"/>
        <v>196.3125</v>
      </c>
      <c r="CS144" s="2">
        <f t="shared" si="87"/>
        <v>46.975000000000001</v>
      </c>
      <c r="CT144" s="2">
        <f t="shared" si="88"/>
        <v>799.27300000000002</v>
      </c>
      <c r="CU144" s="2">
        <f t="shared" si="89"/>
        <v>0</v>
      </c>
      <c r="CV144" s="2">
        <f t="shared" si="90"/>
        <v>67.965000000000003</v>
      </c>
      <c r="CW144" s="2">
        <f t="shared" si="91"/>
        <v>0</v>
      </c>
      <c r="CX144" s="2">
        <f t="shared" si="92"/>
        <v>0</v>
      </c>
      <c r="CY144" s="2">
        <f>((S144*BZ144)/100)</f>
        <v>5185.2019999999993</v>
      </c>
      <c r="CZ144" s="2">
        <f>((S144*CA144)/100)</f>
        <v>3488.2267999999999</v>
      </c>
      <c r="DA144" s="2"/>
      <c r="DB144" s="2"/>
      <c r="DC144" s="2" t="s">
        <v>3</v>
      </c>
      <c r="DD144" s="2" t="s">
        <v>3</v>
      </c>
      <c r="DE144" s="2" t="s">
        <v>21</v>
      </c>
      <c r="DF144" s="2" t="s">
        <v>21</v>
      </c>
      <c r="DG144" s="2" t="s">
        <v>22</v>
      </c>
      <c r="DH144" s="2" t="s">
        <v>3</v>
      </c>
      <c r="DI144" s="2" t="s">
        <v>22</v>
      </c>
      <c r="DJ144" s="2" t="s">
        <v>21</v>
      </c>
      <c r="DK144" s="2" t="s">
        <v>3</v>
      </c>
      <c r="DL144" s="2" t="s">
        <v>3</v>
      </c>
      <c r="DM144" s="2" t="s">
        <v>3</v>
      </c>
      <c r="DN144" s="2">
        <v>0</v>
      </c>
      <c r="DO144" s="2">
        <v>0</v>
      </c>
      <c r="DP144" s="2">
        <v>1.0669999999999999</v>
      </c>
      <c r="DQ144" s="2">
        <v>1</v>
      </c>
      <c r="DR144" s="2"/>
      <c r="DS144" s="2"/>
      <c r="DT144" s="2"/>
      <c r="DU144" s="2">
        <v>1013</v>
      </c>
      <c r="DV144" s="2" t="s">
        <v>256</v>
      </c>
      <c r="DW144" s="2" t="s">
        <v>256</v>
      </c>
      <c r="DX144" s="2">
        <v>1</v>
      </c>
      <c r="DY144" s="2"/>
      <c r="DZ144" s="2"/>
      <c r="EA144" s="2"/>
      <c r="EB144" s="2"/>
      <c r="EC144" s="2"/>
      <c r="ED144" s="2"/>
      <c r="EE144" s="2">
        <v>42145144</v>
      </c>
      <c r="EF144" s="2">
        <v>30</v>
      </c>
      <c r="EG144" s="2" t="s">
        <v>23</v>
      </c>
      <c r="EH144" s="2">
        <v>0</v>
      </c>
      <c r="EI144" s="2" t="s">
        <v>3</v>
      </c>
      <c r="EJ144" s="2">
        <v>1</v>
      </c>
      <c r="EK144" s="2">
        <v>137</v>
      </c>
      <c r="EL144" s="2" t="s">
        <v>258</v>
      </c>
      <c r="EM144" s="2" t="s">
        <v>259</v>
      </c>
      <c r="EN144" s="2"/>
      <c r="EO144" s="2" t="s">
        <v>26</v>
      </c>
      <c r="EP144" s="2"/>
      <c r="EQ144" s="2">
        <v>512</v>
      </c>
      <c r="ER144" s="2">
        <v>1626.63</v>
      </c>
      <c r="ES144" s="2">
        <v>774.56</v>
      </c>
      <c r="ET144" s="2">
        <v>157.05000000000001</v>
      </c>
      <c r="EU144" s="2">
        <v>37.58</v>
      </c>
      <c r="EV144" s="2">
        <v>695.02</v>
      </c>
      <c r="EW144" s="2">
        <v>59.1</v>
      </c>
      <c r="EX144" s="2">
        <v>0</v>
      </c>
      <c r="EY144" s="2">
        <v>0</v>
      </c>
      <c r="EZ144" s="2"/>
      <c r="FA144" s="2"/>
      <c r="FB144" s="2"/>
      <c r="FC144" s="2"/>
      <c r="FD144" s="2"/>
      <c r="FE144" s="2"/>
      <c r="FF144" s="2"/>
      <c r="FG144" s="2"/>
      <c r="FH144" s="2"/>
      <c r="FI144" s="2"/>
      <c r="FJ144" s="2"/>
      <c r="FK144" s="2"/>
      <c r="FL144" s="2"/>
      <c r="FM144" s="2"/>
      <c r="FN144" s="2"/>
      <c r="FO144" s="2"/>
      <c r="FP144" s="2"/>
      <c r="FQ144" s="2">
        <v>0</v>
      </c>
      <c r="FR144" s="2">
        <f t="shared" si="93"/>
        <v>0</v>
      </c>
      <c r="FS144" s="2">
        <v>0</v>
      </c>
      <c r="FT144" s="2"/>
      <c r="FU144" s="2"/>
      <c r="FV144" s="2"/>
      <c r="FW144" s="2"/>
      <c r="FX144" s="2">
        <v>110</v>
      </c>
      <c r="FY144" s="2">
        <v>74</v>
      </c>
      <c r="FZ144" s="2"/>
      <c r="GA144" s="2" t="s">
        <v>3</v>
      </c>
      <c r="GB144" s="2"/>
      <c r="GC144" s="2"/>
      <c r="GD144" s="2">
        <v>0</v>
      </c>
      <c r="GE144" s="2"/>
      <c r="GF144" s="2">
        <v>-2020025952</v>
      </c>
      <c r="GG144" s="2">
        <v>2</v>
      </c>
      <c r="GH144" s="2">
        <v>1</v>
      </c>
      <c r="GI144" s="2">
        <v>-2</v>
      </c>
      <c r="GJ144" s="2">
        <v>0</v>
      </c>
      <c r="GK144" s="2">
        <f>ROUND(R144*(R12)/100,2)</f>
        <v>484.82</v>
      </c>
      <c r="GL144" s="2">
        <f t="shared" si="94"/>
        <v>0</v>
      </c>
      <c r="GM144" s="2">
        <f t="shared" si="95"/>
        <v>19597.93</v>
      </c>
      <c r="GN144" s="2">
        <f t="shared" si="96"/>
        <v>19597.93</v>
      </c>
      <c r="GO144" s="2">
        <f t="shared" si="97"/>
        <v>0</v>
      </c>
      <c r="GP144" s="2">
        <f t="shared" si="98"/>
        <v>0</v>
      </c>
      <c r="GQ144" s="2"/>
      <c r="GR144" s="2">
        <v>0</v>
      </c>
      <c r="GS144" s="2">
        <v>3</v>
      </c>
      <c r="GT144" s="2">
        <v>0</v>
      </c>
      <c r="GU144" s="2" t="s">
        <v>3</v>
      </c>
      <c r="GV144" s="2">
        <f t="shared" si="99"/>
        <v>0</v>
      </c>
      <c r="GW144" s="2">
        <v>1</v>
      </c>
      <c r="GX144" s="2">
        <f t="shared" si="100"/>
        <v>0</v>
      </c>
      <c r="GY144" s="2"/>
      <c r="GZ144" s="2"/>
      <c r="HA144" s="2">
        <v>0</v>
      </c>
      <c r="HB144" s="2">
        <v>0</v>
      </c>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v>0</v>
      </c>
      <c r="IL144" s="2"/>
      <c r="IM144" s="2"/>
      <c r="IN144" s="2"/>
      <c r="IO144" s="2"/>
      <c r="IP144" s="2"/>
      <c r="IQ144" s="2"/>
      <c r="IR144" s="2"/>
      <c r="IS144" s="2"/>
      <c r="IT144" s="2"/>
      <c r="IU144" s="2"/>
    </row>
    <row r="145" spans="1:255" x14ac:dyDescent="0.2">
      <c r="A145">
        <v>17</v>
      </c>
      <c r="B145">
        <v>1</v>
      </c>
      <c r="C145">
        <f>ROW(SmtRes!A124)</f>
        <v>124</v>
      </c>
      <c r="D145">
        <f>ROW(EtalonRes!A190)</f>
        <v>190</v>
      </c>
      <c r="E145" t="s">
        <v>253</v>
      </c>
      <c r="F145" t="s">
        <v>254</v>
      </c>
      <c r="G145" t="s">
        <v>255</v>
      </c>
      <c r="H145" t="s">
        <v>256</v>
      </c>
      <c r="I145">
        <v>5.89764</v>
      </c>
      <c r="J145">
        <v>0</v>
      </c>
      <c r="O145">
        <f t="shared" si="69"/>
        <v>120194.91</v>
      </c>
      <c r="P145">
        <f t="shared" si="70"/>
        <v>13612.87</v>
      </c>
      <c r="Q145">
        <f t="shared" si="71"/>
        <v>10420.02</v>
      </c>
      <c r="R145">
        <f t="shared" si="72"/>
        <v>5651.65</v>
      </c>
      <c r="S145">
        <f t="shared" si="73"/>
        <v>96162.02</v>
      </c>
      <c r="T145">
        <f t="shared" si="74"/>
        <v>0</v>
      </c>
      <c r="U145">
        <f t="shared" si="75"/>
        <v>400.83310260000002</v>
      </c>
      <c r="V145">
        <f t="shared" si="76"/>
        <v>0</v>
      </c>
      <c r="W145">
        <f t="shared" si="77"/>
        <v>0</v>
      </c>
      <c r="X145">
        <f t="shared" si="78"/>
        <v>84622.58</v>
      </c>
      <c r="Y145">
        <f t="shared" si="79"/>
        <v>39426.43</v>
      </c>
      <c r="AA145">
        <v>42559019</v>
      </c>
      <c r="AB145">
        <f t="shared" si="80"/>
        <v>1770.1455000000001</v>
      </c>
      <c r="AC145">
        <f t="shared" si="81"/>
        <v>774.56</v>
      </c>
      <c r="AD145">
        <f>ROUND(((ET145*1.25)),6)</f>
        <v>196.3125</v>
      </c>
      <c r="AE145">
        <f>ROUND(((EU145*1.25)),6)</f>
        <v>46.975000000000001</v>
      </c>
      <c r="AF145">
        <f>ROUND(((EV145*1.15)),6)</f>
        <v>799.27300000000002</v>
      </c>
      <c r="AG145">
        <f t="shared" si="82"/>
        <v>0</v>
      </c>
      <c r="AH145">
        <f>((EW145*1.15))</f>
        <v>67.965000000000003</v>
      </c>
      <c r="AI145">
        <f>((EX145*1.25))</f>
        <v>0</v>
      </c>
      <c r="AJ145">
        <f t="shared" si="83"/>
        <v>0</v>
      </c>
      <c r="AK145">
        <v>1626.63</v>
      </c>
      <c r="AL145">
        <v>774.56</v>
      </c>
      <c r="AM145">
        <v>157.05000000000001</v>
      </c>
      <c r="AN145">
        <v>37.58</v>
      </c>
      <c r="AO145">
        <v>695.02</v>
      </c>
      <c r="AP145">
        <v>0</v>
      </c>
      <c r="AQ145">
        <v>59.1</v>
      </c>
      <c r="AR145">
        <v>0</v>
      </c>
      <c r="AS145">
        <v>0</v>
      </c>
      <c r="AT145">
        <v>88</v>
      </c>
      <c r="AU145">
        <v>41</v>
      </c>
      <c r="AV145">
        <v>1</v>
      </c>
      <c r="AW145">
        <v>1</v>
      </c>
      <c r="AZ145">
        <v>1</v>
      </c>
      <c r="BA145">
        <v>20.399999999999999</v>
      </c>
      <c r="BB145">
        <v>9</v>
      </c>
      <c r="BC145">
        <v>2.98</v>
      </c>
      <c r="BD145" t="s">
        <v>3</v>
      </c>
      <c r="BE145" t="s">
        <v>3</v>
      </c>
      <c r="BF145" t="s">
        <v>3</v>
      </c>
      <c r="BG145" t="s">
        <v>3</v>
      </c>
      <c r="BH145">
        <v>0</v>
      </c>
      <c r="BI145">
        <v>1</v>
      </c>
      <c r="BJ145" t="s">
        <v>257</v>
      </c>
      <c r="BM145">
        <v>137</v>
      </c>
      <c r="BN145">
        <v>0</v>
      </c>
      <c r="BO145" t="s">
        <v>254</v>
      </c>
      <c r="BP145">
        <v>1</v>
      </c>
      <c r="BQ145">
        <v>30</v>
      </c>
      <c r="BR145">
        <v>0</v>
      </c>
      <c r="BS145">
        <v>20.399999999999999</v>
      </c>
      <c r="BT145">
        <v>1</v>
      </c>
      <c r="BU145">
        <v>1</v>
      </c>
      <c r="BV145">
        <v>1</v>
      </c>
      <c r="BW145">
        <v>1</v>
      </c>
      <c r="BX145">
        <v>1</v>
      </c>
      <c r="BY145" t="s">
        <v>3</v>
      </c>
      <c r="BZ145">
        <v>88</v>
      </c>
      <c r="CA145">
        <v>41</v>
      </c>
      <c r="CF145">
        <v>0</v>
      </c>
      <c r="CG145">
        <v>0</v>
      </c>
      <c r="CM145">
        <v>0</v>
      </c>
      <c r="CN145" t="s">
        <v>20</v>
      </c>
      <c r="CO145">
        <v>0</v>
      </c>
      <c r="CP145">
        <f t="shared" si="84"/>
        <v>120194.91</v>
      </c>
      <c r="CQ145">
        <f t="shared" si="85"/>
        <v>2308.1887999999999</v>
      </c>
      <c r="CR145">
        <f t="shared" si="86"/>
        <v>1766.8125</v>
      </c>
      <c r="CS145">
        <f t="shared" si="87"/>
        <v>958.29</v>
      </c>
      <c r="CT145">
        <f t="shared" si="88"/>
        <v>16305.1692</v>
      </c>
      <c r="CU145">
        <f t="shared" si="89"/>
        <v>0</v>
      </c>
      <c r="CV145">
        <f t="shared" si="90"/>
        <v>67.965000000000003</v>
      </c>
      <c r="CW145">
        <f t="shared" si="91"/>
        <v>0</v>
      </c>
      <c r="CX145">
        <f t="shared" si="92"/>
        <v>0</v>
      </c>
      <c r="CY145">
        <f>S145*(BZ145/100)</f>
        <v>84622.577600000004</v>
      </c>
      <c r="CZ145">
        <f>S145*(CA145/100)</f>
        <v>39426.428200000002</v>
      </c>
      <c r="DC145" t="s">
        <v>3</v>
      </c>
      <c r="DD145" t="s">
        <v>3</v>
      </c>
      <c r="DE145" t="s">
        <v>21</v>
      </c>
      <c r="DF145" t="s">
        <v>21</v>
      </c>
      <c r="DG145" t="s">
        <v>22</v>
      </c>
      <c r="DH145" t="s">
        <v>3</v>
      </c>
      <c r="DI145" t="s">
        <v>22</v>
      </c>
      <c r="DJ145" t="s">
        <v>21</v>
      </c>
      <c r="DK145" t="s">
        <v>3</v>
      </c>
      <c r="DL145" t="s">
        <v>3</v>
      </c>
      <c r="DM145" t="s">
        <v>3</v>
      </c>
      <c r="DN145">
        <v>110</v>
      </c>
      <c r="DO145">
        <v>74</v>
      </c>
      <c r="DP145">
        <v>1.0669999999999999</v>
      </c>
      <c r="DQ145">
        <v>1</v>
      </c>
      <c r="DU145">
        <v>1013</v>
      </c>
      <c r="DV145" t="s">
        <v>256</v>
      </c>
      <c r="DW145" t="s">
        <v>256</v>
      </c>
      <c r="DX145">
        <v>1</v>
      </c>
      <c r="EE145">
        <v>42145144</v>
      </c>
      <c r="EF145">
        <v>30</v>
      </c>
      <c r="EG145" t="s">
        <v>23</v>
      </c>
      <c r="EH145">
        <v>0</v>
      </c>
      <c r="EI145" t="s">
        <v>3</v>
      </c>
      <c r="EJ145">
        <v>1</v>
      </c>
      <c r="EK145">
        <v>137</v>
      </c>
      <c r="EL145" t="s">
        <v>258</v>
      </c>
      <c r="EM145" t="s">
        <v>259</v>
      </c>
      <c r="EO145" t="s">
        <v>26</v>
      </c>
      <c r="EQ145">
        <v>512</v>
      </c>
      <c r="ER145">
        <v>1626.63</v>
      </c>
      <c r="ES145">
        <v>774.56</v>
      </c>
      <c r="ET145">
        <v>157.05000000000001</v>
      </c>
      <c r="EU145">
        <v>37.58</v>
      </c>
      <c r="EV145">
        <v>695.02</v>
      </c>
      <c r="EW145">
        <v>59.1</v>
      </c>
      <c r="EX145">
        <v>0</v>
      </c>
      <c r="EY145">
        <v>0</v>
      </c>
      <c r="FQ145">
        <v>0</v>
      </c>
      <c r="FR145">
        <f t="shared" si="93"/>
        <v>0</v>
      </c>
      <c r="FS145">
        <v>0</v>
      </c>
      <c r="FX145">
        <v>110</v>
      </c>
      <c r="FY145">
        <v>74</v>
      </c>
      <c r="GA145" t="s">
        <v>3</v>
      </c>
      <c r="GD145">
        <v>0</v>
      </c>
      <c r="GF145">
        <v>-2020025952</v>
      </c>
      <c r="GG145">
        <v>2</v>
      </c>
      <c r="GH145">
        <v>1</v>
      </c>
      <c r="GI145">
        <v>2</v>
      </c>
      <c r="GJ145">
        <v>0</v>
      </c>
      <c r="GK145">
        <f>ROUND(R145*(S12)/100,2)</f>
        <v>8873.09</v>
      </c>
      <c r="GL145">
        <f t="shared" si="94"/>
        <v>0</v>
      </c>
      <c r="GM145">
        <f t="shared" si="95"/>
        <v>253117.01</v>
      </c>
      <c r="GN145">
        <f t="shared" si="96"/>
        <v>253117.01</v>
      </c>
      <c r="GO145">
        <f t="shared" si="97"/>
        <v>0</v>
      </c>
      <c r="GP145">
        <f t="shared" si="98"/>
        <v>0</v>
      </c>
      <c r="GR145">
        <v>0</v>
      </c>
      <c r="GS145">
        <v>3</v>
      </c>
      <c r="GT145">
        <v>0</v>
      </c>
      <c r="GU145" t="s">
        <v>3</v>
      </c>
      <c r="GV145">
        <f t="shared" si="99"/>
        <v>0</v>
      </c>
      <c r="GW145">
        <v>1</v>
      </c>
      <c r="GX145">
        <f t="shared" si="100"/>
        <v>0</v>
      </c>
      <c r="HA145">
        <v>0</v>
      </c>
      <c r="HB145">
        <v>0</v>
      </c>
      <c r="IK145">
        <v>0</v>
      </c>
    </row>
    <row r="146" spans="1:255" x14ac:dyDescent="0.2">
      <c r="A146" s="2">
        <v>17</v>
      </c>
      <c r="B146" s="2">
        <v>1</v>
      </c>
      <c r="C146" s="2"/>
      <c r="D146" s="2"/>
      <c r="E146" s="2" t="s">
        <v>260</v>
      </c>
      <c r="F146" s="2" t="s">
        <v>261</v>
      </c>
      <c r="G146" s="2" t="s">
        <v>262</v>
      </c>
      <c r="H146" s="2" t="s">
        <v>43</v>
      </c>
      <c r="I146" s="2">
        <v>4</v>
      </c>
      <c r="J146" s="2">
        <v>0</v>
      </c>
      <c r="K146" s="2"/>
      <c r="L146" s="2"/>
      <c r="M146" s="2"/>
      <c r="N146" s="2"/>
      <c r="O146" s="2">
        <f t="shared" si="69"/>
        <v>4032.8</v>
      </c>
      <c r="P146" s="2">
        <f t="shared" si="70"/>
        <v>4032.8</v>
      </c>
      <c r="Q146" s="2">
        <f t="shared" si="71"/>
        <v>0</v>
      </c>
      <c r="R146" s="2">
        <f t="shared" si="72"/>
        <v>0</v>
      </c>
      <c r="S146" s="2">
        <f t="shared" si="73"/>
        <v>0</v>
      </c>
      <c r="T146" s="2">
        <f t="shared" si="74"/>
        <v>0</v>
      </c>
      <c r="U146" s="2">
        <f t="shared" si="75"/>
        <v>0</v>
      </c>
      <c r="V146" s="2">
        <f t="shared" si="76"/>
        <v>0</v>
      </c>
      <c r="W146" s="2">
        <f t="shared" si="77"/>
        <v>0</v>
      </c>
      <c r="X146" s="2">
        <f t="shared" si="78"/>
        <v>0</v>
      </c>
      <c r="Y146" s="2">
        <f t="shared" si="79"/>
        <v>0</v>
      </c>
      <c r="Z146" s="2"/>
      <c r="AA146" s="2">
        <v>42559021</v>
      </c>
      <c r="AB146" s="2">
        <f t="shared" si="80"/>
        <v>1008.2</v>
      </c>
      <c r="AC146" s="2">
        <f t="shared" si="81"/>
        <v>1008.2</v>
      </c>
      <c r="AD146" s="2">
        <f t="shared" ref="AD146:AD167" si="116">ROUND((ET146),6)</f>
        <v>0</v>
      </c>
      <c r="AE146" s="2">
        <f t="shared" ref="AE146:AE167" si="117">ROUND((EU146),6)</f>
        <v>0</v>
      </c>
      <c r="AF146" s="2">
        <f t="shared" ref="AF146:AF167" si="118">ROUND((EV146),6)</f>
        <v>0</v>
      </c>
      <c r="AG146" s="2">
        <f t="shared" si="82"/>
        <v>0</v>
      </c>
      <c r="AH146" s="2">
        <f t="shared" ref="AH146:AH167" si="119">(EW146)</f>
        <v>0</v>
      </c>
      <c r="AI146" s="2">
        <f t="shared" ref="AI146:AI167" si="120">(EX146)</f>
        <v>0</v>
      </c>
      <c r="AJ146" s="2">
        <f t="shared" si="83"/>
        <v>0</v>
      </c>
      <c r="AK146" s="2">
        <v>1008.1999999999999</v>
      </c>
      <c r="AL146" s="2">
        <v>1008.1999999999999</v>
      </c>
      <c r="AM146" s="2">
        <v>0</v>
      </c>
      <c r="AN146" s="2">
        <v>0</v>
      </c>
      <c r="AO146" s="2">
        <v>0</v>
      </c>
      <c r="AP146" s="2">
        <v>0</v>
      </c>
      <c r="AQ146" s="2">
        <v>0</v>
      </c>
      <c r="AR146" s="2">
        <v>0</v>
      </c>
      <c r="AS146" s="2">
        <v>0</v>
      </c>
      <c r="AT146" s="2">
        <v>0</v>
      </c>
      <c r="AU146" s="2">
        <v>0</v>
      </c>
      <c r="AV146" s="2">
        <v>1</v>
      </c>
      <c r="AW146" s="2">
        <v>1</v>
      </c>
      <c r="AX146" s="2"/>
      <c r="AY146" s="2"/>
      <c r="AZ146" s="2">
        <v>1</v>
      </c>
      <c r="BA146" s="2">
        <v>1</v>
      </c>
      <c r="BB146" s="2">
        <v>1</v>
      </c>
      <c r="BC146" s="2">
        <v>1</v>
      </c>
      <c r="BD146" s="2" t="s">
        <v>3</v>
      </c>
      <c r="BE146" s="2" t="s">
        <v>3</v>
      </c>
      <c r="BF146" s="2" t="s">
        <v>3</v>
      </c>
      <c r="BG146" s="2" t="s">
        <v>3</v>
      </c>
      <c r="BH146" s="2">
        <v>3</v>
      </c>
      <c r="BI146" s="2">
        <v>4</v>
      </c>
      <c r="BJ146" s="2" t="s">
        <v>3</v>
      </c>
      <c r="BK146" s="2"/>
      <c r="BL146" s="2"/>
      <c r="BM146" s="2">
        <v>0</v>
      </c>
      <c r="BN146" s="2">
        <v>0</v>
      </c>
      <c r="BO146" s="2" t="s">
        <v>263</v>
      </c>
      <c r="BP146" s="2">
        <v>1</v>
      </c>
      <c r="BQ146" s="2">
        <v>0</v>
      </c>
      <c r="BR146" s="2">
        <v>0</v>
      </c>
      <c r="BS146" s="2">
        <v>1</v>
      </c>
      <c r="BT146" s="2">
        <v>1</v>
      </c>
      <c r="BU146" s="2">
        <v>1</v>
      </c>
      <c r="BV146" s="2">
        <v>1</v>
      </c>
      <c r="BW146" s="2">
        <v>1</v>
      </c>
      <c r="BX146" s="2">
        <v>1</v>
      </c>
      <c r="BY146" s="2" t="s">
        <v>3</v>
      </c>
      <c r="BZ146" s="2">
        <v>0</v>
      </c>
      <c r="CA146" s="2">
        <v>0</v>
      </c>
      <c r="CB146" s="2"/>
      <c r="CC146" s="2"/>
      <c r="CD146" s="2"/>
      <c r="CE146" s="2"/>
      <c r="CF146" s="2">
        <v>0</v>
      </c>
      <c r="CG146" s="2">
        <v>0</v>
      </c>
      <c r="CH146" s="2"/>
      <c r="CI146" s="2"/>
      <c r="CJ146" s="2"/>
      <c r="CK146" s="2"/>
      <c r="CL146" s="2"/>
      <c r="CM146" s="2">
        <v>0</v>
      </c>
      <c r="CN146" s="2" t="s">
        <v>3</v>
      </c>
      <c r="CO146" s="2">
        <v>0</v>
      </c>
      <c r="CP146" s="2">
        <f t="shared" si="84"/>
        <v>4032.8</v>
      </c>
      <c r="CQ146" s="2">
        <f t="shared" si="85"/>
        <v>1008.2</v>
      </c>
      <c r="CR146" s="2">
        <f t="shared" si="86"/>
        <v>0</v>
      </c>
      <c r="CS146" s="2">
        <f t="shared" si="87"/>
        <v>0</v>
      </c>
      <c r="CT146" s="2">
        <f t="shared" si="88"/>
        <v>0</v>
      </c>
      <c r="CU146" s="2">
        <f t="shared" si="89"/>
        <v>0</v>
      </c>
      <c r="CV146" s="2">
        <f t="shared" si="90"/>
        <v>0</v>
      </c>
      <c r="CW146" s="2">
        <f t="shared" si="91"/>
        <v>0</v>
      </c>
      <c r="CX146" s="2">
        <f t="shared" si="92"/>
        <v>0</v>
      </c>
      <c r="CY146" s="2">
        <f>((S146*BZ146)/100)</f>
        <v>0</v>
      </c>
      <c r="CZ146" s="2">
        <f>((S146*CA146)/100)</f>
        <v>0</v>
      </c>
      <c r="DA146" s="2"/>
      <c r="DB146" s="2"/>
      <c r="DC146" s="2" t="s">
        <v>3</v>
      </c>
      <c r="DD146" s="2" t="s">
        <v>3</v>
      </c>
      <c r="DE146" s="2" t="s">
        <v>3</v>
      </c>
      <c r="DF146" s="2" t="s">
        <v>3</v>
      </c>
      <c r="DG146" s="2" t="s">
        <v>3</v>
      </c>
      <c r="DH146" s="2" t="s">
        <v>3</v>
      </c>
      <c r="DI146" s="2" t="s">
        <v>3</v>
      </c>
      <c r="DJ146" s="2" t="s">
        <v>3</v>
      </c>
      <c r="DK146" s="2" t="s">
        <v>3</v>
      </c>
      <c r="DL146" s="2" t="s">
        <v>3</v>
      </c>
      <c r="DM146" s="2" t="s">
        <v>3</v>
      </c>
      <c r="DN146" s="2">
        <v>110</v>
      </c>
      <c r="DO146" s="2">
        <v>74</v>
      </c>
      <c r="DP146" s="2">
        <v>1</v>
      </c>
      <c r="DQ146" s="2">
        <v>1</v>
      </c>
      <c r="DR146" s="2"/>
      <c r="DS146" s="2"/>
      <c r="DT146" s="2"/>
      <c r="DU146" s="2">
        <v>1010</v>
      </c>
      <c r="DV146" s="2" t="s">
        <v>43</v>
      </c>
      <c r="DW146" s="2" t="s">
        <v>43</v>
      </c>
      <c r="DX146" s="2">
        <v>1</v>
      </c>
      <c r="DY146" s="2"/>
      <c r="DZ146" s="2"/>
      <c r="EA146" s="2"/>
      <c r="EB146" s="2"/>
      <c r="EC146" s="2"/>
      <c r="ED146" s="2"/>
      <c r="EE146" s="2">
        <v>42145007</v>
      </c>
      <c r="EF146" s="2">
        <v>0</v>
      </c>
      <c r="EG146" s="2" t="s">
        <v>3</v>
      </c>
      <c r="EH146" s="2">
        <v>0</v>
      </c>
      <c r="EI146" s="2" t="s">
        <v>3</v>
      </c>
      <c r="EJ146" s="2">
        <v>4</v>
      </c>
      <c r="EK146" s="2">
        <v>0</v>
      </c>
      <c r="EL146" s="2" t="s">
        <v>264</v>
      </c>
      <c r="EM146" s="2" t="s">
        <v>265</v>
      </c>
      <c r="EN146" s="2"/>
      <c r="EO146" s="2" t="s">
        <v>3</v>
      </c>
      <c r="EP146" s="2"/>
      <c r="EQ146" s="2">
        <v>512</v>
      </c>
      <c r="ER146" s="2">
        <v>1008.1999999999999</v>
      </c>
      <c r="ES146" s="2">
        <v>1008.1999999999999</v>
      </c>
      <c r="ET146" s="2">
        <v>0</v>
      </c>
      <c r="EU146" s="2">
        <v>0</v>
      </c>
      <c r="EV146" s="2">
        <v>0</v>
      </c>
      <c r="EW146" s="2">
        <v>0</v>
      </c>
      <c r="EX146" s="2">
        <v>0</v>
      </c>
      <c r="EY146" s="2">
        <v>0</v>
      </c>
      <c r="EZ146" s="2">
        <v>5</v>
      </c>
      <c r="FA146" s="2"/>
      <c r="FB146" s="2"/>
      <c r="FC146" s="2">
        <v>1</v>
      </c>
      <c r="FD146" s="2">
        <v>18</v>
      </c>
      <c r="FE146" s="2"/>
      <c r="FF146" s="2">
        <v>6100</v>
      </c>
      <c r="FG146" s="2"/>
      <c r="FH146" s="2"/>
      <c r="FI146" s="2"/>
      <c r="FJ146" s="2"/>
      <c r="FK146" s="2"/>
      <c r="FL146" s="2"/>
      <c r="FM146" s="2"/>
      <c r="FN146" s="2"/>
      <c r="FO146" s="2"/>
      <c r="FP146" s="2"/>
      <c r="FQ146" s="2">
        <v>0</v>
      </c>
      <c r="FR146" s="2">
        <f t="shared" si="93"/>
        <v>0</v>
      </c>
      <c r="FS146" s="2">
        <v>0</v>
      </c>
      <c r="FT146" s="2"/>
      <c r="FU146" s="2"/>
      <c r="FV146" s="2"/>
      <c r="FW146" s="2"/>
      <c r="FX146" s="2">
        <v>0</v>
      </c>
      <c r="FY146" s="2">
        <v>0</v>
      </c>
      <c r="FZ146" s="2"/>
      <c r="GA146" s="2" t="s">
        <v>266</v>
      </c>
      <c r="GB146" s="2"/>
      <c r="GC146" s="2"/>
      <c r="GD146" s="2">
        <v>0</v>
      </c>
      <c r="GE146" s="2"/>
      <c r="GF146" s="2">
        <v>-1261328443</v>
      </c>
      <c r="GG146" s="2">
        <v>2</v>
      </c>
      <c r="GH146" s="2">
        <v>3</v>
      </c>
      <c r="GI146" s="2">
        <v>3</v>
      </c>
      <c r="GJ146" s="2">
        <v>0</v>
      </c>
      <c r="GK146" s="2">
        <f>ROUND(R146*(R12)/100,2)</f>
        <v>0</v>
      </c>
      <c r="GL146" s="2">
        <f t="shared" si="94"/>
        <v>0</v>
      </c>
      <c r="GM146" s="2">
        <f t="shared" si="95"/>
        <v>4032.8</v>
      </c>
      <c r="GN146" s="2">
        <f t="shared" si="96"/>
        <v>0</v>
      </c>
      <c r="GO146" s="2">
        <f t="shared" si="97"/>
        <v>0</v>
      </c>
      <c r="GP146" s="2">
        <f t="shared" si="98"/>
        <v>4032.8</v>
      </c>
      <c r="GQ146" s="2"/>
      <c r="GR146" s="2">
        <v>1</v>
      </c>
      <c r="GS146" s="2">
        <v>1</v>
      </c>
      <c r="GT146" s="2">
        <v>0</v>
      </c>
      <c r="GU146" s="2" t="s">
        <v>3</v>
      </c>
      <c r="GV146" s="2">
        <f t="shared" si="99"/>
        <v>0</v>
      </c>
      <c r="GW146" s="2">
        <v>1</v>
      </c>
      <c r="GX146" s="2">
        <f t="shared" si="100"/>
        <v>0</v>
      </c>
      <c r="GY146" s="2"/>
      <c r="GZ146" s="2"/>
      <c r="HA146" s="2">
        <v>0</v>
      </c>
      <c r="HB146" s="2">
        <v>0</v>
      </c>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v>0</v>
      </c>
      <c r="IL146" s="2"/>
      <c r="IM146" s="2"/>
      <c r="IN146" s="2"/>
      <c r="IO146" s="2"/>
      <c r="IP146" s="2"/>
      <c r="IQ146" s="2"/>
      <c r="IR146" s="2"/>
      <c r="IS146" s="2"/>
      <c r="IT146" s="2"/>
      <c r="IU146" s="2"/>
    </row>
    <row r="147" spans="1:255" x14ac:dyDescent="0.2">
      <c r="A147">
        <v>17</v>
      </c>
      <c r="B147">
        <v>1</v>
      </c>
      <c r="E147" t="s">
        <v>260</v>
      </c>
      <c r="F147" t="s">
        <v>261</v>
      </c>
      <c r="G147" t="s">
        <v>262</v>
      </c>
      <c r="H147" t="s">
        <v>43</v>
      </c>
      <c r="I147">
        <v>4</v>
      </c>
      <c r="J147">
        <v>0</v>
      </c>
      <c r="O147">
        <f t="shared" si="69"/>
        <v>21091.54</v>
      </c>
      <c r="P147">
        <f t="shared" si="70"/>
        <v>21091.54</v>
      </c>
      <c r="Q147">
        <f t="shared" si="71"/>
        <v>0</v>
      </c>
      <c r="R147">
        <f t="shared" si="72"/>
        <v>0</v>
      </c>
      <c r="S147">
        <f t="shared" si="73"/>
        <v>0</v>
      </c>
      <c r="T147">
        <f t="shared" si="74"/>
        <v>0</v>
      </c>
      <c r="U147">
        <f t="shared" si="75"/>
        <v>0</v>
      </c>
      <c r="V147">
        <f t="shared" si="76"/>
        <v>0</v>
      </c>
      <c r="W147">
        <f t="shared" si="77"/>
        <v>0</v>
      </c>
      <c r="X147">
        <f t="shared" si="78"/>
        <v>0</v>
      </c>
      <c r="Y147">
        <f t="shared" si="79"/>
        <v>0</v>
      </c>
      <c r="AA147">
        <v>42559019</v>
      </c>
      <c r="AB147">
        <f t="shared" si="80"/>
        <v>1008.2</v>
      </c>
      <c r="AC147">
        <f t="shared" si="81"/>
        <v>1008.2</v>
      </c>
      <c r="AD147">
        <f t="shared" si="116"/>
        <v>0</v>
      </c>
      <c r="AE147">
        <f t="shared" si="117"/>
        <v>0</v>
      </c>
      <c r="AF147">
        <f t="shared" si="118"/>
        <v>0</v>
      </c>
      <c r="AG147">
        <f t="shared" si="82"/>
        <v>0</v>
      </c>
      <c r="AH147">
        <f t="shared" si="119"/>
        <v>0</v>
      </c>
      <c r="AI147">
        <f t="shared" si="120"/>
        <v>0</v>
      </c>
      <c r="AJ147">
        <f t="shared" si="83"/>
        <v>0</v>
      </c>
      <c r="AK147">
        <v>1008.1999999999999</v>
      </c>
      <c r="AL147">
        <v>1008.1999999999999</v>
      </c>
      <c r="AM147">
        <v>0</v>
      </c>
      <c r="AN147">
        <v>0</v>
      </c>
      <c r="AO147">
        <v>0</v>
      </c>
      <c r="AP147">
        <v>0</v>
      </c>
      <c r="AQ147">
        <v>0</v>
      </c>
      <c r="AR147">
        <v>0</v>
      </c>
      <c r="AS147">
        <v>0</v>
      </c>
      <c r="AT147">
        <v>0</v>
      </c>
      <c r="AU147">
        <v>0</v>
      </c>
      <c r="AV147">
        <v>1</v>
      </c>
      <c r="AW147">
        <v>1</v>
      </c>
      <c r="AZ147">
        <v>1</v>
      </c>
      <c r="BA147">
        <v>5.23</v>
      </c>
      <c r="BB147">
        <v>5.23</v>
      </c>
      <c r="BC147">
        <v>5.23</v>
      </c>
      <c r="BD147" t="s">
        <v>3</v>
      </c>
      <c r="BE147" t="s">
        <v>3</v>
      </c>
      <c r="BF147" t="s">
        <v>3</v>
      </c>
      <c r="BG147" t="s">
        <v>3</v>
      </c>
      <c r="BH147">
        <v>3</v>
      </c>
      <c r="BI147">
        <v>4</v>
      </c>
      <c r="BJ147" t="s">
        <v>3</v>
      </c>
      <c r="BM147">
        <v>0</v>
      </c>
      <c r="BN147">
        <v>0</v>
      </c>
      <c r="BO147" t="s">
        <v>3</v>
      </c>
      <c r="BP147">
        <v>0</v>
      </c>
      <c r="BQ147">
        <v>0</v>
      </c>
      <c r="BR147">
        <v>0</v>
      </c>
      <c r="BS147">
        <v>5.23</v>
      </c>
      <c r="BT147">
        <v>1</v>
      </c>
      <c r="BU147">
        <v>1</v>
      </c>
      <c r="BV147">
        <v>1</v>
      </c>
      <c r="BW147">
        <v>1</v>
      </c>
      <c r="BX147">
        <v>1</v>
      </c>
      <c r="BY147" t="s">
        <v>3</v>
      </c>
      <c r="BZ147">
        <v>0</v>
      </c>
      <c r="CA147">
        <v>0</v>
      </c>
      <c r="CF147">
        <v>0</v>
      </c>
      <c r="CG147">
        <v>0</v>
      </c>
      <c r="CM147">
        <v>0</v>
      </c>
      <c r="CN147" t="s">
        <v>3</v>
      </c>
      <c r="CO147">
        <v>0</v>
      </c>
      <c r="CP147">
        <f t="shared" si="84"/>
        <v>21091.54</v>
      </c>
      <c r="CQ147">
        <f t="shared" si="85"/>
        <v>5272.8860000000004</v>
      </c>
      <c r="CR147">
        <f t="shared" si="86"/>
        <v>0</v>
      </c>
      <c r="CS147">
        <f t="shared" si="87"/>
        <v>0</v>
      </c>
      <c r="CT147">
        <f t="shared" si="88"/>
        <v>0</v>
      </c>
      <c r="CU147">
        <f t="shared" si="89"/>
        <v>0</v>
      </c>
      <c r="CV147">
        <f t="shared" si="90"/>
        <v>0</v>
      </c>
      <c r="CW147">
        <f t="shared" si="91"/>
        <v>0</v>
      </c>
      <c r="CX147">
        <f t="shared" si="92"/>
        <v>0</v>
      </c>
      <c r="CY147">
        <f>S147*(BZ147/100)</f>
        <v>0</v>
      </c>
      <c r="CZ147">
        <f>S147*(CA147/100)</f>
        <v>0</v>
      </c>
      <c r="DC147" t="s">
        <v>3</v>
      </c>
      <c r="DD147" t="s">
        <v>3</v>
      </c>
      <c r="DE147" t="s">
        <v>3</v>
      </c>
      <c r="DF147" t="s">
        <v>3</v>
      </c>
      <c r="DG147" t="s">
        <v>3</v>
      </c>
      <c r="DH147" t="s">
        <v>3</v>
      </c>
      <c r="DI147" t="s">
        <v>3</v>
      </c>
      <c r="DJ147" t="s">
        <v>3</v>
      </c>
      <c r="DK147" t="s">
        <v>3</v>
      </c>
      <c r="DL147" t="s">
        <v>3</v>
      </c>
      <c r="DM147" t="s">
        <v>3</v>
      </c>
      <c r="DN147">
        <v>0</v>
      </c>
      <c r="DO147">
        <v>0</v>
      </c>
      <c r="DP147">
        <v>1</v>
      </c>
      <c r="DQ147">
        <v>1</v>
      </c>
      <c r="DU147">
        <v>1010</v>
      </c>
      <c r="DV147" t="s">
        <v>43</v>
      </c>
      <c r="DW147" t="s">
        <v>43</v>
      </c>
      <c r="DX147">
        <v>1</v>
      </c>
      <c r="EE147">
        <v>42145007</v>
      </c>
      <c r="EF147">
        <v>0</v>
      </c>
      <c r="EG147" t="s">
        <v>3</v>
      </c>
      <c r="EH147">
        <v>0</v>
      </c>
      <c r="EI147" t="s">
        <v>3</v>
      </c>
      <c r="EJ147">
        <v>4</v>
      </c>
      <c r="EK147">
        <v>0</v>
      </c>
      <c r="EL147" t="s">
        <v>264</v>
      </c>
      <c r="EM147" t="s">
        <v>265</v>
      </c>
      <c r="EO147" t="s">
        <v>3</v>
      </c>
      <c r="EQ147">
        <v>512</v>
      </c>
      <c r="ER147">
        <v>1008.1999999999999</v>
      </c>
      <c r="ES147">
        <v>1008.1999999999999</v>
      </c>
      <c r="ET147">
        <v>0</v>
      </c>
      <c r="EU147">
        <v>0</v>
      </c>
      <c r="EV147">
        <v>0</v>
      </c>
      <c r="EW147">
        <v>0</v>
      </c>
      <c r="EX147">
        <v>0</v>
      </c>
      <c r="EY147">
        <v>0</v>
      </c>
      <c r="FQ147">
        <v>0</v>
      </c>
      <c r="FR147">
        <f t="shared" si="93"/>
        <v>0</v>
      </c>
      <c r="FS147">
        <v>0</v>
      </c>
      <c r="FX147">
        <v>0</v>
      </c>
      <c r="FY147">
        <v>0</v>
      </c>
      <c r="GA147" t="s">
        <v>266</v>
      </c>
      <c r="GD147">
        <v>0</v>
      </c>
      <c r="GF147">
        <v>-1261328443</v>
      </c>
      <c r="GG147">
        <v>2</v>
      </c>
      <c r="GH147">
        <v>4</v>
      </c>
      <c r="GI147">
        <v>3</v>
      </c>
      <c r="GJ147">
        <v>0</v>
      </c>
      <c r="GK147">
        <f>ROUND(R147*(S12)/100,2)</f>
        <v>0</v>
      </c>
      <c r="GL147">
        <f t="shared" si="94"/>
        <v>0</v>
      </c>
      <c r="GM147">
        <f t="shared" si="95"/>
        <v>21091.54</v>
      </c>
      <c r="GN147">
        <f t="shared" si="96"/>
        <v>0</v>
      </c>
      <c r="GO147">
        <f t="shared" si="97"/>
        <v>0</v>
      </c>
      <c r="GP147">
        <f t="shared" si="98"/>
        <v>21091.54</v>
      </c>
      <c r="GR147">
        <v>1</v>
      </c>
      <c r="GS147">
        <v>2</v>
      </c>
      <c r="GT147">
        <v>0</v>
      </c>
      <c r="GU147" t="s">
        <v>3</v>
      </c>
      <c r="GV147">
        <f t="shared" si="99"/>
        <v>0</v>
      </c>
      <c r="GW147">
        <v>1</v>
      </c>
      <c r="GX147">
        <f t="shared" si="100"/>
        <v>0</v>
      </c>
      <c r="HA147">
        <v>0</v>
      </c>
      <c r="HB147">
        <v>0</v>
      </c>
      <c r="IK147">
        <v>0</v>
      </c>
    </row>
    <row r="148" spans="1:255" x14ac:dyDescent="0.2">
      <c r="A148" s="2">
        <v>17</v>
      </c>
      <c r="B148" s="2">
        <v>1</v>
      </c>
      <c r="C148" s="2"/>
      <c r="D148" s="2"/>
      <c r="E148" s="2" t="s">
        <v>267</v>
      </c>
      <c r="F148" s="2" t="s">
        <v>261</v>
      </c>
      <c r="G148" s="2" t="s">
        <v>268</v>
      </c>
      <c r="H148" s="2" t="s">
        <v>43</v>
      </c>
      <c r="I148" s="2">
        <v>6</v>
      </c>
      <c r="J148" s="2">
        <v>0</v>
      </c>
      <c r="K148" s="2"/>
      <c r="L148" s="2"/>
      <c r="M148" s="2"/>
      <c r="N148" s="2"/>
      <c r="O148" s="2">
        <f t="shared" si="69"/>
        <v>7462.32</v>
      </c>
      <c r="P148" s="2">
        <f t="shared" si="70"/>
        <v>7462.32</v>
      </c>
      <c r="Q148" s="2">
        <f t="shared" si="71"/>
        <v>0</v>
      </c>
      <c r="R148" s="2">
        <f t="shared" si="72"/>
        <v>0</v>
      </c>
      <c r="S148" s="2">
        <f t="shared" si="73"/>
        <v>0</v>
      </c>
      <c r="T148" s="2">
        <f t="shared" si="74"/>
        <v>0</v>
      </c>
      <c r="U148" s="2">
        <f t="shared" si="75"/>
        <v>0</v>
      </c>
      <c r="V148" s="2">
        <f t="shared" si="76"/>
        <v>0</v>
      </c>
      <c r="W148" s="2">
        <f t="shared" si="77"/>
        <v>0</v>
      </c>
      <c r="X148" s="2">
        <f t="shared" si="78"/>
        <v>0</v>
      </c>
      <c r="Y148" s="2">
        <f t="shared" si="79"/>
        <v>0</v>
      </c>
      <c r="Z148" s="2"/>
      <c r="AA148" s="2">
        <v>42559021</v>
      </c>
      <c r="AB148" s="2">
        <f t="shared" si="80"/>
        <v>1243.72</v>
      </c>
      <c r="AC148" s="2">
        <f t="shared" si="81"/>
        <v>1243.72</v>
      </c>
      <c r="AD148" s="2">
        <f t="shared" si="116"/>
        <v>0</v>
      </c>
      <c r="AE148" s="2">
        <f t="shared" si="117"/>
        <v>0</v>
      </c>
      <c r="AF148" s="2">
        <f t="shared" si="118"/>
        <v>0</v>
      </c>
      <c r="AG148" s="2">
        <f t="shared" si="82"/>
        <v>0</v>
      </c>
      <c r="AH148" s="2">
        <f t="shared" si="119"/>
        <v>0</v>
      </c>
      <c r="AI148" s="2">
        <f t="shared" si="120"/>
        <v>0</v>
      </c>
      <c r="AJ148" s="2">
        <f t="shared" si="83"/>
        <v>0</v>
      </c>
      <c r="AK148" s="2">
        <v>1243.72</v>
      </c>
      <c r="AL148" s="2">
        <v>1243.72</v>
      </c>
      <c r="AM148" s="2">
        <v>0</v>
      </c>
      <c r="AN148" s="2">
        <v>0</v>
      </c>
      <c r="AO148" s="2">
        <v>0</v>
      </c>
      <c r="AP148" s="2">
        <v>0</v>
      </c>
      <c r="AQ148" s="2">
        <v>0</v>
      </c>
      <c r="AR148" s="2">
        <v>0</v>
      </c>
      <c r="AS148" s="2">
        <v>0</v>
      </c>
      <c r="AT148" s="2">
        <v>0</v>
      </c>
      <c r="AU148" s="2">
        <v>0</v>
      </c>
      <c r="AV148" s="2">
        <v>1</v>
      </c>
      <c r="AW148" s="2">
        <v>1</v>
      </c>
      <c r="AX148" s="2"/>
      <c r="AY148" s="2"/>
      <c r="AZ148" s="2">
        <v>1</v>
      </c>
      <c r="BA148" s="2">
        <v>1</v>
      </c>
      <c r="BB148" s="2">
        <v>1</v>
      </c>
      <c r="BC148" s="2">
        <v>1</v>
      </c>
      <c r="BD148" s="2" t="s">
        <v>3</v>
      </c>
      <c r="BE148" s="2" t="s">
        <v>3</v>
      </c>
      <c r="BF148" s="2" t="s">
        <v>3</v>
      </c>
      <c r="BG148" s="2" t="s">
        <v>3</v>
      </c>
      <c r="BH148" s="2">
        <v>3</v>
      </c>
      <c r="BI148" s="2">
        <v>4</v>
      </c>
      <c r="BJ148" s="2" t="s">
        <v>3</v>
      </c>
      <c r="BK148" s="2"/>
      <c r="BL148" s="2"/>
      <c r="BM148" s="2">
        <v>0</v>
      </c>
      <c r="BN148" s="2">
        <v>0</v>
      </c>
      <c r="BO148" s="2" t="s">
        <v>263</v>
      </c>
      <c r="BP148" s="2">
        <v>1</v>
      </c>
      <c r="BQ148" s="2">
        <v>0</v>
      </c>
      <c r="BR148" s="2">
        <v>0</v>
      </c>
      <c r="BS148" s="2">
        <v>1</v>
      </c>
      <c r="BT148" s="2">
        <v>1</v>
      </c>
      <c r="BU148" s="2">
        <v>1</v>
      </c>
      <c r="BV148" s="2">
        <v>1</v>
      </c>
      <c r="BW148" s="2">
        <v>1</v>
      </c>
      <c r="BX148" s="2">
        <v>1</v>
      </c>
      <c r="BY148" s="2" t="s">
        <v>3</v>
      </c>
      <c r="BZ148" s="2">
        <v>0</v>
      </c>
      <c r="CA148" s="2">
        <v>0</v>
      </c>
      <c r="CB148" s="2"/>
      <c r="CC148" s="2"/>
      <c r="CD148" s="2"/>
      <c r="CE148" s="2"/>
      <c r="CF148" s="2">
        <v>0</v>
      </c>
      <c r="CG148" s="2">
        <v>0</v>
      </c>
      <c r="CH148" s="2"/>
      <c r="CI148" s="2"/>
      <c r="CJ148" s="2"/>
      <c r="CK148" s="2"/>
      <c r="CL148" s="2"/>
      <c r="CM148" s="2">
        <v>0</v>
      </c>
      <c r="CN148" s="2" t="s">
        <v>3</v>
      </c>
      <c r="CO148" s="2">
        <v>0</v>
      </c>
      <c r="CP148" s="2">
        <f t="shared" si="84"/>
        <v>7462.32</v>
      </c>
      <c r="CQ148" s="2">
        <f t="shared" si="85"/>
        <v>1243.72</v>
      </c>
      <c r="CR148" s="2">
        <f t="shared" si="86"/>
        <v>0</v>
      </c>
      <c r="CS148" s="2">
        <f t="shared" si="87"/>
        <v>0</v>
      </c>
      <c r="CT148" s="2">
        <f t="shared" si="88"/>
        <v>0</v>
      </c>
      <c r="CU148" s="2">
        <f t="shared" si="89"/>
        <v>0</v>
      </c>
      <c r="CV148" s="2">
        <f t="shared" si="90"/>
        <v>0</v>
      </c>
      <c r="CW148" s="2">
        <f t="shared" si="91"/>
        <v>0</v>
      </c>
      <c r="CX148" s="2">
        <f t="shared" si="92"/>
        <v>0</v>
      </c>
      <c r="CY148" s="2">
        <f>((S148*BZ148)/100)</f>
        <v>0</v>
      </c>
      <c r="CZ148" s="2">
        <f>((S148*CA148)/100)</f>
        <v>0</v>
      </c>
      <c r="DA148" s="2"/>
      <c r="DB148" s="2"/>
      <c r="DC148" s="2" t="s">
        <v>3</v>
      </c>
      <c r="DD148" s="2" t="s">
        <v>3</v>
      </c>
      <c r="DE148" s="2" t="s">
        <v>3</v>
      </c>
      <c r="DF148" s="2" t="s">
        <v>3</v>
      </c>
      <c r="DG148" s="2" t="s">
        <v>3</v>
      </c>
      <c r="DH148" s="2" t="s">
        <v>3</v>
      </c>
      <c r="DI148" s="2" t="s">
        <v>3</v>
      </c>
      <c r="DJ148" s="2" t="s">
        <v>3</v>
      </c>
      <c r="DK148" s="2" t="s">
        <v>3</v>
      </c>
      <c r="DL148" s="2" t="s">
        <v>3</v>
      </c>
      <c r="DM148" s="2" t="s">
        <v>3</v>
      </c>
      <c r="DN148" s="2">
        <v>110</v>
      </c>
      <c r="DO148" s="2">
        <v>74</v>
      </c>
      <c r="DP148" s="2">
        <v>1</v>
      </c>
      <c r="DQ148" s="2">
        <v>1</v>
      </c>
      <c r="DR148" s="2"/>
      <c r="DS148" s="2"/>
      <c r="DT148" s="2"/>
      <c r="DU148" s="2">
        <v>1010</v>
      </c>
      <c r="DV148" s="2" t="s">
        <v>43</v>
      </c>
      <c r="DW148" s="2" t="s">
        <v>43</v>
      </c>
      <c r="DX148" s="2">
        <v>1</v>
      </c>
      <c r="DY148" s="2"/>
      <c r="DZ148" s="2"/>
      <c r="EA148" s="2"/>
      <c r="EB148" s="2"/>
      <c r="EC148" s="2"/>
      <c r="ED148" s="2"/>
      <c r="EE148" s="2">
        <v>42145007</v>
      </c>
      <c r="EF148" s="2">
        <v>0</v>
      </c>
      <c r="EG148" s="2" t="s">
        <v>3</v>
      </c>
      <c r="EH148" s="2">
        <v>0</v>
      </c>
      <c r="EI148" s="2" t="s">
        <v>3</v>
      </c>
      <c r="EJ148" s="2">
        <v>4</v>
      </c>
      <c r="EK148" s="2">
        <v>0</v>
      </c>
      <c r="EL148" s="2" t="s">
        <v>264</v>
      </c>
      <c r="EM148" s="2" t="s">
        <v>265</v>
      </c>
      <c r="EN148" s="2"/>
      <c r="EO148" s="2" t="s">
        <v>3</v>
      </c>
      <c r="EP148" s="2"/>
      <c r="EQ148" s="2">
        <v>512</v>
      </c>
      <c r="ER148" s="2">
        <v>1243.72</v>
      </c>
      <c r="ES148" s="2">
        <v>1243.72</v>
      </c>
      <c r="ET148" s="2">
        <v>0</v>
      </c>
      <c r="EU148" s="2">
        <v>0</v>
      </c>
      <c r="EV148" s="2">
        <v>0</v>
      </c>
      <c r="EW148" s="2">
        <v>0</v>
      </c>
      <c r="EX148" s="2">
        <v>0</v>
      </c>
      <c r="EY148" s="2">
        <v>0</v>
      </c>
      <c r="EZ148" s="2">
        <v>5</v>
      </c>
      <c r="FA148" s="2"/>
      <c r="FB148" s="2"/>
      <c r="FC148" s="2">
        <v>1</v>
      </c>
      <c r="FD148" s="2">
        <v>18</v>
      </c>
      <c r="FE148" s="2"/>
      <c r="FF148" s="2">
        <v>7525</v>
      </c>
      <c r="FG148" s="2"/>
      <c r="FH148" s="2"/>
      <c r="FI148" s="2"/>
      <c r="FJ148" s="2"/>
      <c r="FK148" s="2"/>
      <c r="FL148" s="2"/>
      <c r="FM148" s="2"/>
      <c r="FN148" s="2"/>
      <c r="FO148" s="2"/>
      <c r="FP148" s="2"/>
      <c r="FQ148" s="2">
        <v>0</v>
      </c>
      <c r="FR148" s="2">
        <f t="shared" si="93"/>
        <v>0</v>
      </c>
      <c r="FS148" s="2">
        <v>0</v>
      </c>
      <c r="FT148" s="2"/>
      <c r="FU148" s="2"/>
      <c r="FV148" s="2"/>
      <c r="FW148" s="2"/>
      <c r="FX148" s="2">
        <v>0</v>
      </c>
      <c r="FY148" s="2">
        <v>0</v>
      </c>
      <c r="FZ148" s="2"/>
      <c r="GA148" s="2" t="s">
        <v>269</v>
      </c>
      <c r="GB148" s="2"/>
      <c r="GC148" s="2"/>
      <c r="GD148" s="2">
        <v>0</v>
      </c>
      <c r="GE148" s="2"/>
      <c r="GF148" s="2">
        <v>-1585522324</v>
      </c>
      <c r="GG148" s="2">
        <v>2</v>
      </c>
      <c r="GH148" s="2">
        <v>3</v>
      </c>
      <c r="GI148" s="2">
        <v>3</v>
      </c>
      <c r="GJ148" s="2">
        <v>0</v>
      </c>
      <c r="GK148" s="2">
        <f>ROUND(R148*(R12)/100,2)</f>
        <v>0</v>
      </c>
      <c r="GL148" s="2">
        <f t="shared" si="94"/>
        <v>0</v>
      </c>
      <c r="GM148" s="2">
        <f t="shared" si="95"/>
        <v>7462.32</v>
      </c>
      <c r="GN148" s="2">
        <f t="shared" si="96"/>
        <v>0</v>
      </c>
      <c r="GO148" s="2">
        <f t="shared" si="97"/>
        <v>0</v>
      </c>
      <c r="GP148" s="2">
        <f t="shared" si="98"/>
        <v>7462.32</v>
      </c>
      <c r="GQ148" s="2"/>
      <c r="GR148" s="2">
        <v>1</v>
      </c>
      <c r="GS148" s="2">
        <v>1</v>
      </c>
      <c r="GT148" s="2">
        <v>0</v>
      </c>
      <c r="GU148" s="2" t="s">
        <v>3</v>
      </c>
      <c r="GV148" s="2">
        <f t="shared" si="99"/>
        <v>0</v>
      </c>
      <c r="GW148" s="2">
        <v>1</v>
      </c>
      <c r="GX148" s="2">
        <f t="shared" si="100"/>
        <v>0</v>
      </c>
      <c r="GY148" s="2"/>
      <c r="GZ148" s="2"/>
      <c r="HA148" s="2">
        <v>0</v>
      </c>
      <c r="HB148" s="2">
        <v>0</v>
      </c>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v>0</v>
      </c>
      <c r="IL148" s="2"/>
      <c r="IM148" s="2"/>
      <c r="IN148" s="2"/>
      <c r="IO148" s="2"/>
      <c r="IP148" s="2"/>
      <c r="IQ148" s="2"/>
      <c r="IR148" s="2"/>
      <c r="IS148" s="2"/>
      <c r="IT148" s="2"/>
      <c r="IU148" s="2"/>
    </row>
    <row r="149" spans="1:255" x14ac:dyDescent="0.2">
      <c r="A149">
        <v>17</v>
      </c>
      <c r="B149">
        <v>1</v>
      </c>
      <c r="E149" t="s">
        <v>267</v>
      </c>
      <c r="F149" t="s">
        <v>261</v>
      </c>
      <c r="G149" t="s">
        <v>268</v>
      </c>
      <c r="H149" t="s">
        <v>43</v>
      </c>
      <c r="I149">
        <v>6</v>
      </c>
      <c r="J149">
        <v>0</v>
      </c>
      <c r="O149">
        <f t="shared" si="69"/>
        <v>39027.93</v>
      </c>
      <c r="P149">
        <f t="shared" si="70"/>
        <v>39027.93</v>
      </c>
      <c r="Q149">
        <f t="shared" si="71"/>
        <v>0</v>
      </c>
      <c r="R149">
        <f t="shared" si="72"/>
        <v>0</v>
      </c>
      <c r="S149">
        <f t="shared" si="73"/>
        <v>0</v>
      </c>
      <c r="T149">
        <f t="shared" si="74"/>
        <v>0</v>
      </c>
      <c r="U149">
        <f t="shared" si="75"/>
        <v>0</v>
      </c>
      <c r="V149">
        <f t="shared" si="76"/>
        <v>0</v>
      </c>
      <c r="W149">
        <f t="shared" si="77"/>
        <v>0</v>
      </c>
      <c r="X149">
        <f t="shared" si="78"/>
        <v>0</v>
      </c>
      <c r="Y149">
        <f t="shared" si="79"/>
        <v>0</v>
      </c>
      <c r="AA149">
        <v>42559019</v>
      </c>
      <c r="AB149">
        <f t="shared" si="80"/>
        <v>1243.72</v>
      </c>
      <c r="AC149">
        <f t="shared" si="81"/>
        <v>1243.72</v>
      </c>
      <c r="AD149">
        <f t="shared" si="116"/>
        <v>0</v>
      </c>
      <c r="AE149">
        <f t="shared" si="117"/>
        <v>0</v>
      </c>
      <c r="AF149">
        <f t="shared" si="118"/>
        <v>0</v>
      </c>
      <c r="AG149">
        <f t="shared" si="82"/>
        <v>0</v>
      </c>
      <c r="AH149">
        <f t="shared" si="119"/>
        <v>0</v>
      </c>
      <c r="AI149">
        <f t="shared" si="120"/>
        <v>0</v>
      </c>
      <c r="AJ149">
        <f t="shared" si="83"/>
        <v>0</v>
      </c>
      <c r="AK149">
        <v>1243.72</v>
      </c>
      <c r="AL149">
        <v>1243.72</v>
      </c>
      <c r="AM149">
        <v>0</v>
      </c>
      <c r="AN149">
        <v>0</v>
      </c>
      <c r="AO149">
        <v>0</v>
      </c>
      <c r="AP149">
        <v>0</v>
      </c>
      <c r="AQ149">
        <v>0</v>
      </c>
      <c r="AR149">
        <v>0</v>
      </c>
      <c r="AS149">
        <v>0</v>
      </c>
      <c r="AT149">
        <v>0</v>
      </c>
      <c r="AU149">
        <v>0</v>
      </c>
      <c r="AV149">
        <v>1</v>
      </c>
      <c r="AW149">
        <v>1</v>
      </c>
      <c r="AZ149">
        <v>1</v>
      </c>
      <c r="BA149">
        <v>5.23</v>
      </c>
      <c r="BB149">
        <v>5.23</v>
      </c>
      <c r="BC149">
        <v>5.23</v>
      </c>
      <c r="BD149" t="s">
        <v>3</v>
      </c>
      <c r="BE149" t="s">
        <v>3</v>
      </c>
      <c r="BF149" t="s">
        <v>3</v>
      </c>
      <c r="BG149" t="s">
        <v>3</v>
      </c>
      <c r="BH149">
        <v>3</v>
      </c>
      <c r="BI149">
        <v>4</v>
      </c>
      <c r="BJ149" t="s">
        <v>3</v>
      </c>
      <c r="BM149">
        <v>0</v>
      </c>
      <c r="BN149">
        <v>0</v>
      </c>
      <c r="BO149" t="s">
        <v>3</v>
      </c>
      <c r="BP149">
        <v>0</v>
      </c>
      <c r="BQ149">
        <v>0</v>
      </c>
      <c r="BR149">
        <v>0</v>
      </c>
      <c r="BS149">
        <v>5.23</v>
      </c>
      <c r="BT149">
        <v>1</v>
      </c>
      <c r="BU149">
        <v>1</v>
      </c>
      <c r="BV149">
        <v>1</v>
      </c>
      <c r="BW149">
        <v>1</v>
      </c>
      <c r="BX149">
        <v>1</v>
      </c>
      <c r="BY149" t="s">
        <v>3</v>
      </c>
      <c r="BZ149">
        <v>0</v>
      </c>
      <c r="CA149">
        <v>0</v>
      </c>
      <c r="CF149">
        <v>0</v>
      </c>
      <c r="CG149">
        <v>0</v>
      </c>
      <c r="CM149">
        <v>0</v>
      </c>
      <c r="CN149" t="s">
        <v>3</v>
      </c>
      <c r="CO149">
        <v>0</v>
      </c>
      <c r="CP149">
        <f t="shared" si="84"/>
        <v>39027.93</v>
      </c>
      <c r="CQ149">
        <f t="shared" si="85"/>
        <v>6504.655600000001</v>
      </c>
      <c r="CR149">
        <f t="shared" si="86"/>
        <v>0</v>
      </c>
      <c r="CS149">
        <f t="shared" si="87"/>
        <v>0</v>
      </c>
      <c r="CT149">
        <f t="shared" si="88"/>
        <v>0</v>
      </c>
      <c r="CU149">
        <f t="shared" si="89"/>
        <v>0</v>
      </c>
      <c r="CV149">
        <f t="shared" si="90"/>
        <v>0</v>
      </c>
      <c r="CW149">
        <f t="shared" si="91"/>
        <v>0</v>
      </c>
      <c r="CX149">
        <f t="shared" si="92"/>
        <v>0</v>
      </c>
      <c r="CY149">
        <f>S149*(BZ149/100)</f>
        <v>0</v>
      </c>
      <c r="CZ149">
        <f>S149*(CA149/100)</f>
        <v>0</v>
      </c>
      <c r="DC149" t="s">
        <v>3</v>
      </c>
      <c r="DD149" t="s">
        <v>3</v>
      </c>
      <c r="DE149" t="s">
        <v>3</v>
      </c>
      <c r="DF149" t="s">
        <v>3</v>
      </c>
      <c r="DG149" t="s">
        <v>3</v>
      </c>
      <c r="DH149" t="s">
        <v>3</v>
      </c>
      <c r="DI149" t="s">
        <v>3</v>
      </c>
      <c r="DJ149" t="s">
        <v>3</v>
      </c>
      <c r="DK149" t="s">
        <v>3</v>
      </c>
      <c r="DL149" t="s">
        <v>3</v>
      </c>
      <c r="DM149" t="s">
        <v>3</v>
      </c>
      <c r="DN149">
        <v>0</v>
      </c>
      <c r="DO149">
        <v>0</v>
      </c>
      <c r="DP149">
        <v>1</v>
      </c>
      <c r="DQ149">
        <v>1</v>
      </c>
      <c r="DU149">
        <v>1010</v>
      </c>
      <c r="DV149" t="s">
        <v>43</v>
      </c>
      <c r="DW149" t="s">
        <v>43</v>
      </c>
      <c r="DX149">
        <v>1</v>
      </c>
      <c r="EE149">
        <v>42145007</v>
      </c>
      <c r="EF149">
        <v>0</v>
      </c>
      <c r="EG149" t="s">
        <v>3</v>
      </c>
      <c r="EH149">
        <v>0</v>
      </c>
      <c r="EI149" t="s">
        <v>3</v>
      </c>
      <c r="EJ149">
        <v>4</v>
      </c>
      <c r="EK149">
        <v>0</v>
      </c>
      <c r="EL149" t="s">
        <v>264</v>
      </c>
      <c r="EM149" t="s">
        <v>265</v>
      </c>
      <c r="EO149" t="s">
        <v>3</v>
      </c>
      <c r="EQ149">
        <v>512</v>
      </c>
      <c r="ER149">
        <v>1243.72</v>
      </c>
      <c r="ES149">
        <v>1243.72</v>
      </c>
      <c r="ET149">
        <v>0</v>
      </c>
      <c r="EU149">
        <v>0</v>
      </c>
      <c r="EV149">
        <v>0</v>
      </c>
      <c r="EW149">
        <v>0</v>
      </c>
      <c r="EX149">
        <v>0</v>
      </c>
      <c r="EY149">
        <v>0</v>
      </c>
      <c r="FQ149">
        <v>0</v>
      </c>
      <c r="FR149">
        <f t="shared" si="93"/>
        <v>0</v>
      </c>
      <c r="FS149">
        <v>0</v>
      </c>
      <c r="FX149">
        <v>0</v>
      </c>
      <c r="FY149">
        <v>0</v>
      </c>
      <c r="GA149" t="s">
        <v>269</v>
      </c>
      <c r="GD149">
        <v>0</v>
      </c>
      <c r="GF149">
        <v>-1585522324</v>
      </c>
      <c r="GG149">
        <v>2</v>
      </c>
      <c r="GH149">
        <v>4</v>
      </c>
      <c r="GI149">
        <v>3</v>
      </c>
      <c r="GJ149">
        <v>0</v>
      </c>
      <c r="GK149">
        <f>ROUND(R149*(S12)/100,2)</f>
        <v>0</v>
      </c>
      <c r="GL149">
        <f t="shared" si="94"/>
        <v>0</v>
      </c>
      <c r="GM149">
        <f t="shared" si="95"/>
        <v>39027.93</v>
      </c>
      <c r="GN149">
        <f t="shared" si="96"/>
        <v>0</v>
      </c>
      <c r="GO149">
        <f t="shared" si="97"/>
        <v>0</v>
      </c>
      <c r="GP149">
        <f t="shared" si="98"/>
        <v>39027.93</v>
      </c>
      <c r="GR149">
        <v>1</v>
      </c>
      <c r="GS149">
        <v>2</v>
      </c>
      <c r="GT149">
        <v>0</v>
      </c>
      <c r="GU149" t="s">
        <v>3</v>
      </c>
      <c r="GV149">
        <f t="shared" si="99"/>
        <v>0</v>
      </c>
      <c r="GW149">
        <v>1</v>
      </c>
      <c r="GX149">
        <f t="shared" si="100"/>
        <v>0</v>
      </c>
      <c r="HA149">
        <v>0</v>
      </c>
      <c r="HB149">
        <v>0</v>
      </c>
      <c r="IK149">
        <v>0</v>
      </c>
    </row>
    <row r="150" spans="1:255" x14ac:dyDescent="0.2">
      <c r="A150" s="2">
        <v>17</v>
      </c>
      <c r="B150" s="2">
        <v>1</v>
      </c>
      <c r="C150" s="2"/>
      <c r="D150" s="2"/>
      <c r="E150" s="2" t="s">
        <v>270</v>
      </c>
      <c r="F150" s="2" t="s">
        <v>261</v>
      </c>
      <c r="G150" s="2" t="s">
        <v>271</v>
      </c>
      <c r="H150" s="2" t="s">
        <v>43</v>
      </c>
      <c r="I150" s="2">
        <v>13</v>
      </c>
      <c r="J150" s="2">
        <v>0</v>
      </c>
      <c r="K150" s="2"/>
      <c r="L150" s="2"/>
      <c r="M150" s="2"/>
      <c r="N150" s="2"/>
      <c r="O150" s="2">
        <f t="shared" si="69"/>
        <v>20895.419999999998</v>
      </c>
      <c r="P150" s="2">
        <f t="shared" si="70"/>
        <v>20895.419999999998</v>
      </c>
      <c r="Q150" s="2">
        <f t="shared" si="71"/>
        <v>0</v>
      </c>
      <c r="R150" s="2">
        <f t="shared" si="72"/>
        <v>0</v>
      </c>
      <c r="S150" s="2">
        <f t="shared" si="73"/>
        <v>0</v>
      </c>
      <c r="T150" s="2">
        <f t="shared" si="74"/>
        <v>0</v>
      </c>
      <c r="U150" s="2">
        <f t="shared" si="75"/>
        <v>0</v>
      </c>
      <c r="V150" s="2">
        <f t="shared" si="76"/>
        <v>0</v>
      </c>
      <c r="W150" s="2">
        <f t="shared" si="77"/>
        <v>0</v>
      </c>
      <c r="X150" s="2">
        <f t="shared" si="78"/>
        <v>0</v>
      </c>
      <c r="Y150" s="2">
        <f t="shared" si="79"/>
        <v>0</v>
      </c>
      <c r="Z150" s="2"/>
      <c r="AA150" s="2">
        <v>42559021</v>
      </c>
      <c r="AB150" s="2">
        <f t="shared" si="80"/>
        <v>1607.34</v>
      </c>
      <c r="AC150" s="2">
        <f t="shared" si="81"/>
        <v>1607.34</v>
      </c>
      <c r="AD150" s="2">
        <f t="shared" si="116"/>
        <v>0</v>
      </c>
      <c r="AE150" s="2">
        <f t="shared" si="117"/>
        <v>0</v>
      </c>
      <c r="AF150" s="2">
        <f t="shared" si="118"/>
        <v>0</v>
      </c>
      <c r="AG150" s="2">
        <f t="shared" si="82"/>
        <v>0</v>
      </c>
      <c r="AH150" s="2">
        <f t="shared" si="119"/>
        <v>0</v>
      </c>
      <c r="AI150" s="2">
        <f t="shared" si="120"/>
        <v>0</v>
      </c>
      <c r="AJ150" s="2">
        <f t="shared" si="83"/>
        <v>0</v>
      </c>
      <c r="AK150" s="2">
        <v>1607.34</v>
      </c>
      <c r="AL150" s="2">
        <v>1607.34</v>
      </c>
      <c r="AM150" s="2">
        <v>0</v>
      </c>
      <c r="AN150" s="2">
        <v>0</v>
      </c>
      <c r="AO150" s="2">
        <v>0</v>
      </c>
      <c r="AP150" s="2">
        <v>0</v>
      </c>
      <c r="AQ150" s="2">
        <v>0</v>
      </c>
      <c r="AR150" s="2">
        <v>0</v>
      </c>
      <c r="AS150" s="2">
        <v>0</v>
      </c>
      <c r="AT150" s="2">
        <v>0</v>
      </c>
      <c r="AU150" s="2">
        <v>0</v>
      </c>
      <c r="AV150" s="2">
        <v>1</v>
      </c>
      <c r="AW150" s="2">
        <v>1</v>
      </c>
      <c r="AX150" s="2"/>
      <c r="AY150" s="2"/>
      <c r="AZ150" s="2">
        <v>1</v>
      </c>
      <c r="BA150" s="2">
        <v>1</v>
      </c>
      <c r="BB150" s="2">
        <v>1</v>
      </c>
      <c r="BC150" s="2">
        <v>1</v>
      </c>
      <c r="BD150" s="2" t="s">
        <v>3</v>
      </c>
      <c r="BE150" s="2" t="s">
        <v>3</v>
      </c>
      <c r="BF150" s="2" t="s">
        <v>3</v>
      </c>
      <c r="BG150" s="2" t="s">
        <v>3</v>
      </c>
      <c r="BH150" s="2">
        <v>3</v>
      </c>
      <c r="BI150" s="2">
        <v>4</v>
      </c>
      <c r="BJ150" s="2" t="s">
        <v>3</v>
      </c>
      <c r="BK150" s="2"/>
      <c r="BL150" s="2"/>
      <c r="BM150" s="2">
        <v>0</v>
      </c>
      <c r="BN150" s="2">
        <v>0</v>
      </c>
      <c r="BO150" s="2" t="s">
        <v>263</v>
      </c>
      <c r="BP150" s="2">
        <v>1</v>
      </c>
      <c r="BQ150" s="2">
        <v>0</v>
      </c>
      <c r="BR150" s="2">
        <v>0</v>
      </c>
      <c r="BS150" s="2">
        <v>1</v>
      </c>
      <c r="BT150" s="2">
        <v>1</v>
      </c>
      <c r="BU150" s="2">
        <v>1</v>
      </c>
      <c r="BV150" s="2">
        <v>1</v>
      </c>
      <c r="BW150" s="2">
        <v>1</v>
      </c>
      <c r="BX150" s="2">
        <v>1</v>
      </c>
      <c r="BY150" s="2" t="s">
        <v>3</v>
      </c>
      <c r="BZ150" s="2">
        <v>0</v>
      </c>
      <c r="CA150" s="2">
        <v>0</v>
      </c>
      <c r="CB150" s="2"/>
      <c r="CC150" s="2"/>
      <c r="CD150" s="2"/>
      <c r="CE150" s="2"/>
      <c r="CF150" s="2">
        <v>0</v>
      </c>
      <c r="CG150" s="2">
        <v>0</v>
      </c>
      <c r="CH150" s="2"/>
      <c r="CI150" s="2"/>
      <c r="CJ150" s="2"/>
      <c r="CK150" s="2"/>
      <c r="CL150" s="2"/>
      <c r="CM150" s="2">
        <v>0</v>
      </c>
      <c r="CN150" s="2" t="s">
        <v>3</v>
      </c>
      <c r="CO150" s="2">
        <v>0</v>
      </c>
      <c r="CP150" s="2">
        <f t="shared" si="84"/>
        <v>20895.419999999998</v>
      </c>
      <c r="CQ150" s="2">
        <f t="shared" si="85"/>
        <v>1607.34</v>
      </c>
      <c r="CR150" s="2">
        <f t="shared" si="86"/>
        <v>0</v>
      </c>
      <c r="CS150" s="2">
        <f t="shared" si="87"/>
        <v>0</v>
      </c>
      <c r="CT150" s="2">
        <f t="shared" si="88"/>
        <v>0</v>
      </c>
      <c r="CU150" s="2">
        <f t="shared" si="89"/>
        <v>0</v>
      </c>
      <c r="CV150" s="2">
        <f t="shared" si="90"/>
        <v>0</v>
      </c>
      <c r="CW150" s="2">
        <f t="shared" si="91"/>
        <v>0</v>
      </c>
      <c r="CX150" s="2">
        <f t="shared" si="92"/>
        <v>0</v>
      </c>
      <c r="CY150" s="2">
        <f>((S150*BZ150)/100)</f>
        <v>0</v>
      </c>
      <c r="CZ150" s="2">
        <f>((S150*CA150)/100)</f>
        <v>0</v>
      </c>
      <c r="DA150" s="2"/>
      <c r="DB150" s="2"/>
      <c r="DC150" s="2" t="s">
        <v>3</v>
      </c>
      <c r="DD150" s="2" t="s">
        <v>3</v>
      </c>
      <c r="DE150" s="2" t="s">
        <v>3</v>
      </c>
      <c r="DF150" s="2" t="s">
        <v>3</v>
      </c>
      <c r="DG150" s="2" t="s">
        <v>3</v>
      </c>
      <c r="DH150" s="2" t="s">
        <v>3</v>
      </c>
      <c r="DI150" s="2" t="s">
        <v>3</v>
      </c>
      <c r="DJ150" s="2" t="s">
        <v>3</v>
      </c>
      <c r="DK150" s="2" t="s">
        <v>3</v>
      </c>
      <c r="DL150" s="2" t="s">
        <v>3</v>
      </c>
      <c r="DM150" s="2" t="s">
        <v>3</v>
      </c>
      <c r="DN150" s="2">
        <v>110</v>
      </c>
      <c r="DO150" s="2">
        <v>74</v>
      </c>
      <c r="DP150" s="2">
        <v>1</v>
      </c>
      <c r="DQ150" s="2">
        <v>1</v>
      </c>
      <c r="DR150" s="2"/>
      <c r="DS150" s="2"/>
      <c r="DT150" s="2"/>
      <c r="DU150" s="2">
        <v>1010</v>
      </c>
      <c r="DV150" s="2" t="s">
        <v>43</v>
      </c>
      <c r="DW150" s="2" t="s">
        <v>43</v>
      </c>
      <c r="DX150" s="2">
        <v>1</v>
      </c>
      <c r="DY150" s="2"/>
      <c r="DZ150" s="2"/>
      <c r="EA150" s="2"/>
      <c r="EB150" s="2"/>
      <c r="EC150" s="2"/>
      <c r="ED150" s="2"/>
      <c r="EE150" s="2">
        <v>42145007</v>
      </c>
      <c r="EF150" s="2">
        <v>0</v>
      </c>
      <c r="EG150" s="2" t="s">
        <v>3</v>
      </c>
      <c r="EH150" s="2">
        <v>0</v>
      </c>
      <c r="EI150" s="2" t="s">
        <v>3</v>
      </c>
      <c r="EJ150" s="2">
        <v>4</v>
      </c>
      <c r="EK150" s="2">
        <v>0</v>
      </c>
      <c r="EL150" s="2" t="s">
        <v>264</v>
      </c>
      <c r="EM150" s="2" t="s">
        <v>265</v>
      </c>
      <c r="EN150" s="2"/>
      <c r="EO150" s="2" t="s">
        <v>3</v>
      </c>
      <c r="EP150" s="2"/>
      <c r="EQ150" s="2">
        <v>512</v>
      </c>
      <c r="ER150" s="2">
        <v>1607.34</v>
      </c>
      <c r="ES150" s="2">
        <v>1607.34</v>
      </c>
      <c r="ET150" s="2">
        <v>0</v>
      </c>
      <c r="EU150" s="2">
        <v>0</v>
      </c>
      <c r="EV150" s="2">
        <v>0</v>
      </c>
      <c r="EW150" s="2">
        <v>0</v>
      </c>
      <c r="EX150" s="2">
        <v>0</v>
      </c>
      <c r="EY150" s="2">
        <v>0</v>
      </c>
      <c r="EZ150" s="2">
        <v>5</v>
      </c>
      <c r="FA150" s="2"/>
      <c r="FB150" s="2"/>
      <c r="FC150" s="2">
        <v>1</v>
      </c>
      <c r="FD150" s="2">
        <v>18</v>
      </c>
      <c r="FE150" s="2"/>
      <c r="FF150" s="2">
        <v>9725</v>
      </c>
      <c r="FG150" s="2"/>
      <c r="FH150" s="2"/>
      <c r="FI150" s="2"/>
      <c r="FJ150" s="2"/>
      <c r="FK150" s="2"/>
      <c r="FL150" s="2"/>
      <c r="FM150" s="2"/>
      <c r="FN150" s="2"/>
      <c r="FO150" s="2"/>
      <c r="FP150" s="2"/>
      <c r="FQ150" s="2">
        <v>0</v>
      </c>
      <c r="FR150" s="2">
        <f t="shared" si="93"/>
        <v>0</v>
      </c>
      <c r="FS150" s="2">
        <v>0</v>
      </c>
      <c r="FT150" s="2"/>
      <c r="FU150" s="2"/>
      <c r="FV150" s="2"/>
      <c r="FW150" s="2"/>
      <c r="FX150" s="2">
        <v>0</v>
      </c>
      <c r="FY150" s="2">
        <v>0</v>
      </c>
      <c r="FZ150" s="2"/>
      <c r="GA150" s="2" t="s">
        <v>272</v>
      </c>
      <c r="GB150" s="2"/>
      <c r="GC150" s="2"/>
      <c r="GD150" s="2">
        <v>0</v>
      </c>
      <c r="GE150" s="2"/>
      <c r="GF150" s="2">
        <v>1544509516</v>
      </c>
      <c r="GG150" s="2">
        <v>2</v>
      </c>
      <c r="GH150" s="2">
        <v>3</v>
      </c>
      <c r="GI150" s="2">
        <v>3</v>
      </c>
      <c r="GJ150" s="2">
        <v>0</v>
      </c>
      <c r="GK150" s="2">
        <f>ROUND(R150*(R12)/100,2)</f>
        <v>0</v>
      </c>
      <c r="GL150" s="2">
        <f t="shared" si="94"/>
        <v>0</v>
      </c>
      <c r="GM150" s="2">
        <f t="shared" si="95"/>
        <v>20895.419999999998</v>
      </c>
      <c r="GN150" s="2">
        <f t="shared" si="96"/>
        <v>0</v>
      </c>
      <c r="GO150" s="2">
        <f t="shared" si="97"/>
        <v>0</v>
      </c>
      <c r="GP150" s="2">
        <f t="shared" si="98"/>
        <v>20895.419999999998</v>
      </c>
      <c r="GQ150" s="2"/>
      <c r="GR150" s="2">
        <v>1</v>
      </c>
      <c r="GS150" s="2">
        <v>1</v>
      </c>
      <c r="GT150" s="2">
        <v>0</v>
      </c>
      <c r="GU150" s="2" t="s">
        <v>3</v>
      </c>
      <c r="GV150" s="2">
        <f t="shared" si="99"/>
        <v>0</v>
      </c>
      <c r="GW150" s="2">
        <v>1</v>
      </c>
      <c r="GX150" s="2">
        <f t="shared" si="100"/>
        <v>0</v>
      </c>
      <c r="GY150" s="2"/>
      <c r="GZ150" s="2"/>
      <c r="HA150" s="2">
        <v>0</v>
      </c>
      <c r="HB150" s="2">
        <v>0</v>
      </c>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v>0</v>
      </c>
      <c r="IL150" s="2"/>
      <c r="IM150" s="2"/>
      <c r="IN150" s="2"/>
      <c r="IO150" s="2"/>
      <c r="IP150" s="2"/>
      <c r="IQ150" s="2"/>
      <c r="IR150" s="2"/>
      <c r="IS150" s="2"/>
      <c r="IT150" s="2"/>
      <c r="IU150" s="2"/>
    </row>
    <row r="151" spans="1:255" x14ac:dyDescent="0.2">
      <c r="A151">
        <v>17</v>
      </c>
      <c r="B151">
        <v>1</v>
      </c>
      <c r="E151" t="s">
        <v>270</v>
      </c>
      <c r="F151" t="s">
        <v>261</v>
      </c>
      <c r="G151" t="s">
        <v>271</v>
      </c>
      <c r="H151" t="s">
        <v>43</v>
      </c>
      <c r="I151">
        <v>13</v>
      </c>
      <c r="J151">
        <v>0</v>
      </c>
      <c r="O151">
        <f t="shared" si="69"/>
        <v>109283.05</v>
      </c>
      <c r="P151">
        <f t="shared" si="70"/>
        <v>109283.05</v>
      </c>
      <c r="Q151">
        <f t="shared" si="71"/>
        <v>0</v>
      </c>
      <c r="R151">
        <f t="shared" si="72"/>
        <v>0</v>
      </c>
      <c r="S151">
        <f t="shared" si="73"/>
        <v>0</v>
      </c>
      <c r="T151">
        <f t="shared" si="74"/>
        <v>0</v>
      </c>
      <c r="U151">
        <f t="shared" si="75"/>
        <v>0</v>
      </c>
      <c r="V151">
        <f t="shared" si="76"/>
        <v>0</v>
      </c>
      <c r="W151">
        <f t="shared" si="77"/>
        <v>0</v>
      </c>
      <c r="X151">
        <f t="shared" si="78"/>
        <v>0</v>
      </c>
      <c r="Y151">
        <f t="shared" si="79"/>
        <v>0</v>
      </c>
      <c r="AA151">
        <v>42559019</v>
      </c>
      <c r="AB151">
        <f t="shared" si="80"/>
        <v>1607.34</v>
      </c>
      <c r="AC151">
        <f t="shared" si="81"/>
        <v>1607.34</v>
      </c>
      <c r="AD151">
        <f t="shared" si="116"/>
        <v>0</v>
      </c>
      <c r="AE151">
        <f t="shared" si="117"/>
        <v>0</v>
      </c>
      <c r="AF151">
        <f t="shared" si="118"/>
        <v>0</v>
      </c>
      <c r="AG151">
        <f t="shared" si="82"/>
        <v>0</v>
      </c>
      <c r="AH151">
        <f t="shared" si="119"/>
        <v>0</v>
      </c>
      <c r="AI151">
        <f t="shared" si="120"/>
        <v>0</v>
      </c>
      <c r="AJ151">
        <f t="shared" si="83"/>
        <v>0</v>
      </c>
      <c r="AK151">
        <v>1607.34</v>
      </c>
      <c r="AL151">
        <v>1607.34</v>
      </c>
      <c r="AM151">
        <v>0</v>
      </c>
      <c r="AN151">
        <v>0</v>
      </c>
      <c r="AO151">
        <v>0</v>
      </c>
      <c r="AP151">
        <v>0</v>
      </c>
      <c r="AQ151">
        <v>0</v>
      </c>
      <c r="AR151">
        <v>0</v>
      </c>
      <c r="AS151">
        <v>0</v>
      </c>
      <c r="AT151">
        <v>0</v>
      </c>
      <c r="AU151">
        <v>0</v>
      </c>
      <c r="AV151">
        <v>1</v>
      </c>
      <c r="AW151">
        <v>1</v>
      </c>
      <c r="AZ151">
        <v>1</v>
      </c>
      <c r="BA151">
        <v>5.23</v>
      </c>
      <c r="BB151">
        <v>5.23</v>
      </c>
      <c r="BC151">
        <v>5.23</v>
      </c>
      <c r="BD151" t="s">
        <v>3</v>
      </c>
      <c r="BE151" t="s">
        <v>3</v>
      </c>
      <c r="BF151" t="s">
        <v>3</v>
      </c>
      <c r="BG151" t="s">
        <v>3</v>
      </c>
      <c r="BH151">
        <v>3</v>
      </c>
      <c r="BI151">
        <v>4</v>
      </c>
      <c r="BJ151" t="s">
        <v>3</v>
      </c>
      <c r="BM151">
        <v>0</v>
      </c>
      <c r="BN151">
        <v>0</v>
      </c>
      <c r="BO151" t="s">
        <v>3</v>
      </c>
      <c r="BP151">
        <v>0</v>
      </c>
      <c r="BQ151">
        <v>0</v>
      </c>
      <c r="BR151">
        <v>0</v>
      </c>
      <c r="BS151">
        <v>5.23</v>
      </c>
      <c r="BT151">
        <v>1</v>
      </c>
      <c r="BU151">
        <v>1</v>
      </c>
      <c r="BV151">
        <v>1</v>
      </c>
      <c r="BW151">
        <v>1</v>
      </c>
      <c r="BX151">
        <v>1</v>
      </c>
      <c r="BY151" t="s">
        <v>3</v>
      </c>
      <c r="BZ151">
        <v>0</v>
      </c>
      <c r="CA151">
        <v>0</v>
      </c>
      <c r="CF151">
        <v>0</v>
      </c>
      <c r="CG151">
        <v>0</v>
      </c>
      <c r="CM151">
        <v>0</v>
      </c>
      <c r="CN151" t="s">
        <v>3</v>
      </c>
      <c r="CO151">
        <v>0</v>
      </c>
      <c r="CP151">
        <f t="shared" si="84"/>
        <v>109283.05</v>
      </c>
      <c r="CQ151">
        <f t="shared" si="85"/>
        <v>8406.3881999999994</v>
      </c>
      <c r="CR151">
        <f t="shared" si="86"/>
        <v>0</v>
      </c>
      <c r="CS151">
        <f t="shared" si="87"/>
        <v>0</v>
      </c>
      <c r="CT151">
        <f t="shared" si="88"/>
        <v>0</v>
      </c>
      <c r="CU151">
        <f t="shared" si="89"/>
        <v>0</v>
      </c>
      <c r="CV151">
        <f t="shared" si="90"/>
        <v>0</v>
      </c>
      <c r="CW151">
        <f t="shared" si="91"/>
        <v>0</v>
      </c>
      <c r="CX151">
        <f t="shared" si="92"/>
        <v>0</v>
      </c>
      <c r="CY151">
        <f>S151*(BZ151/100)</f>
        <v>0</v>
      </c>
      <c r="CZ151">
        <f>S151*(CA151/100)</f>
        <v>0</v>
      </c>
      <c r="DC151" t="s">
        <v>3</v>
      </c>
      <c r="DD151" t="s">
        <v>3</v>
      </c>
      <c r="DE151" t="s">
        <v>3</v>
      </c>
      <c r="DF151" t="s">
        <v>3</v>
      </c>
      <c r="DG151" t="s">
        <v>3</v>
      </c>
      <c r="DH151" t="s">
        <v>3</v>
      </c>
      <c r="DI151" t="s">
        <v>3</v>
      </c>
      <c r="DJ151" t="s">
        <v>3</v>
      </c>
      <c r="DK151" t="s">
        <v>3</v>
      </c>
      <c r="DL151" t="s">
        <v>3</v>
      </c>
      <c r="DM151" t="s">
        <v>3</v>
      </c>
      <c r="DN151">
        <v>0</v>
      </c>
      <c r="DO151">
        <v>0</v>
      </c>
      <c r="DP151">
        <v>1</v>
      </c>
      <c r="DQ151">
        <v>1</v>
      </c>
      <c r="DU151">
        <v>1010</v>
      </c>
      <c r="DV151" t="s">
        <v>43</v>
      </c>
      <c r="DW151" t="s">
        <v>43</v>
      </c>
      <c r="DX151">
        <v>1</v>
      </c>
      <c r="EE151">
        <v>42145007</v>
      </c>
      <c r="EF151">
        <v>0</v>
      </c>
      <c r="EG151" t="s">
        <v>3</v>
      </c>
      <c r="EH151">
        <v>0</v>
      </c>
      <c r="EI151" t="s">
        <v>3</v>
      </c>
      <c r="EJ151">
        <v>4</v>
      </c>
      <c r="EK151">
        <v>0</v>
      </c>
      <c r="EL151" t="s">
        <v>264</v>
      </c>
      <c r="EM151" t="s">
        <v>265</v>
      </c>
      <c r="EO151" t="s">
        <v>3</v>
      </c>
      <c r="EQ151">
        <v>512</v>
      </c>
      <c r="ER151">
        <v>1607.34</v>
      </c>
      <c r="ES151">
        <v>1607.34</v>
      </c>
      <c r="ET151">
        <v>0</v>
      </c>
      <c r="EU151">
        <v>0</v>
      </c>
      <c r="EV151">
        <v>0</v>
      </c>
      <c r="EW151">
        <v>0</v>
      </c>
      <c r="EX151">
        <v>0</v>
      </c>
      <c r="EY151">
        <v>0</v>
      </c>
      <c r="FQ151">
        <v>0</v>
      </c>
      <c r="FR151">
        <f t="shared" si="93"/>
        <v>0</v>
      </c>
      <c r="FS151">
        <v>0</v>
      </c>
      <c r="FX151">
        <v>0</v>
      </c>
      <c r="FY151">
        <v>0</v>
      </c>
      <c r="GA151" t="s">
        <v>272</v>
      </c>
      <c r="GD151">
        <v>0</v>
      </c>
      <c r="GF151">
        <v>1544509516</v>
      </c>
      <c r="GG151">
        <v>2</v>
      </c>
      <c r="GH151">
        <v>4</v>
      </c>
      <c r="GI151">
        <v>3</v>
      </c>
      <c r="GJ151">
        <v>0</v>
      </c>
      <c r="GK151">
        <f>ROUND(R151*(S12)/100,2)</f>
        <v>0</v>
      </c>
      <c r="GL151">
        <f t="shared" si="94"/>
        <v>0</v>
      </c>
      <c r="GM151">
        <f t="shared" si="95"/>
        <v>109283.05</v>
      </c>
      <c r="GN151">
        <f t="shared" si="96"/>
        <v>0</v>
      </c>
      <c r="GO151">
        <f t="shared" si="97"/>
        <v>0</v>
      </c>
      <c r="GP151">
        <f t="shared" si="98"/>
        <v>109283.05</v>
      </c>
      <c r="GR151">
        <v>1</v>
      </c>
      <c r="GS151">
        <v>2</v>
      </c>
      <c r="GT151">
        <v>0</v>
      </c>
      <c r="GU151" t="s">
        <v>3</v>
      </c>
      <c r="GV151">
        <f t="shared" si="99"/>
        <v>0</v>
      </c>
      <c r="GW151">
        <v>1</v>
      </c>
      <c r="GX151">
        <f t="shared" si="100"/>
        <v>0</v>
      </c>
      <c r="HA151">
        <v>0</v>
      </c>
      <c r="HB151">
        <v>0</v>
      </c>
      <c r="IK151">
        <v>0</v>
      </c>
    </row>
    <row r="152" spans="1:255" x14ac:dyDescent="0.2">
      <c r="A152" s="2">
        <v>17</v>
      </c>
      <c r="B152" s="2">
        <v>1</v>
      </c>
      <c r="C152" s="2"/>
      <c r="D152" s="2"/>
      <c r="E152" s="2" t="s">
        <v>273</v>
      </c>
      <c r="F152" s="2" t="s">
        <v>261</v>
      </c>
      <c r="G152" s="2" t="s">
        <v>274</v>
      </c>
      <c r="H152" s="2" t="s">
        <v>43</v>
      </c>
      <c r="I152" s="2">
        <v>29</v>
      </c>
      <c r="J152" s="2">
        <v>0</v>
      </c>
      <c r="K152" s="2"/>
      <c r="L152" s="2"/>
      <c r="M152" s="2"/>
      <c r="N152" s="2"/>
      <c r="O152" s="2">
        <f t="shared" si="69"/>
        <v>51885.06</v>
      </c>
      <c r="P152" s="2">
        <f t="shared" si="70"/>
        <v>51885.06</v>
      </c>
      <c r="Q152" s="2">
        <f t="shared" si="71"/>
        <v>0</v>
      </c>
      <c r="R152" s="2">
        <f t="shared" si="72"/>
        <v>0</v>
      </c>
      <c r="S152" s="2">
        <f t="shared" si="73"/>
        <v>0</v>
      </c>
      <c r="T152" s="2">
        <f t="shared" si="74"/>
        <v>0</v>
      </c>
      <c r="U152" s="2">
        <f t="shared" si="75"/>
        <v>0</v>
      </c>
      <c r="V152" s="2">
        <f t="shared" si="76"/>
        <v>0</v>
      </c>
      <c r="W152" s="2">
        <f t="shared" si="77"/>
        <v>0</v>
      </c>
      <c r="X152" s="2">
        <f t="shared" si="78"/>
        <v>0</v>
      </c>
      <c r="Y152" s="2">
        <f t="shared" si="79"/>
        <v>0</v>
      </c>
      <c r="Z152" s="2"/>
      <c r="AA152" s="2">
        <v>42559021</v>
      </c>
      <c r="AB152" s="2">
        <f t="shared" si="80"/>
        <v>1789.14</v>
      </c>
      <c r="AC152" s="2">
        <f t="shared" si="81"/>
        <v>1789.14</v>
      </c>
      <c r="AD152" s="2">
        <f t="shared" si="116"/>
        <v>0</v>
      </c>
      <c r="AE152" s="2">
        <f t="shared" si="117"/>
        <v>0</v>
      </c>
      <c r="AF152" s="2">
        <f t="shared" si="118"/>
        <v>0</v>
      </c>
      <c r="AG152" s="2">
        <f t="shared" si="82"/>
        <v>0</v>
      </c>
      <c r="AH152" s="2">
        <f t="shared" si="119"/>
        <v>0</v>
      </c>
      <c r="AI152" s="2">
        <f t="shared" si="120"/>
        <v>0</v>
      </c>
      <c r="AJ152" s="2">
        <f t="shared" si="83"/>
        <v>0</v>
      </c>
      <c r="AK152" s="2">
        <v>1789.1399999999999</v>
      </c>
      <c r="AL152" s="2">
        <v>1789.1399999999999</v>
      </c>
      <c r="AM152" s="2">
        <v>0</v>
      </c>
      <c r="AN152" s="2">
        <v>0</v>
      </c>
      <c r="AO152" s="2">
        <v>0</v>
      </c>
      <c r="AP152" s="2">
        <v>0</v>
      </c>
      <c r="AQ152" s="2">
        <v>0</v>
      </c>
      <c r="AR152" s="2">
        <v>0</v>
      </c>
      <c r="AS152" s="2">
        <v>0</v>
      </c>
      <c r="AT152" s="2">
        <v>0</v>
      </c>
      <c r="AU152" s="2">
        <v>0</v>
      </c>
      <c r="AV152" s="2">
        <v>1</v>
      </c>
      <c r="AW152" s="2">
        <v>1</v>
      </c>
      <c r="AX152" s="2"/>
      <c r="AY152" s="2"/>
      <c r="AZ152" s="2">
        <v>1</v>
      </c>
      <c r="BA152" s="2">
        <v>1</v>
      </c>
      <c r="BB152" s="2">
        <v>1</v>
      </c>
      <c r="BC152" s="2">
        <v>1</v>
      </c>
      <c r="BD152" s="2" t="s">
        <v>3</v>
      </c>
      <c r="BE152" s="2" t="s">
        <v>3</v>
      </c>
      <c r="BF152" s="2" t="s">
        <v>3</v>
      </c>
      <c r="BG152" s="2" t="s">
        <v>3</v>
      </c>
      <c r="BH152" s="2">
        <v>3</v>
      </c>
      <c r="BI152" s="2">
        <v>4</v>
      </c>
      <c r="BJ152" s="2" t="s">
        <v>3</v>
      </c>
      <c r="BK152" s="2"/>
      <c r="BL152" s="2"/>
      <c r="BM152" s="2">
        <v>0</v>
      </c>
      <c r="BN152" s="2">
        <v>0</v>
      </c>
      <c r="BO152" s="2" t="s">
        <v>263</v>
      </c>
      <c r="BP152" s="2">
        <v>1</v>
      </c>
      <c r="BQ152" s="2">
        <v>0</v>
      </c>
      <c r="BR152" s="2">
        <v>0</v>
      </c>
      <c r="BS152" s="2">
        <v>1</v>
      </c>
      <c r="BT152" s="2">
        <v>1</v>
      </c>
      <c r="BU152" s="2">
        <v>1</v>
      </c>
      <c r="BV152" s="2">
        <v>1</v>
      </c>
      <c r="BW152" s="2">
        <v>1</v>
      </c>
      <c r="BX152" s="2">
        <v>1</v>
      </c>
      <c r="BY152" s="2" t="s">
        <v>3</v>
      </c>
      <c r="BZ152" s="2">
        <v>0</v>
      </c>
      <c r="CA152" s="2">
        <v>0</v>
      </c>
      <c r="CB152" s="2"/>
      <c r="CC152" s="2"/>
      <c r="CD152" s="2"/>
      <c r="CE152" s="2"/>
      <c r="CF152" s="2">
        <v>0</v>
      </c>
      <c r="CG152" s="2">
        <v>0</v>
      </c>
      <c r="CH152" s="2"/>
      <c r="CI152" s="2"/>
      <c r="CJ152" s="2"/>
      <c r="CK152" s="2"/>
      <c r="CL152" s="2"/>
      <c r="CM152" s="2">
        <v>0</v>
      </c>
      <c r="CN152" s="2" t="s">
        <v>3</v>
      </c>
      <c r="CO152" s="2">
        <v>0</v>
      </c>
      <c r="CP152" s="2">
        <f t="shared" si="84"/>
        <v>51885.06</v>
      </c>
      <c r="CQ152" s="2">
        <f t="shared" si="85"/>
        <v>1789.14</v>
      </c>
      <c r="CR152" s="2">
        <f t="shared" si="86"/>
        <v>0</v>
      </c>
      <c r="CS152" s="2">
        <f t="shared" si="87"/>
        <v>0</v>
      </c>
      <c r="CT152" s="2">
        <f t="shared" si="88"/>
        <v>0</v>
      </c>
      <c r="CU152" s="2">
        <f t="shared" si="89"/>
        <v>0</v>
      </c>
      <c r="CV152" s="2">
        <f t="shared" si="90"/>
        <v>0</v>
      </c>
      <c r="CW152" s="2">
        <f t="shared" si="91"/>
        <v>0</v>
      </c>
      <c r="CX152" s="2">
        <f t="shared" si="92"/>
        <v>0</v>
      </c>
      <c r="CY152" s="2">
        <f>((S152*BZ152)/100)</f>
        <v>0</v>
      </c>
      <c r="CZ152" s="2">
        <f>((S152*CA152)/100)</f>
        <v>0</v>
      </c>
      <c r="DA152" s="2"/>
      <c r="DB152" s="2"/>
      <c r="DC152" s="2" t="s">
        <v>3</v>
      </c>
      <c r="DD152" s="2" t="s">
        <v>3</v>
      </c>
      <c r="DE152" s="2" t="s">
        <v>3</v>
      </c>
      <c r="DF152" s="2" t="s">
        <v>3</v>
      </c>
      <c r="DG152" s="2" t="s">
        <v>3</v>
      </c>
      <c r="DH152" s="2" t="s">
        <v>3</v>
      </c>
      <c r="DI152" s="2" t="s">
        <v>3</v>
      </c>
      <c r="DJ152" s="2" t="s">
        <v>3</v>
      </c>
      <c r="DK152" s="2" t="s">
        <v>3</v>
      </c>
      <c r="DL152" s="2" t="s">
        <v>3</v>
      </c>
      <c r="DM152" s="2" t="s">
        <v>3</v>
      </c>
      <c r="DN152" s="2">
        <v>110</v>
      </c>
      <c r="DO152" s="2">
        <v>74</v>
      </c>
      <c r="DP152" s="2">
        <v>1</v>
      </c>
      <c r="DQ152" s="2">
        <v>1</v>
      </c>
      <c r="DR152" s="2"/>
      <c r="DS152" s="2"/>
      <c r="DT152" s="2"/>
      <c r="DU152" s="2">
        <v>1010</v>
      </c>
      <c r="DV152" s="2" t="s">
        <v>43</v>
      </c>
      <c r="DW152" s="2" t="s">
        <v>43</v>
      </c>
      <c r="DX152" s="2">
        <v>1</v>
      </c>
      <c r="DY152" s="2"/>
      <c r="DZ152" s="2"/>
      <c r="EA152" s="2"/>
      <c r="EB152" s="2"/>
      <c r="EC152" s="2"/>
      <c r="ED152" s="2"/>
      <c r="EE152" s="2">
        <v>42145007</v>
      </c>
      <c r="EF152" s="2">
        <v>0</v>
      </c>
      <c r="EG152" s="2" t="s">
        <v>3</v>
      </c>
      <c r="EH152" s="2">
        <v>0</v>
      </c>
      <c r="EI152" s="2" t="s">
        <v>3</v>
      </c>
      <c r="EJ152" s="2">
        <v>4</v>
      </c>
      <c r="EK152" s="2">
        <v>0</v>
      </c>
      <c r="EL152" s="2" t="s">
        <v>264</v>
      </c>
      <c r="EM152" s="2" t="s">
        <v>265</v>
      </c>
      <c r="EN152" s="2"/>
      <c r="EO152" s="2" t="s">
        <v>3</v>
      </c>
      <c r="EP152" s="2"/>
      <c r="EQ152" s="2">
        <v>512</v>
      </c>
      <c r="ER152" s="2">
        <v>1789.1399999999999</v>
      </c>
      <c r="ES152" s="2">
        <v>1789.1399999999999</v>
      </c>
      <c r="ET152" s="2">
        <v>0</v>
      </c>
      <c r="EU152" s="2">
        <v>0</v>
      </c>
      <c r="EV152" s="2">
        <v>0</v>
      </c>
      <c r="EW152" s="2">
        <v>0</v>
      </c>
      <c r="EX152" s="2">
        <v>0</v>
      </c>
      <c r="EY152" s="2">
        <v>0</v>
      </c>
      <c r="EZ152" s="2">
        <v>5</v>
      </c>
      <c r="FA152" s="2"/>
      <c r="FB152" s="2"/>
      <c r="FC152" s="2">
        <v>1</v>
      </c>
      <c r="FD152" s="2">
        <v>18</v>
      </c>
      <c r="FE152" s="2"/>
      <c r="FF152" s="2">
        <v>10825</v>
      </c>
      <c r="FG152" s="2"/>
      <c r="FH152" s="2"/>
      <c r="FI152" s="2"/>
      <c r="FJ152" s="2"/>
      <c r="FK152" s="2"/>
      <c r="FL152" s="2"/>
      <c r="FM152" s="2"/>
      <c r="FN152" s="2"/>
      <c r="FO152" s="2"/>
      <c r="FP152" s="2"/>
      <c r="FQ152" s="2">
        <v>0</v>
      </c>
      <c r="FR152" s="2">
        <f t="shared" si="93"/>
        <v>0</v>
      </c>
      <c r="FS152" s="2">
        <v>0</v>
      </c>
      <c r="FT152" s="2"/>
      <c r="FU152" s="2"/>
      <c r="FV152" s="2"/>
      <c r="FW152" s="2"/>
      <c r="FX152" s="2">
        <v>0</v>
      </c>
      <c r="FY152" s="2">
        <v>0</v>
      </c>
      <c r="FZ152" s="2"/>
      <c r="GA152" s="2" t="s">
        <v>275</v>
      </c>
      <c r="GB152" s="2"/>
      <c r="GC152" s="2"/>
      <c r="GD152" s="2">
        <v>0</v>
      </c>
      <c r="GE152" s="2"/>
      <c r="GF152" s="2">
        <v>-691193050</v>
      </c>
      <c r="GG152" s="2">
        <v>2</v>
      </c>
      <c r="GH152" s="2">
        <v>3</v>
      </c>
      <c r="GI152" s="2">
        <v>3</v>
      </c>
      <c r="GJ152" s="2">
        <v>0</v>
      </c>
      <c r="GK152" s="2">
        <f>ROUND(R152*(R12)/100,2)</f>
        <v>0</v>
      </c>
      <c r="GL152" s="2">
        <f t="shared" si="94"/>
        <v>0</v>
      </c>
      <c r="GM152" s="2">
        <f t="shared" si="95"/>
        <v>51885.06</v>
      </c>
      <c r="GN152" s="2">
        <f t="shared" si="96"/>
        <v>0</v>
      </c>
      <c r="GO152" s="2">
        <f t="shared" si="97"/>
        <v>0</v>
      </c>
      <c r="GP152" s="2">
        <f t="shared" si="98"/>
        <v>51885.06</v>
      </c>
      <c r="GQ152" s="2"/>
      <c r="GR152" s="2">
        <v>1</v>
      </c>
      <c r="GS152" s="2">
        <v>1</v>
      </c>
      <c r="GT152" s="2">
        <v>0</v>
      </c>
      <c r="GU152" s="2" t="s">
        <v>3</v>
      </c>
      <c r="GV152" s="2">
        <f t="shared" si="99"/>
        <v>0</v>
      </c>
      <c r="GW152" s="2">
        <v>1</v>
      </c>
      <c r="GX152" s="2">
        <f t="shared" si="100"/>
        <v>0</v>
      </c>
      <c r="GY152" s="2"/>
      <c r="GZ152" s="2"/>
      <c r="HA152" s="2">
        <v>0</v>
      </c>
      <c r="HB152" s="2">
        <v>0</v>
      </c>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v>0</v>
      </c>
      <c r="IL152" s="2"/>
      <c r="IM152" s="2"/>
      <c r="IN152" s="2"/>
      <c r="IO152" s="2"/>
      <c r="IP152" s="2"/>
      <c r="IQ152" s="2"/>
      <c r="IR152" s="2"/>
      <c r="IS152" s="2"/>
      <c r="IT152" s="2"/>
      <c r="IU152" s="2"/>
    </row>
    <row r="153" spans="1:255" x14ac:dyDescent="0.2">
      <c r="A153">
        <v>17</v>
      </c>
      <c r="B153">
        <v>1</v>
      </c>
      <c r="E153" t="s">
        <v>273</v>
      </c>
      <c r="F153" t="s">
        <v>261</v>
      </c>
      <c r="G153" t="s">
        <v>274</v>
      </c>
      <c r="H153" t="s">
        <v>43</v>
      </c>
      <c r="I153">
        <v>29</v>
      </c>
      <c r="J153">
        <v>0</v>
      </c>
      <c r="O153">
        <f t="shared" si="69"/>
        <v>271358.86</v>
      </c>
      <c r="P153">
        <f t="shared" si="70"/>
        <v>271358.86</v>
      </c>
      <c r="Q153">
        <f t="shared" si="71"/>
        <v>0</v>
      </c>
      <c r="R153">
        <f t="shared" si="72"/>
        <v>0</v>
      </c>
      <c r="S153">
        <f t="shared" si="73"/>
        <v>0</v>
      </c>
      <c r="T153">
        <f t="shared" si="74"/>
        <v>0</v>
      </c>
      <c r="U153">
        <f t="shared" si="75"/>
        <v>0</v>
      </c>
      <c r="V153">
        <f t="shared" si="76"/>
        <v>0</v>
      </c>
      <c r="W153">
        <f t="shared" si="77"/>
        <v>0</v>
      </c>
      <c r="X153">
        <f t="shared" si="78"/>
        <v>0</v>
      </c>
      <c r="Y153">
        <f t="shared" si="79"/>
        <v>0</v>
      </c>
      <c r="AA153">
        <v>42559019</v>
      </c>
      <c r="AB153">
        <f t="shared" si="80"/>
        <v>1789.14</v>
      </c>
      <c r="AC153">
        <f t="shared" si="81"/>
        <v>1789.14</v>
      </c>
      <c r="AD153">
        <f t="shared" si="116"/>
        <v>0</v>
      </c>
      <c r="AE153">
        <f t="shared" si="117"/>
        <v>0</v>
      </c>
      <c r="AF153">
        <f t="shared" si="118"/>
        <v>0</v>
      </c>
      <c r="AG153">
        <f t="shared" si="82"/>
        <v>0</v>
      </c>
      <c r="AH153">
        <f t="shared" si="119"/>
        <v>0</v>
      </c>
      <c r="AI153">
        <f t="shared" si="120"/>
        <v>0</v>
      </c>
      <c r="AJ153">
        <f t="shared" si="83"/>
        <v>0</v>
      </c>
      <c r="AK153">
        <v>1789.1399999999999</v>
      </c>
      <c r="AL153">
        <v>1789.1399999999999</v>
      </c>
      <c r="AM153">
        <v>0</v>
      </c>
      <c r="AN153">
        <v>0</v>
      </c>
      <c r="AO153">
        <v>0</v>
      </c>
      <c r="AP153">
        <v>0</v>
      </c>
      <c r="AQ153">
        <v>0</v>
      </c>
      <c r="AR153">
        <v>0</v>
      </c>
      <c r="AS153">
        <v>0</v>
      </c>
      <c r="AT153">
        <v>0</v>
      </c>
      <c r="AU153">
        <v>0</v>
      </c>
      <c r="AV153">
        <v>1</v>
      </c>
      <c r="AW153">
        <v>1</v>
      </c>
      <c r="AZ153">
        <v>1</v>
      </c>
      <c r="BA153">
        <v>5.23</v>
      </c>
      <c r="BB153">
        <v>5.23</v>
      </c>
      <c r="BC153">
        <v>5.23</v>
      </c>
      <c r="BD153" t="s">
        <v>3</v>
      </c>
      <c r="BE153" t="s">
        <v>3</v>
      </c>
      <c r="BF153" t="s">
        <v>3</v>
      </c>
      <c r="BG153" t="s">
        <v>3</v>
      </c>
      <c r="BH153">
        <v>3</v>
      </c>
      <c r="BI153">
        <v>4</v>
      </c>
      <c r="BJ153" t="s">
        <v>3</v>
      </c>
      <c r="BM153">
        <v>0</v>
      </c>
      <c r="BN153">
        <v>0</v>
      </c>
      <c r="BO153" t="s">
        <v>3</v>
      </c>
      <c r="BP153">
        <v>0</v>
      </c>
      <c r="BQ153">
        <v>0</v>
      </c>
      <c r="BR153">
        <v>0</v>
      </c>
      <c r="BS153">
        <v>5.23</v>
      </c>
      <c r="BT153">
        <v>1</v>
      </c>
      <c r="BU153">
        <v>1</v>
      </c>
      <c r="BV153">
        <v>1</v>
      </c>
      <c r="BW153">
        <v>1</v>
      </c>
      <c r="BX153">
        <v>1</v>
      </c>
      <c r="BY153" t="s">
        <v>3</v>
      </c>
      <c r="BZ153">
        <v>0</v>
      </c>
      <c r="CA153">
        <v>0</v>
      </c>
      <c r="CF153">
        <v>0</v>
      </c>
      <c r="CG153">
        <v>0</v>
      </c>
      <c r="CM153">
        <v>0</v>
      </c>
      <c r="CN153" t="s">
        <v>3</v>
      </c>
      <c r="CO153">
        <v>0</v>
      </c>
      <c r="CP153">
        <f t="shared" si="84"/>
        <v>271358.86</v>
      </c>
      <c r="CQ153">
        <f t="shared" si="85"/>
        <v>9357.2022000000015</v>
      </c>
      <c r="CR153">
        <f t="shared" si="86"/>
        <v>0</v>
      </c>
      <c r="CS153">
        <f t="shared" si="87"/>
        <v>0</v>
      </c>
      <c r="CT153">
        <f t="shared" si="88"/>
        <v>0</v>
      </c>
      <c r="CU153">
        <f t="shared" si="89"/>
        <v>0</v>
      </c>
      <c r="CV153">
        <f t="shared" si="90"/>
        <v>0</v>
      </c>
      <c r="CW153">
        <f t="shared" si="91"/>
        <v>0</v>
      </c>
      <c r="CX153">
        <f t="shared" si="92"/>
        <v>0</v>
      </c>
      <c r="CY153">
        <f>S153*(BZ153/100)</f>
        <v>0</v>
      </c>
      <c r="CZ153">
        <f>S153*(CA153/100)</f>
        <v>0</v>
      </c>
      <c r="DC153" t="s">
        <v>3</v>
      </c>
      <c r="DD153" t="s">
        <v>3</v>
      </c>
      <c r="DE153" t="s">
        <v>3</v>
      </c>
      <c r="DF153" t="s">
        <v>3</v>
      </c>
      <c r="DG153" t="s">
        <v>3</v>
      </c>
      <c r="DH153" t="s">
        <v>3</v>
      </c>
      <c r="DI153" t="s">
        <v>3</v>
      </c>
      <c r="DJ153" t="s">
        <v>3</v>
      </c>
      <c r="DK153" t="s">
        <v>3</v>
      </c>
      <c r="DL153" t="s">
        <v>3</v>
      </c>
      <c r="DM153" t="s">
        <v>3</v>
      </c>
      <c r="DN153">
        <v>0</v>
      </c>
      <c r="DO153">
        <v>0</v>
      </c>
      <c r="DP153">
        <v>1</v>
      </c>
      <c r="DQ153">
        <v>1</v>
      </c>
      <c r="DU153">
        <v>1010</v>
      </c>
      <c r="DV153" t="s">
        <v>43</v>
      </c>
      <c r="DW153" t="s">
        <v>43</v>
      </c>
      <c r="DX153">
        <v>1</v>
      </c>
      <c r="EE153">
        <v>42145007</v>
      </c>
      <c r="EF153">
        <v>0</v>
      </c>
      <c r="EG153" t="s">
        <v>3</v>
      </c>
      <c r="EH153">
        <v>0</v>
      </c>
      <c r="EI153" t="s">
        <v>3</v>
      </c>
      <c r="EJ153">
        <v>4</v>
      </c>
      <c r="EK153">
        <v>0</v>
      </c>
      <c r="EL153" t="s">
        <v>264</v>
      </c>
      <c r="EM153" t="s">
        <v>265</v>
      </c>
      <c r="EO153" t="s">
        <v>3</v>
      </c>
      <c r="EQ153">
        <v>512</v>
      </c>
      <c r="ER153">
        <v>1789.1399999999999</v>
      </c>
      <c r="ES153">
        <v>1789.1399999999999</v>
      </c>
      <c r="ET153">
        <v>0</v>
      </c>
      <c r="EU153">
        <v>0</v>
      </c>
      <c r="EV153">
        <v>0</v>
      </c>
      <c r="EW153">
        <v>0</v>
      </c>
      <c r="EX153">
        <v>0</v>
      </c>
      <c r="EY153">
        <v>0</v>
      </c>
      <c r="FQ153">
        <v>0</v>
      </c>
      <c r="FR153">
        <f t="shared" si="93"/>
        <v>0</v>
      </c>
      <c r="FS153">
        <v>0</v>
      </c>
      <c r="FX153">
        <v>0</v>
      </c>
      <c r="FY153">
        <v>0</v>
      </c>
      <c r="GA153" t="s">
        <v>275</v>
      </c>
      <c r="GD153">
        <v>0</v>
      </c>
      <c r="GF153">
        <v>-691193050</v>
      </c>
      <c r="GG153">
        <v>2</v>
      </c>
      <c r="GH153">
        <v>4</v>
      </c>
      <c r="GI153">
        <v>3</v>
      </c>
      <c r="GJ153">
        <v>0</v>
      </c>
      <c r="GK153">
        <f>ROUND(R153*(S12)/100,2)</f>
        <v>0</v>
      </c>
      <c r="GL153">
        <f t="shared" si="94"/>
        <v>0</v>
      </c>
      <c r="GM153">
        <f t="shared" si="95"/>
        <v>271358.86</v>
      </c>
      <c r="GN153">
        <f t="shared" si="96"/>
        <v>0</v>
      </c>
      <c r="GO153">
        <f t="shared" si="97"/>
        <v>0</v>
      </c>
      <c r="GP153">
        <f t="shared" si="98"/>
        <v>271358.86</v>
      </c>
      <c r="GR153">
        <v>1</v>
      </c>
      <c r="GS153">
        <v>2</v>
      </c>
      <c r="GT153">
        <v>0</v>
      </c>
      <c r="GU153" t="s">
        <v>3</v>
      </c>
      <c r="GV153">
        <f t="shared" si="99"/>
        <v>0</v>
      </c>
      <c r="GW153">
        <v>1</v>
      </c>
      <c r="GX153">
        <f t="shared" si="100"/>
        <v>0</v>
      </c>
      <c r="HA153">
        <v>0</v>
      </c>
      <c r="HB153">
        <v>0</v>
      </c>
      <c r="IK153">
        <v>0</v>
      </c>
    </row>
    <row r="154" spans="1:255" x14ac:dyDescent="0.2">
      <c r="A154" s="2">
        <v>17</v>
      </c>
      <c r="B154" s="2">
        <v>1</v>
      </c>
      <c r="C154" s="2"/>
      <c r="D154" s="2"/>
      <c r="E154" s="2" t="s">
        <v>276</v>
      </c>
      <c r="F154" s="2" t="s">
        <v>261</v>
      </c>
      <c r="G154" s="2" t="s">
        <v>277</v>
      </c>
      <c r="H154" s="2" t="s">
        <v>43</v>
      </c>
      <c r="I154" s="2">
        <v>20</v>
      </c>
      <c r="J154" s="2">
        <v>0</v>
      </c>
      <c r="K154" s="2"/>
      <c r="L154" s="2"/>
      <c r="M154" s="2"/>
      <c r="N154" s="2"/>
      <c r="O154" s="2">
        <f t="shared" si="69"/>
        <v>39419</v>
      </c>
      <c r="P154" s="2">
        <f t="shared" si="70"/>
        <v>39419</v>
      </c>
      <c r="Q154" s="2">
        <f t="shared" si="71"/>
        <v>0</v>
      </c>
      <c r="R154" s="2">
        <f t="shared" si="72"/>
        <v>0</v>
      </c>
      <c r="S154" s="2">
        <f t="shared" si="73"/>
        <v>0</v>
      </c>
      <c r="T154" s="2">
        <f t="shared" si="74"/>
        <v>0</v>
      </c>
      <c r="U154" s="2">
        <f t="shared" si="75"/>
        <v>0</v>
      </c>
      <c r="V154" s="2">
        <f t="shared" si="76"/>
        <v>0</v>
      </c>
      <c r="W154" s="2">
        <f t="shared" si="77"/>
        <v>0</v>
      </c>
      <c r="X154" s="2">
        <f t="shared" si="78"/>
        <v>0</v>
      </c>
      <c r="Y154" s="2">
        <f t="shared" si="79"/>
        <v>0</v>
      </c>
      <c r="Z154" s="2"/>
      <c r="AA154" s="2">
        <v>42559021</v>
      </c>
      <c r="AB154" s="2">
        <f t="shared" si="80"/>
        <v>1970.95</v>
      </c>
      <c r="AC154" s="2">
        <f t="shared" si="81"/>
        <v>1970.95</v>
      </c>
      <c r="AD154" s="2">
        <f t="shared" si="116"/>
        <v>0</v>
      </c>
      <c r="AE154" s="2">
        <f t="shared" si="117"/>
        <v>0</v>
      </c>
      <c r="AF154" s="2">
        <f t="shared" si="118"/>
        <v>0</v>
      </c>
      <c r="AG154" s="2">
        <f t="shared" si="82"/>
        <v>0</v>
      </c>
      <c r="AH154" s="2">
        <f t="shared" si="119"/>
        <v>0</v>
      </c>
      <c r="AI154" s="2">
        <f t="shared" si="120"/>
        <v>0</v>
      </c>
      <c r="AJ154" s="2">
        <f t="shared" si="83"/>
        <v>0</v>
      </c>
      <c r="AK154" s="2">
        <v>1970.95</v>
      </c>
      <c r="AL154" s="2">
        <v>1970.95</v>
      </c>
      <c r="AM154" s="2">
        <v>0</v>
      </c>
      <c r="AN154" s="2">
        <v>0</v>
      </c>
      <c r="AO154" s="2">
        <v>0</v>
      </c>
      <c r="AP154" s="2">
        <v>0</v>
      </c>
      <c r="AQ154" s="2">
        <v>0</v>
      </c>
      <c r="AR154" s="2">
        <v>0</v>
      </c>
      <c r="AS154" s="2">
        <v>0</v>
      </c>
      <c r="AT154" s="2">
        <v>0</v>
      </c>
      <c r="AU154" s="2">
        <v>0</v>
      </c>
      <c r="AV154" s="2">
        <v>1</v>
      </c>
      <c r="AW154" s="2">
        <v>1</v>
      </c>
      <c r="AX154" s="2"/>
      <c r="AY154" s="2"/>
      <c r="AZ154" s="2">
        <v>1</v>
      </c>
      <c r="BA154" s="2">
        <v>1</v>
      </c>
      <c r="BB154" s="2">
        <v>1</v>
      </c>
      <c r="BC154" s="2">
        <v>1</v>
      </c>
      <c r="BD154" s="2" t="s">
        <v>3</v>
      </c>
      <c r="BE154" s="2" t="s">
        <v>3</v>
      </c>
      <c r="BF154" s="2" t="s">
        <v>3</v>
      </c>
      <c r="BG154" s="2" t="s">
        <v>3</v>
      </c>
      <c r="BH154" s="2">
        <v>3</v>
      </c>
      <c r="BI154" s="2">
        <v>4</v>
      </c>
      <c r="BJ154" s="2" t="s">
        <v>3</v>
      </c>
      <c r="BK154" s="2"/>
      <c r="BL154" s="2"/>
      <c r="BM154" s="2">
        <v>0</v>
      </c>
      <c r="BN154" s="2">
        <v>0</v>
      </c>
      <c r="BO154" s="2" t="s">
        <v>263</v>
      </c>
      <c r="BP154" s="2">
        <v>1</v>
      </c>
      <c r="BQ154" s="2">
        <v>0</v>
      </c>
      <c r="BR154" s="2">
        <v>0</v>
      </c>
      <c r="BS154" s="2">
        <v>1</v>
      </c>
      <c r="BT154" s="2">
        <v>1</v>
      </c>
      <c r="BU154" s="2">
        <v>1</v>
      </c>
      <c r="BV154" s="2">
        <v>1</v>
      </c>
      <c r="BW154" s="2">
        <v>1</v>
      </c>
      <c r="BX154" s="2">
        <v>1</v>
      </c>
      <c r="BY154" s="2" t="s">
        <v>3</v>
      </c>
      <c r="BZ154" s="2">
        <v>0</v>
      </c>
      <c r="CA154" s="2">
        <v>0</v>
      </c>
      <c r="CB154" s="2"/>
      <c r="CC154" s="2"/>
      <c r="CD154" s="2"/>
      <c r="CE154" s="2"/>
      <c r="CF154" s="2">
        <v>0</v>
      </c>
      <c r="CG154" s="2">
        <v>0</v>
      </c>
      <c r="CH154" s="2"/>
      <c r="CI154" s="2"/>
      <c r="CJ154" s="2"/>
      <c r="CK154" s="2"/>
      <c r="CL154" s="2"/>
      <c r="CM154" s="2">
        <v>0</v>
      </c>
      <c r="CN154" s="2" t="s">
        <v>3</v>
      </c>
      <c r="CO154" s="2">
        <v>0</v>
      </c>
      <c r="CP154" s="2">
        <f t="shared" si="84"/>
        <v>39419</v>
      </c>
      <c r="CQ154" s="2">
        <f t="shared" si="85"/>
        <v>1970.95</v>
      </c>
      <c r="CR154" s="2">
        <f t="shared" si="86"/>
        <v>0</v>
      </c>
      <c r="CS154" s="2">
        <f t="shared" si="87"/>
        <v>0</v>
      </c>
      <c r="CT154" s="2">
        <f t="shared" si="88"/>
        <v>0</v>
      </c>
      <c r="CU154" s="2">
        <f t="shared" si="89"/>
        <v>0</v>
      </c>
      <c r="CV154" s="2">
        <f t="shared" si="90"/>
        <v>0</v>
      </c>
      <c r="CW154" s="2">
        <f t="shared" si="91"/>
        <v>0</v>
      </c>
      <c r="CX154" s="2">
        <f t="shared" si="92"/>
        <v>0</v>
      </c>
      <c r="CY154" s="2">
        <f>((S154*BZ154)/100)</f>
        <v>0</v>
      </c>
      <c r="CZ154" s="2">
        <f>((S154*CA154)/100)</f>
        <v>0</v>
      </c>
      <c r="DA154" s="2"/>
      <c r="DB154" s="2"/>
      <c r="DC154" s="2" t="s">
        <v>3</v>
      </c>
      <c r="DD154" s="2" t="s">
        <v>3</v>
      </c>
      <c r="DE154" s="2" t="s">
        <v>3</v>
      </c>
      <c r="DF154" s="2" t="s">
        <v>3</v>
      </c>
      <c r="DG154" s="2" t="s">
        <v>3</v>
      </c>
      <c r="DH154" s="2" t="s">
        <v>3</v>
      </c>
      <c r="DI154" s="2" t="s">
        <v>3</v>
      </c>
      <c r="DJ154" s="2" t="s">
        <v>3</v>
      </c>
      <c r="DK154" s="2" t="s">
        <v>3</v>
      </c>
      <c r="DL154" s="2" t="s">
        <v>3</v>
      </c>
      <c r="DM154" s="2" t="s">
        <v>3</v>
      </c>
      <c r="DN154" s="2">
        <v>110</v>
      </c>
      <c r="DO154" s="2">
        <v>74</v>
      </c>
      <c r="DP154" s="2">
        <v>1</v>
      </c>
      <c r="DQ154" s="2">
        <v>1</v>
      </c>
      <c r="DR154" s="2"/>
      <c r="DS154" s="2"/>
      <c r="DT154" s="2"/>
      <c r="DU154" s="2">
        <v>1010</v>
      </c>
      <c r="DV154" s="2" t="s">
        <v>43</v>
      </c>
      <c r="DW154" s="2" t="s">
        <v>43</v>
      </c>
      <c r="DX154" s="2">
        <v>1</v>
      </c>
      <c r="DY154" s="2"/>
      <c r="DZ154" s="2"/>
      <c r="EA154" s="2"/>
      <c r="EB154" s="2"/>
      <c r="EC154" s="2"/>
      <c r="ED154" s="2"/>
      <c r="EE154" s="2">
        <v>42145007</v>
      </c>
      <c r="EF154" s="2">
        <v>0</v>
      </c>
      <c r="EG154" s="2" t="s">
        <v>3</v>
      </c>
      <c r="EH154" s="2">
        <v>0</v>
      </c>
      <c r="EI154" s="2" t="s">
        <v>3</v>
      </c>
      <c r="EJ154" s="2">
        <v>4</v>
      </c>
      <c r="EK154" s="2">
        <v>0</v>
      </c>
      <c r="EL154" s="2" t="s">
        <v>264</v>
      </c>
      <c r="EM154" s="2" t="s">
        <v>265</v>
      </c>
      <c r="EN154" s="2"/>
      <c r="EO154" s="2" t="s">
        <v>3</v>
      </c>
      <c r="EP154" s="2"/>
      <c r="EQ154" s="2">
        <v>512</v>
      </c>
      <c r="ER154" s="2">
        <v>1970.95</v>
      </c>
      <c r="ES154" s="2">
        <v>1970.95</v>
      </c>
      <c r="ET154" s="2">
        <v>0</v>
      </c>
      <c r="EU154" s="2">
        <v>0</v>
      </c>
      <c r="EV154" s="2">
        <v>0</v>
      </c>
      <c r="EW154" s="2">
        <v>0</v>
      </c>
      <c r="EX154" s="2">
        <v>0</v>
      </c>
      <c r="EY154" s="2">
        <v>0</v>
      </c>
      <c r="EZ154" s="2">
        <v>5</v>
      </c>
      <c r="FA154" s="2"/>
      <c r="FB154" s="2"/>
      <c r="FC154" s="2">
        <v>1</v>
      </c>
      <c r="FD154" s="2">
        <v>18</v>
      </c>
      <c r="FE154" s="2"/>
      <c r="FF154" s="2">
        <v>11925</v>
      </c>
      <c r="FG154" s="2"/>
      <c r="FH154" s="2"/>
      <c r="FI154" s="2"/>
      <c r="FJ154" s="2"/>
      <c r="FK154" s="2"/>
      <c r="FL154" s="2"/>
      <c r="FM154" s="2"/>
      <c r="FN154" s="2"/>
      <c r="FO154" s="2"/>
      <c r="FP154" s="2"/>
      <c r="FQ154" s="2">
        <v>0</v>
      </c>
      <c r="FR154" s="2">
        <f t="shared" si="93"/>
        <v>0</v>
      </c>
      <c r="FS154" s="2">
        <v>0</v>
      </c>
      <c r="FT154" s="2"/>
      <c r="FU154" s="2"/>
      <c r="FV154" s="2"/>
      <c r="FW154" s="2"/>
      <c r="FX154" s="2">
        <v>0</v>
      </c>
      <c r="FY154" s="2">
        <v>0</v>
      </c>
      <c r="FZ154" s="2"/>
      <c r="GA154" s="2" t="s">
        <v>278</v>
      </c>
      <c r="GB154" s="2"/>
      <c r="GC154" s="2"/>
      <c r="GD154" s="2">
        <v>0</v>
      </c>
      <c r="GE154" s="2"/>
      <c r="GF154" s="2">
        <v>1209580101</v>
      </c>
      <c r="GG154" s="2">
        <v>2</v>
      </c>
      <c r="GH154" s="2">
        <v>3</v>
      </c>
      <c r="GI154" s="2">
        <v>3</v>
      </c>
      <c r="GJ154" s="2">
        <v>0</v>
      </c>
      <c r="GK154" s="2">
        <f>ROUND(R154*(R12)/100,2)</f>
        <v>0</v>
      </c>
      <c r="GL154" s="2">
        <f t="shared" si="94"/>
        <v>0</v>
      </c>
      <c r="GM154" s="2">
        <f t="shared" si="95"/>
        <v>39419</v>
      </c>
      <c r="GN154" s="2">
        <f t="shared" si="96"/>
        <v>0</v>
      </c>
      <c r="GO154" s="2">
        <f t="shared" si="97"/>
        <v>0</v>
      </c>
      <c r="GP154" s="2">
        <f t="shared" si="98"/>
        <v>39419</v>
      </c>
      <c r="GQ154" s="2"/>
      <c r="GR154" s="2">
        <v>1</v>
      </c>
      <c r="GS154" s="2">
        <v>1</v>
      </c>
      <c r="GT154" s="2">
        <v>0</v>
      </c>
      <c r="GU154" s="2" t="s">
        <v>3</v>
      </c>
      <c r="GV154" s="2">
        <f t="shared" si="99"/>
        <v>0</v>
      </c>
      <c r="GW154" s="2">
        <v>1</v>
      </c>
      <c r="GX154" s="2">
        <f t="shared" si="100"/>
        <v>0</v>
      </c>
      <c r="GY154" s="2"/>
      <c r="GZ154" s="2"/>
      <c r="HA154" s="2">
        <v>0</v>
      </c>
      <c r="HB154" s="2">
        <v>0</v>
      </c>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v>0</v>
      </c>
      <c r="IL154" s="2"/>
      <c r="IM154" s="2"/>
      <c r="IN154" s="2"/>
      <c r="IO154" s="2"/>
      <c r="IP154" s="2"/>
      <c r="IQ154" s="2"/>
      <c r="IR154" s="2"/>
      <c r="IS154" s="2"/>
      <c r="IT154" s="2"/>
      <c r="IU154" s="2"/>
    </row>
    <row r="155" spans="1:255" x14ac:dyDescent="0.2">
      <c r="A155">
        <v>17</v>
      </c>
      <c r="B155">
        <v>1</v>
      </c>
      <c r="E155" t="s">
        <v>276</v>
      </c>
      <c r="F155" t="s">
        <v>261</v>
      </c>
      <c r="G155" t="s">
        <v>277</v>
      </c>
      <c r="H155" t="s">
        <v>43</v>
      </c>
      <c r="I155">
        <v>20</v>
      </c>
      <c r="J155">
        <v>0</v>
      </c>
      <c r="O155">
        <f t="shared" si="69"/>
        <v>206161.37</v>
      </c>
      <c r="P155">
        <f t="shared" si="70"/>
        <v>206161.37</v>
      </c>
      <c r="Q155">
        <f t="shared" si="71"/>
        <v>0</v>
      </c>
      <c r="R155">
        <f t="shared" si="72"/>
        <v>0</v>
      </c>
      <c r="S155">
        <f t="shared" si="73"/>
        <v>0</v>
      </c>
      <c r="T155">
        <f t="shared" si="74"/>
        <v>0</v>
      </c>
      <c r="U155">
        <f t="shared" si="75"/>
        <v>0</v>
      </c>
      <c r="V155">
        <f t="shared" si="76"/>
        <v>0</v>
      </c>
      <c r="W155">
        <f t="shared" si="77"/>
        <v>0</v>
      </c>
      <c r="X155">
        <f t="shared" si="78"/>
        <v>0</v>
      </c>
      <c r="Y155">
        <f t="shared" si="79"/>
        <v>0</v>
      </c>
      <c r="AA155">
        <v>42559019</v>
      </c>
      <c r="AB155">
        <f t="shared" si="80"/>
        <v>1970.95</v>
      </c>
      <c r="AC155">
        <f t="shared" si="81"/>
        <v>1970.95</v>
      </c>
      <c r="AD155">
        <f t="shared" si="116"/>
        <v>0</v>
      </c>
      <c r="AE155">
        <f t="shared" si="117"/>
        <v>0</v>
      </c>
      <c r="AF155">
        <f t="shared" si="118"/>
        <v>0</v>
      </c>
      <c r="AG155">
        <f t="shared" si="82"/>
        <v>0</v>
      </c>
      <c r="AH155">
        <f t="shared" si="119"/>
        <v>0</v>
      </c>
      <c r="AI155">
        <f t="shared" si="120"/>
        <v>0</v>
      </c>
      <c r="AJ155">
        <f t="shared" si="83"/>
        <v>0</v>
      </c>
      <c r="AK155">
        <v>1970.95</v>
      </c>
      <c r="AL155">
        <v>1970.95</v>
      </c>
      <c r="AM155">
        <v>0</v>
      </c>
      <c r="AN155">
        <v>0</v>
      </c>
      <c r="AO155">
        <v>0</v>
      </c>
      <c r="AP155">
        <v>0</v>
      </c>
      <c r="AQ155">
        <v>0</v>
      </c>
      <c r="AR155">
        <v>0</v>
      </c>
      <c r="AS155">
        <v>0</v>
      </c>
      <c r="AT155">
        <v>0</v>
      </c>
      <c r="AU155">
        <v>0</v>
      </c>
      <c r="AV155">
        <v>1</v>
      </c>
      <c r="AW155">
        <v>1</v>
      </c>
      <c r="AZ155">
        <v>1</v>
      </c>
      <c r="BA155">
        <v>5.23</v>
      </c>
      <c r="BB155">
        <v>5.23</v>
      </c>
      <c r="BC155">
        <v>5.23</v>
      </c>
      <c r="BD155" t="s">
        <v>3</v>
      </c>
      <c r="BE155" t="s">
        <v>3</v>
      </c>
      <c r="BF155" t="s">
        <v>3</v>
      </c>
      <c r="BG155" t="s">
        <v>3</v>
      </c>
      <c r="BH155">
        <v>3</v>
      </c>
      <c r="BI155">
        <v>4</v>
      </c>
      <c r="BJ155" t="s">
        <v>3</v>
      </c>
      <c r="BM155">
        <v>0</v>
      </c>
      <c r="BN155">
        <v>0</v>
      </c>
      <c r="BO155" t="s">
        <v>3</v>
      </c>
      <c r="BP155">
        <v>0</v>
      </c>
      <c r="BQ155">
        <v>0</v>
      </c>
      <c r="BR155">
        <v>0</v>
      </c>
      <c r="BS155">
        <v>5.23</v>
      </c>
      <c r="BT155">
        <v>1</v>
      </c>
      <c r="BU155">
        <v>1</v>
      </c>
      <c r="BV155">
        <v>1</v>
      </c>
      <c r="BW155">
        <v>1</v>
      </c>
      <c r="BX155">
        <v>1</v>
      </c>
      <c r="BY155" t="s">
        <v>3</v>
      </c>
      <c r="BZ155">
        <v>0</v>
      </c>
      <c r="CA155">
        <v>0</v>
      </c>
      <c r="CF155">
        <v>0</v>
      </c>
      <c r="CG155">
        <v>0</v>
      </c>
      <c r="CM155">
        <v>0</v>
      </c>
      <c r="CN155" t="s">
        <v>3</v>
      </c>
      <c r="CO155">
        <v>0</v>
      </c>
      <c r="CP155">
        <f t="shared" si="84"/>
        <v>206161.37</v>
      </c>
      <c r="CQ155">
        <f t="shared" si="85"/>
        <v>10308.068500000001</v>
      </c>
      <c r="CR155">
        <f t="shared" si="86"/>
        <v>0</v>
      </c>
      <c r="CS155">
        <f t="shared" si="87"/>
        <v>0</v>
      </c>
      <c r="CT155">
        <f t="shared" si="88"/>
        <v>0</v>
      </c>
      <c r="CU155">
        <f t="shared" si="89"/>
        <v>0</v>
      </c>
      <c r="CV155">
        <f t="shared" si="90"/>
        <v>0</v>
      </c>
      <c r="CW155">
        <f t="shared" si="91"/>
        <v>0</v>
      </c>
      <c r="CX155">
        <f t="shared" si="92"/>
        <v>0</v>
      </c>
      <c r="CY155">
        <f>S155*(BZ155/100)</f>
        <v>0</v>
      </c>
      <c r="CZ155">
        <f>S155*(CA155/100)</f>
        <v>0</v>
      </c>
      <c r="DC155" t="s">
        <v>3</v>
      </c>
      <c r="DD155" t="s">
        <v>3</v>
      </c>
      <c r="DE155" t="s">
        <v>3</v>
      </c>
      <c r="DF155" t="s">
        <v>3</v>
      </c>
      <c r="DG155" t="s">
        <v>3</v>
      </c>
      <c r="DH155" t="s">
        <v>3</v>
      </c>
      <c r="DI155" t="s">
        <v>3</v>
      </c>
      <c r="DJ155" t="s">
        <v>3</v>
      </c>
      <c r="DK155" t="s">
        <v>3</v>
      </c>
      <c r="DL155" t="s">
        <v>3</v>
      </c>
      <c r="DM155" t="s">
        <v>3</v>
      </c>
      <c r="DN155">
        <v>0</v>
      </c>
      <c r="DO155">
        <v>0</v>
      </c>
      <c r="DP155">
        <v>1</v>
      </c>
      <c r="DQ155">
        <v>1</v>
      </c>
      <c r="DU155">
        <v>1010</v>
      </c>
      <c r="DV155" t="s">
        <v>43</v>
      </c>
      <c r="DW155" t="s">
        <v>43</v>
      </c>
      <c r="DX155">
        <v>1</v>
      </c>
      <c r="EE155">
        <v>42145007</v>
      </c>
      <c r="EF155">
        <v>0</v>
      </c>
      <c r="EG155" t="s">
        <v>3</v>
      </c>
      <c r="EH155">
        <v>0</v>
      </c>
      <c r="EI155" t="s">
        <v>3</v>
      </c>
      <c r="EJ155">
        <v>4</v>
      </c>
      <c r="EK155">
        <v>0</v>
      </c>
      <c r="EL155" t="s">
        <v>264</v>
      </c>
      <c r="EM155" t="s">
        <v>265</v>
      </c>
      <c r="EO155" t="s">
        <v>3</v>
      </c>
      <c r="EQ155">
        <v>512</v>
      </c>
      <c r="ER155">
        <v>1970.95</v>
      </c>
      <c r="ES155">
        <v>1970.95</v>
      </c>
      <c r="ET155">
        <v>0</v>
      </c>
      <c r="EU155">
        <v>0</v>
      </c>
      <c r="EV155">
        <v>0</v>
      </c>
      <c r="EW155">
        <v>0</v>
      </c>
      <c r="EX155">
        <v>0</v>
      </c>
      <c r="EY155">
        <v>0</v>
      </c>
      <c r="FQ155">
        <v>0</v>
      </c>
      <c r="FR155">
        <f t="shared" si="93"/>
        <v>0</v>
      </c>
      <c r="FS155">
        <v>0</v>
      </c>
      <c r="FX155">
        <v>0</v>
      </c>
      <c r="FY155">
        <v>0</v>
      </c>
      <c r="GA155" t="s">
        <v>278</v>
      </c>
      <c r="GD155">
        <v>0</v>
      </c>
      <c r="GF155">
        <v>1209580101</v>
      </c>
      <c r="GG155">
        <v>2</v>
      </c>
      <c r="GH155">
        <v>4</v>
      </c>
      <c r="GI155">
        <v>3</v>
      </c>
      <c r="GJ155">
        <v>0</v>
      </c>
      <c r="GK155">
        <f>ROUND(R155*(S12)/100,2)</f>
        <v>0</v>
      </c>
      <c r="GL155">
        <f t="shared" si="94"/>
        <v>0</v>
      </c>
      <c r="GM155">
        <f t="shared" si="95"/>
        <v>206161.37</v>
      </c>
      <c r="GN155">
        <f t="shared" si="96"/>
        <v>0</v>
      </c>
      <c r="GO155">
        <f t="shared" si="97"/>
        <v>0</v>
      </c>
      <c r="GP155">
        <f t="shared" si="98"/>
        <v>206161.37</v>
      </c>
      <c r="GR155">
        <v>1</v>
      </c>
      <c r="GS155">
        <v>2</v>
      </c>
      <c r="GT155">
        <v>0</v>
      </c>
      <c r="GU155" t="s">
        <v>3</v>
      </c>
      <c r="GV155">
        <f t="shared" si="99"/>
        <v>0</v>
      </c>
      <c r="GW155">
        <v>1</v>
      </c>
      <c r="GX155">
        <f t="shared" si="100"/>
        <v>0</v>
      </c>
      <c r="HA155">
        <v>0</v>
      </c>
      <c r="HB155">
        <v>0</v>
      </c>
      <c r="IK155">
        <v>0</v>
      </c>
    </row>
    <row r="156" spans="1:255" x14ac:dyDescent="0.2">
      <c r="A156" s="2">
        <v>17</v>
      </c>
      <c r="B156" s="2">
        <v>1</v>
      </c>
      <c r="C156" s="2"/>
      <c r="D156" s="2"/>
      <c r="E156" s="2" t="s">
        <v>279</v>
      </c>
      <c r="F156" s="2" t="s">
        <v>261</v>
      </c>
      <c r="G156" s="2" t="s">
        <v>280</v>
      </c>
      <c r="H156" s="2" t="s">
        <v>43</v>
      </c>
      <c r="I156" s="2">
        <v>17</v>
      </c>
      <c r="J156" s="2">
        <v>0</v>
      </c>
      <c r="K156" s="2"/>
      <c r="L156" s="2"/>
      <c r="M156" s="2"/>
      <c r="N156" s="2"/>
      <c r="O156" s="2">
        <f t="shared" ref="O156:O219" si="121">ROUND(CP156,2)</f>
        <v>36596.75</v>
      </c>
      <c r="P156" s="2">
        <f t="shared" ref="P156:P219" si="122">ROUND(CQ156*I156,2)</f>
        <v>36596.75</v>
      </c>
      <c r="Q156" s="2">
        <f t="shared" ref="Q156:Q219" si="123">ROUND(CR156*I156,2)</f>
        <v>0</v>
      </c>
      <c r="R156" s="2">
        <f t="shared" ref="R156:R219" si="124">ROUND(CS156*I156,2)</f>
        <v>0</v>
      </c>
      <c r="S156" s="2">
        <f t="shared" ref="S156:S219" si="125">ROUND(CT156*I156,2)</f>
        <v>0</v>
      </c>
      <c r="T156" s="2">
        <f t="shared" ref="T156:T219" si="126">ROUND(CU156*I156,2)</f>
        <v>0</v>
      </c>
      <c r="U156" s="2">
        <f t="shared" ref="U156:U219" si="127">CV156*I156</f>
        <v>0</v>
      </c>
      <c r="V156" s="2">
        <f t="shared" ref="V156:V219" si="128">CW156*I156</f>
        <v>0</v>
      </c>
      <c r="W156" s="2">
        <f t="shared" ref="W156:W219" si="129">ROUND(CX156*I156,2)</f>
        <v>0</v>
      </c>
      <c r="X156" s="2">
        <f t="shared" ref="X156:X219" si="130">ROUND(CY156,2)</f>
        <v>0</v>
      </c>
      <c r="Y156" s="2">
        <f t="shared" ref="Y156:Y219" si="131">ROUND(CZ156,2)</f>
        <v>0</v>
      </c>
      <c r="Z156" s="2"/>
      <c r="AA156" s="2">
        <v>42559021</v>
      </c>
      <c r="AB156" s="2">
        <f t="shared" ref="AB156:AB219" si="132">ROUND((AC156+AD156+AF156),6)</f>
        <v>2152.75</v>
      </c>
      <c r="AC156" s="2">
        <f t="shared" ref="AC156:AC219" si="133">ROUND((ES156),6)</f>
        <v>2152.75</v>
      </c>
      <c r="AD156" s="2">
        <f t="shared" si="116"/>
        <v>0</v>
      </c>
      <c r="AE156" s="2">
        <f t="shared" si="117"/>
        <v>0</v>
      </c>
      <c r="AF156" s="2">
        <f t="shared" si="118"/>
        <v>0</v>
      </c>
      <c r="AG156" s="2">
        <f t="shared" ref="AG156:AG219" si="134">ROUND((AP156),6)</f>
        <v>0</v>
      </c>
      <c r="AH156" s="2">
        <f t="shared" si="119"/>
        <v>0</v>
      </c>
      <c r="AI156" s="2">
        <f t="shared" si="120"/>
        <v>0</v>
      </c>
      <c r="AJ156" s="2">
        <f t="shared" ref="AJ156:AJ219" si="135">ROUND((AS156),6)</f>
        <v>0</v>
      </c>
      <c r="AK156" s="2">
        <v>2152.75</v>
      </c>
      <c r="AL156" s="2">
        <v>2152.75</v>
      </c>
      <c r="AM156" s="2">
        <v>0</v>
      </c>
      <c r="AN156" s="2">
        <v>0</v>
      </c>
      <c r="AO156" s="2">
        <v>0</v>
      </c>
      <c r="AP156" s="2">
        <v>0</v>
      </c>
      <c r="AQ156" s="2">
        <v>0</v>
      </c>
      <c r="AR156" s="2">
        <v>0</v>
      </c>
      <c r="AS156" s="2">
        <v>0</v>
      </c>
      <c r="AT156" s="2">
        <v>0</v>
      </c>
      <c r="AU156" s="2">
        <v>0</v>
      </c>
      <c r="AV156" s="2">
        <v>1</v>
      </c>
      <c r="AW156" s="2">
        <v>1</v>
      </c>
      <c r="AX156" s="2"/>
      <c r="AY156" s="2"/>
      <c r="AZ156" s="2">
        <v>1</v>
      </c>
      <c r="BA156" s="2">
        <v>1</v>
      </c>
      <c r="BB156" s="2">
        <v>1</v>
      </c>
      <c r="BC156" s="2">
        <v>1</v>
      </c>
      <c r="BD156" s="2" t="s">
        <v>3</v>
      </c>
      <c r="BE156" s="2" t="s">
        <v>3</v>
      </c>
      <c r="BF156" s="2" t="s">
        <v>3</v>
      </c>
      <c r="BG156" s="2" t="s">
        <v>3</v>
      </c>
      <c r="BH156" s="2">
        <v>3</v>
      </c>
      <c r="BI156" s="2">
        <v>4</v>
      </c>
      <c r="BJ156" s="2" t="s">
        <v>3</v>
      </c>
      <c r="BK156" s="2"/>
      <c r="BL156" s="2"/>
      <c r="BM156" s="2">
        <v>0</v>
      </c>
      <c r="BN156" s="2">
        <v>0</v>
      </c>
      <c r="BO156" s="2" t="s">
        <v>263</v>
      </c>
      <c r="BP156" s="2">
        <v>1</v>
      </c>
      <c r="BQ156" s="2">
        <v>0</v>
      </c>
      <c r="BR156" s="2">
        <v>0</v>
      </c>
      <c r="BS156" s="2">
        <v>1</v>
      </c>
      <c r="BT156" s="2">
        <v>1</v>
      </c>
      <c r="BU156" s="2">
        <v>1</v>
      </c>
      <c r="BV156" s="2">
        <v>1</v>
      </c>
      <c r="BW156" s="2">
        <v>1</v>
      </c>
      <c r="BX156" s="2">
        <v>1</v>
      </c>
      <c r="BY156" s="2" t="s">
        <v>3</v>
      </c>
      <c r="BZ156" s="2">
        <v>0</v>
      </c>
      <c r="CA156" s="2">
        <v>0</v>
      </c>
      <c r="CB156" s="2"/>
      <c r="CC156" s="2"/>
      <c r="CD156" s="2"/>
      <c r="CE156" s="2"/>
      <c r="CF156" s="2">
        <v>0</v>
      </c>
      <c r="CG156" s="2">
        <v>0</v>
      </c>
      <c r="CH156" s="2"/>
      <c r="CI156" s="2"/>
      <c r="CJ156" s="2"/>
      <c r="CK156" s="2"/>
      <c r="CL156" s="2"/>
      <c r="CM156" s="2">
        <v>0</v>
      </c>
      <c r="CN156" s="2" t="s">
        <v>3</v>
      </c>
      <c r="CO156" s="2">
        <v>0</v>
      </c>
      <c r="CP156" s="2">
        <f t="shared" ref="CP156:CP219" si="136">(P156+Q156+S156)</f>
        <v>36596.75</v>
      </c>
      <c r="CQ156" s="2">
        <f t="shared" ref="CQ156:CQ219" si="137">(AC156*BC156*AW156)</f>
        <v>2152.75</v>
      </c>
      <c r="CR156" s="2">
        <f t="shared" ref="CR156:CR219" si="138">(AD156*BB156*AV156)</f>
        <v>0</v>
      </c>
      <c r="CS156" s="2">
        <f t="shared" ref="CS156:CS219" si="139">(AE156*BS156*AV156)</f>
        <v>0</v>
      </c>
      <c r="CT156" s="2">
        <f t="shared" ref="CT156:CT219" si="140">(AF156*BA156*AV156)</f>
        <v>0</v>
      </c>
      <c r="CU156" s="2">
        <f t="shared" ref="CU156:CU219" si="141">AG156</f>
        <v>0</v>
      </c>
      <c r="CV156" s="2">
        <f t="shared" ref="CV156:CV219" si="142">(AH156*AV156)</f>
        <v>0</v>
      </c>
      <c r="CW156" s="2">
        <f t="shared" ref="CW156:CW219" si="143">AI156</f>
        <v>0</v>
      </c>
      <c r="CX156" s="2">
        <f t="shared" ref="CX156:CX219" si="144">AJ156</f>
        <v>0</v>
      </c>
      <c r="CY156" s="2">
        <f>((S156*BZ156)/100)</f>
        <v>0</v>
      </c>
      <c r="CZ156" s="2">
        <f>((S156*CA156)/100)</f>
        <v>0</v>
      </c>
      <c r="DA156" s="2"/>
      <c r="DB156" s="2"/>
      <c r="DC156" s="2" t="s">
        <v>3</v>
      </c>
      <c r="DD156" s="2" t="s">
        <v>3</v>
      </c>
      <c r="DE156" s="2" t="s">
        <v>3</v>
      </c>
      <c r="DF156" s="2" t="s">
        <v>3</v>
      </c>
      <c r="DG156" s="2" t="s">
        <v>3</v>
      </c>
      <c r="DH156" s="2" t="s">
        <v>3</v>
      </c>
      <c r="DI156" s="2" t="s">
        <v>3</v>
      </c>
      <c r="DJ156" s="2" t="s">
        <v>3</v>
      </c>
      <c r="DK156" s="2" t="s">
        <v>3</v>
      </c>
      <c r="DL156" s="2" t="s">
        <v>3</v>
      </c>
      <c r="DM156" s="2" t="s">
        <v>3</v>
      </c>
      <c r="DN156" s="2">
        <v>110</v>
      </c>
      <c r="DO156" s="2">
        <v>74</v>
      </c>
      <c r="DP156" s="2">
        <v>1</v>
      </c>
      <c r="DQ156" s="2">
        <v>1</v>
      </c>
      <c r="DR156" s="2"/>
      <c r="DS156" s="2"/>
      <c r="DT156" s="2"/>
      <c r="DU156" s="2">
        <v>1010</v>
      </c>
      <c r="DV156" s="2" t="s">
        <v>43</v>
      </c>
      <c r="DW156" s="2" t="s">
        <v>43</v>
      </c>
      <c r="DX156" s="2">
        <v>1</v>
      </c>
      <c r="DY156" s="2"/>
      <c r="DZ156" s="2"/>
      <c r="EA156" s="2"/>
      <c r="EB156" s="2"/>
      <c r="EC156" s="2"/>
      <c r="ED156" s="2"/>
      <c r="EE156" s="2">
        <v>42145007</v>
      </c>
      <c r="EF156" s="2">
        <v>0</v>
      </c>
      <c r="EG156" s="2" t="s">
        <v>3</v>
      </c>
      <c r="EH156" s="2">
        <v>0</v>
      </c>
      <c r="EI156" s="2" t="s">
        <v>3</v>
      </c>
      <c r="EJ156" s="2">
        <v>4</v>
      </c>
      <c r="EK156" s="2">
        <v>0</v>
      </c>
      <c r="EL156" s="2" t="s">
        <v>264</v>
      </c>
      <c r="EM156" s="2" t="s">
        <v>265</v>
      </c>
      <c r="EN156" s="2"/>
      <c r="EO156" s="2" t="s">
        <v>3</v>
      </c>
      <c r="EP156" s="2"/>
      <c r="EQ156" s="2">
        <v>512</v>
      </c>
      <c r="ER156" s="2">
        <v>2152.75</v>
      </c>
      <c r="ES156" s="2">
        <v>2152.75</v>
      </c>
      <c r="ET156" s="2">
        <v>0</v>
      </c>
      <c r="EU156" s="2">
        <v>0</v>
      </c>
      <c r="EV156" s="2">
        <v>0</v>
      </c>
      <c r="EW156" s="2">
        <v>0</v>
      </c>
      <c r="EX156" s="2">
        <v>0</v>
      </c>
      <c r="EY156" s="2">
        <v>0</v>
      </c>
      <c r="EZ156" s="2">
        <v>5</v>
      </c>
      <c r="FA156" s="2"/>
      <c r="FB156" s="2"/>
      <c r="FC156" s="2">
        <v>1</v>
      </c>
      <c r="FD156" s="2">
        <v>18</v>
      </c>
      <c r="FE156" s="2"/>
      <c r="FF156" s="2">
        <v>13025</v>
      </c>
      <c r="FG156" s="2"/>
      <c r="FH156" s="2"/>
      <c r="FI156" s="2"/>
      <c r="FJ156" s="2"/>
      <c r="FK156" s="2"/>
      <c r="FL156" s="2"/>
      <c r="FM156" s="2"/>
      <c r="FN156" s="2"/>
      <c r="FO156" s="2"/>
      <c r="FP156" s="2"/>
      <c r="FQ156" s="2">
        <v>0</v>
      </c>
      <c r="FR156" s="2">
        <f t="shared" ref="FR156:FR219" si="145">ROUND(IF(AND(BH156=3,BI156=3),P156,0),2)</f>
        <v>0</v>
      </c>
      <c r="FS156" s="2">
        <v>0</v>
      </c>
      <c r="FT156" s="2"/>
      <c r="FU156" s="2"/>
      <c r="FV156" s="2"/>
      <c r="FW156" s="2"/>
      <c r="FX156" s="2">
        <v>0</v>
      </c>
      <c r="FY156" s="2">
        <v>0</v>
      </c>
      <c r="FZ156" s="2"/>
      <c r="GA156" s="2" t="s">
        <v>281</v>
      </c>
      <c r="GB156" s="2"/>
      <c r="GC156" s="2"/>
      <c r="GD156" s="2">
        <v>0</v>
      </c>
      <c r="GE156" s="2"/>
      <c r="GF156" s="2">
        <v>-1795760226</v>
      </c>
      <c r="GG156" s="2">
        <v>2</v>
      </c>
      <c r="GH156" s="2">
        <v>3</v>
      </c>
      <c r="GI156" s="2">
        <v>3</v>
      </c>
      <c r="GJ156" s="2">
        <v>0</v>
      </c>
      <c r="GK156" s="2">
        <f>ROUND(R156*(R12)/100,2)</f>
        <v>0</v>
      </c>
      <c r="GL156" s="2">
        <f t="shared" ref="GL156:GL219" si="146">ROUND(IF(AND(BH156=3,BI156=3,FS156&lt;&gt;0),P156,0),2)</f>
        <v>0</v>
      </c>
      <c r="GM156" s="2">
        <f t="shared" ref="GM156:GM219" si="147">ROUND(O156+X156+Y156+GK156,2)+GX156</f>
        <v>36596.75</v>
      </c>
      <c r="GN156" s="2">
        <f t="shared" ref="GN156:GN219" si="148">IF(OR(BI156=0,BI156=1),ROUND(O156+X156+Y156+GK156,2),0)</f>
        <v>0</v>
      </c>
      <c r="GO156" s="2">
        <f t="shared" ref="GO156:GO219" si="149">IF(BI156=2,ROUND(O156+X156+Y156+GK156,2),0)</f>
        <v>0</v>
      </c>
      <c r="GP156" s="2">
        <f t="shared" ref="GP156:GP219" si="150">IF(BI156=4,ROUND(O156+X156+Y156+GK156,2)+GX156,0)</f>
        <v>36596.75</v>
      </c>
      <c r="GQ156" s="2"/>
      <c r="GR156" s="2">
        <v>1</v>
      </c>
      <c r="GS156" s="2">
        <v>1</v>
      </c>
      <c r="GT156" s="2">
        <v>0</v>
      </c>
      <c r="GU156" s="2" t="s">
        <v>3</v>
      </c>
      <c r="GV156" s="2">
        <f t="shared" ref="GV156:GV219" si="151">ROUND(GT156,6)</f>
        <v>0</v>
      </c>
      <c r="GW156" s="2">
        <v>1</v>
      </c>
      <c r="GX156" s="2">
        <f t="shared" ref="GX156:GX219" si="152">ROUND(GV156*GW156*I156,2)</f>
        <v>0</v>
      </c>
      <c r="GY156" s="2"/>
      <c r="GZ156" s="2"/>
      <c r="HA156" s="2">
        <v>0</v>
      </c>
      <c r="HB156" s="2">
        <v>0</v>
      </c>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v>0</v>
      </c>
      <c r="IL156" s="2"/>
      <c r="IM156" s="2"/>
      <c r="IN156" s="2"/>
      <c r="IO156" s="2"/>
      <c r="IP156" s="2"/>
      <c r="IQ156" s="2"/>
      <c r="IR156" s="2"/>
      <c r="IS156" s="2"/>
      <c r="IT156" s="2"/>
      <c r="IU156" s="2"/>
    </row>
    <row r="157" spans="1:255" x14ac:dyDescent="0.2">
      <c r="A157">
        <v>17</v>
      </c>
      <c r="B157">
        <v>1</v>
      </c>
      <c r="E157" t="s">
        <v>279</v>
      </c>
      <c r="F157" t="s">
        <v>261</v>
      </c>
      <c r="G157" t="s">
        <v>280</v>
      </c>
      <c r="H157" t="s">
        <v>43</v>
      </c>
      <c r="I157">
        <v>17</v>
      </c>
      <c r="J157">
        <v>0</v>
      </c>
      <c r="O157">
        <f t="shared" si="121"/>
        <v>191401</v>
      </c>
      <c r="P157">
        <f t="shared" si="122"/>
        <v>191401</v>
      </c>
      <c r="Q157">
        <f t="shared" si="123"/>
        <v>0</v>
      </c>
      <c r="R157">
        <f t="shared" si="124"/>
        <v>0</v>
      </c>
      <c r="S157">
        <f t="shared" si="125"/>
        <v>0</v>
      </c>
      <c r="T157">
        <f t="shared" si="126"/>
        <v>0</v>
      </c>
      <c r="U157">
        <f t="shared" si="127"/>
        <v>0</v>
      </c>
      <c r="V157">
        <f t="shared" si="128"/>
        <v>0</v>
      </c>
      <c r="W157">
        <f t="shared" si="129"/>
        <v>0</v>
      </c>
      <c r="X157">
        <f t="shared" si="130"/>
        <v>0</v>
      </c>
      <c r="Y157">
        <f t="shared" si="131"/>
        <v>0</v>
      </c>
      <c r="AA157">
        <v>42559019</v>
      </c>
      <c r="AB157">
        <f t="shared" si="132"/>
        <v>2152.75</v>
      </c>
      <c r="AC157">
        <f t="shared" si="133"/>
        <v>2152.75</v>
      </c>
      <c r="AD157">
        <f t="shared" si="116"/>
        <v>0</v>
      </c>
      <c r="AE157">
        <f t="shared" si="117"/>
        <v>0</v>
      </c>
      <c r="AF157">
        <f t="shared" si="118"/>
        <v>0</v>
      </c>
      <c r="AG157">
        <f t="shared" si="134"/>
        <v>0</v>
      </c>
      <c r="AH157">
        <f t="shared" si="119"/>
        <v>0</v>
      </c>
      <c r="AI157">
        <f t="shared" si="120"/>
        <v>0</v>
      </c>
      <c r="AJ157">
        <f t="shared" si="135"/>
        <v>0</v>
      </c>
      <c r="AK157">
        <v>2152.75</v>
      </c>
      <c r="AL157">
        <v>2152.75</v>
      </c>
      <c r="AM157">
        <v>0</v>
      </c>
      <c r="AN157">
        <v>0</v>
      </c>
      <c r="AO157">
        <v>0</v>
      </c>
      <c r="AP157">
        <v>0</v>
      </c>
      <c r="AQ157">
        <v>0</v>
      </c>
      <c r="AR157">
        <v>0</v>
      </c>
      <c r="AS157">
        <v>0</v>
      </c>
      <c r="AT157">
        <v>0</v>
      </c>
      <c r="AU157">
        <v>0</v>
      </c>
      <c r="AV157">
        <v>1</v>
      </c>
      <c r="AW157">
        <v>1</v>
      </c>
      <c r="AZ157">
        <v>1</v>
      </c>
      <c r="BA157">
        <v>5.23</v>
      </c>
      <c r="BB157">
        <v>5.23</v>
      </c>
      <c r="BC157">
        <v>5.23</v>
      </c>
      <c r="BD157" t="s">
        <v>3</v>
      </c>
      <c r="BE157" t="s">
        <v>3</v>
      </c>
      <c r="BF157" t="s">
        <v>3</v>
      </c>
      <c r="BG157" t="s">
        <v>3</v>
      </c>
      <c r="BH157">
        <v>3</v>
      </c>
      <c r="BI157">
        <v>4</v>
      </c>
      <c r="BJ157" t="s">
        <v>3</v>
      </c>
      <c r="BM157">
        <v>0</v>
      </c>
      <c r="BN157">
        <v>0</v>
      </c>
      <c r="BO157" t="s">
        <v>3</v>
      </c>
      <c r="BP157">
        <v>0</v>
      </c>
      <c r="BQ157">
        <v>0</v>
      </c>
      <c r="BR157">
        <v>0</v>
      </c>
      <c r="BS157">
        <v>5.23</v>
      </c>
      <c r="BT157">
        <v>1</v>
      </c>
      <c r="BU157">
        <v>1</v>
      </c>
      <c r="BV157">
        <v>1</v>
      </c>
      <c r="BW157">
        <v>1</v>
      </c>
      <c r="BX157">
        <v>1</v>
      </c>
      <c r="BY157" t="s">
        <v>3</v>
      </c>
      <c r="BZ157">
        <v>0</v>
      </c>
      <c r="CA157">
        <v>0</v>
      </c>
      <c r="CF157">
        <v>0</v>
      </c>
      <c r="CG157">
        <v>0</v>
      </c>
      <c r="CM157">
        <v>0</v>
      </c>
      <c r="CN157" t="s">
        <v>3</v>
      </c>
      <c r="CO157">
        <v>0</v>
      </c>
      <c r="CP157">
        <f t="shared" si="136"/>
        <v>191401</v>
      </c>
      <c r="CQ157">
        <f t="shared" si="137"/>
        <v>11258.882500000002</v>
      </c>
      <c r="CR157">
        <f t="shared" si="138"/>
        <v>0</v>
      </c>
      <c r="CS157">
        <f t="shared" si="139"/>
        <v>0</v>
      </c>
      <c r="CT157">
        <f t="shared" si="140"/>
        <v>0</v>
      </c>
      <c r="CU157">
        <f t="shared" si="141"/>
        <v>0</v>
      </c>
      <c r="CV157">
        <f t="shared" si="142"/>
        <v>0</v>
      </c>
      <c r="CW157">
        <f t="shared" si="143"/>
        <v>0</v>
      </c>
      <c r="CX157">
        <f t="shared" si="144"/>
        <v>0</v>
      </c>
      <c r="CY157">
        <f>S157*(BZ157/100)</f>
        <v>0</v>
      </c>
      <c r="CZ157">
        <f>S157*(CA157/100)</f>
        <v>0</v>
      </c>
      <c r="DC157" t="s">
        <v>3</v>
      </c>
      <c r="DD157" t="s">
        <v>3</v>
      </c>
      <c r="DE157" t="s">
        <v>3</v>
      </c>
      <c r="DF157" t="s">
        <v>3</v>
      </c>
      <c r="DG157" t="s">
        <v>3</v>
      </c>
      <c r="DH157" t="s">
        <v>3</v>
      </c>
      <c r="DI157" t="s">
        <v>3</v>
      </c>
      <c r="DJ157" t="s">
        <v>3</v>
      </c>
      <c r="DK157" t="s">
        <v>3</v>
      </c>
      <c r="DL157" t="s">
        <v>3</v>
      </c>
      <c r="DM157" t="s">
        <v>3</v>
      </c>
      <c r="DN157">
        <v>0</v>
      </c>
      <c r="DO157">
        <v>0</v>
      </c>
      <c r="DP157">
        <v>1</v>
      </c>
      <c r="DQ157">
        <v>1</v>
      </c>
      <c r="DU157">
        <v>1010</v>
      </c>
      <c r="DV157" t="s">
        <v>43</v>
      </c>
      <c r="DW157" t="s">
        <v>43</v>
      </c>
      <c r="DX157">
        <v>1</v>
      </c>
      <c r="EE157">
        <v>42145007</v>
      </c>
      <c r="EF157">
        <v>0</v>
      </c>
      <c r="EG157" t="s">
        <v>3</v>
      </c>
      <c r="EH157">
        <v>0</v>
      </c>
      <c r="EI157" t="s">
        <v>3</v>
      </c>
      <c r="EJ157">
        <v>4</v>
      </c>
      <c r="EK157">
        <v>0</v>
      </c>
      <c r="EL157" t="s">
        <v>264</v>
      </c>
      <c r="EM157" t="s">
        <v>265</v>
      </c>
      <c r="EO157" t="s">
        <v>3</v>
      </c>
      <c r="EQ157">
        <v>512</v>
      </c>
      <c r="ER157">
        <v>2152.75</v>
      </c>
      <c r="ES157">
        <v>2152.75</v>
      </c>
      <c r="ET157">
        <v>0</v>
      </c>
      <c r="EU157">
        <v>0</v>
      </c>
      <c r="EV157">
        <v>0</v>
      </c>
      <c r="EW157">
        <v>0</v>
      </c>
      <c r="EX157">
        <v>0</v>
      </c>
      <c r="EY157">
        <v>0</v>
      </c>
      <c r="FQ157">
        <v>0</v>
      </c>
      <c r="FR157">
        <f t="shared" si="145"/>
        <v>0</v>
      </c>
      <c r="FS157">
        <v>0</v>
      </c>
      <c r="FX157">
        <v>0</v>
      </c>
      <c r="FY157">
        <v>0</v>
      </c>
      <c r="GA157" t="s">
        <v>281</v>
      </c>
      <c r="GD157">
        <v>0</v>
      </c>
      <c r="GF157">
        <v>-1795760226</v>
      </c>
      <c r="GG157">
        <v>2</v>
      </c>
      <c r="GH157">
        <v>4</v>
      </c>
      <c r="GI157">
        <v>3</v>
      </c>
      <c r="GJ157">
        <v>0</v>
      </c>
      <c r="GK157">
        <f>ROUND(R157*(S12)/100,2)</f>
        <v>0</v>
      </c>
      <c r="GL157">
        <f t="shared" si="146"/>
        <v>0</v>
      </c>
      <c r="GM157">
        <f t="shared" si="147"/>
        <v>191401</v>
      </c>
      <c r="GN157">
        <f t="shared" si="148"/>
        <v>0</v>
      </c>
      <c r="GO157">
        <f t="shared" si="149"/>
        <v>0</v>
      </c>
      <c r="GP157">
        <f t="shared" si="150"/>
        <v>191401</v>
      </c>
      <c r="GR157">
        <v>1</v>
      </c>
      <c r="GS157">
        <v>2</v>
      </c>
      <c r="GT157">
        <v>0</v>
      </c>
      <c r="GU157" t="s">
        <v>3</v>
      </c>
      <c r="GV157">
        <f t="shared" si="151"/>
        <v>0</v>
      </c>
      <c r="GW157">
        <v>1</v>
      </c>
      <c r="GX157">
        <f t="shared" si="152"/>
        <v>0</v>
      </c>
      <c r="HA157">
        <v>0</v>
      </c>
      <c r="HB157">
        <v>0</v>
      </c>
      <c r="IK157">
        <v>0</v>
      </c>
    </row>
    <row r="158" spans="1:255" x14ac:dyDescent="0.2">
      <c r="A158" s="2">
        <v>17</v>
      </c>
      <c r="B158" s="2">
        <v>1</v>
      </c>
      <c r="C158" s="2"/>
      <c r="D158" s="2"/>
      <c r="E158" s="2" t="s">
        <v>282</v>
      </c>
      <c r="F158" s="2" t="s">
        <v>261</v>
      </c>
      <c r="G158" s="2" t="s">
        <v>283</v>
      </c>
      <c r="H158" s="2" t="s">
        <v>43</v>
      </c>
      <c r="I158" s="2">
        <v>20</v>
      </c>
      <c r="J158" s="2">
        <v>0</v>
      </c>
      <c r="K158" s="2"/>
      <c r="L158" s="2"/>
      <c r="M158" s="2"/>
      <c r="N158" s="2"/>
      <c r="O158" s="2">
        <f t="shared" si="121"/>
        <v>46691.199999999997</v>
      </c>
      <c r="P158" s="2">
        <f t="shared" si="122"/>
        <v>46691.199999999997</v>
      </c>
      <c r="Q158" s="2">
        <f t="shared" si="123"/>
        <v>0</v>
      </c>
      <c r="R158" s="2">
        <f t="shared" si="124"/>
        <v>0</v>
      </c>
      <c r="S158" s="2">
        <f t="shared" si="125"/>
        <v>0</v>
      </c>
      <c r="T158" s="2">
        <f t="shared" si="126"/>
        <v>0</v>
      </c>
      <c r="U158" s="2">
        <f t="shared" si="127"/>
        <v>0</v>
      </c>
      <c r="V158" s="2">
        <f t="shared" si="128"/>
        <v>0</v>
      </c>
      <c r="W158" s="2">
        <f t="shared" si="129"/>
        <v>0</v>
      </c>
      <c r="X158" s="2">
        <f t="shared" si="130"/>
        <v>0</v>
      </c>
      <c r="Y158" s="2">
        <f t="shared" si="131"/>
        <v>0</v>
      </c>
      <c r="Z158" s="2"/>
      <c r="AA158" s="2">
        <v>42559021</v>
      </c>
      <c r="AB158" s="2">
        <f t="shared" si="132"/>
        <v>2334.56</v>
      </c>
      <c r="AC158" s="2">
        <f t="shared" si="133"/>
        <v>2334.56</v>
      </c>
      <c r="AD158" s="2">
        <f t="shared" si="116"/>
        <v>0</v>
      </c>
      <c r="AE158" s="2">
        <f t="shared" si="117"/>
        <v>0</v>
      </c>
      <c r="AF158" s="2">
        <f t="shared" si="118"/>
        <v>0</v>
      </c>
      <c r="AG158" s="2">
        <f t="shared" si="134"/>
        <v>0</v>
      </c>
      <c r="AH158" s="2">
        <f t="shared" si="119"/>
        <v>0</v>
      </c>
      <c r="AI158" s="2">
        <f t="shared" si="120"/>
        <v>0</v>
      </c>
      <c r="AJ158" s="2">
        <f t="shared" si="135"/>
        <v>0</v>
      </c>
      <c r="AK158" s="2">
        <v>2334.5600000000004</v>
      </c>
      <c r="AL158" s="2">
        <v>2334.5600000000004</v>
      </c>
      <c r="AM158" s="2">
        <v>0</v>
      </c>
      <c r="AN158" s="2">
        <v>0</v>
      </c>
      <c r="AO158" s="2">
        <v>0</v>
      </c>
      <c r="AP158" s="2">
        <v>0</v>
      </c>
      <c r="AQ158" s="2">
        <v>0</v>
      </c>
      <c r="AR158" s="2">
        <v>0</v>
      </c>
      <c r="AS158" s="2">
        <v>0</v>
      </c>
      <c r="AT158" s="2">
        <v>0</v>
      </c>
      <c r="AU158" s="2">
        <v>0</v>
      </c>
      <c r="AV158" s="2">
        <v>1</v>
      </c>
      <c r="AW158" s="2">
        <v>1</v>
      </c>
      <c r="AX158" s="2"/>
      <c r="AY158" s="2"/>
      <c r="AZ158" s="2">
        <v>1</v>
      </c>
      <c r="BA158" s="2">
        <v>1</v>
      </c>
      <c r="BB158" s="2">
        <v>1</v>
      </c>
      <c r="BC158" s="2">
        <v>1</v>
      </c>
      <c r="BD158" s="2" t="s">
        <v>3</v>
      </c>
      <c r="BE158" s="2" t="s">
        <v>3</v>
      </c>
      <c r="BF158" s="2" t="s">
        <v>3</v>
      </c>
      <c r="BG158" s="2" t="s">
        <v>3</v>
      </c>
      <c r="BH158" s="2">
        <v>3</v>
      </c>
      <c r="BI158" s="2">
        <v>4</v>
      </c>
      <c r="BJ158" s="2" t="s">
        <v>3</v>
      </c>
      <c r="BK158" s="2"/>
      <c r="BL158" s="2"/>
      <c r="BM158" s="2">
        <v>0</v>
      </c>
      <c r="BN158" s="2">
        <v>0</v>
      </c>
      <c r="BO158" s="2" t="s">
        <v>263</v>
      </c>
      <c r="BP158" s="2">
        <v>1</v>
      </c>
      <c r="BQ158" s="2">
        <v>0</v>
      </c>
      <c r="BR158" s="2">
        <v>0</v>
      </c>
      <c r="BS158" s="2">
        <v>1</v>
      </c>
      <c r="BT158" s="2">
        <v>1</v>
      </c>
      <c r="BU158" s="2">
        <v>1</v>
      </c>
      <c r="BV158" s="2">
        <v>1</v>
      </c>
      <c r="BW158" s="2">
        <v>1</v>
      </c>
      <c r="BX158" s="2">
        <v>1</v>
      </c>
      <c r="BY158" s="2" t="s">
        <v>3</v>
      </c>
      <c r="BZ158" s="2">
        <v>0</v>
      </c>
      <c r="CA158" s="2">
        <v>0</v>
      </c>
      <c r="CB158" s="2"/>
      <c r="CC158" s="2"/>
      <c r="CD158" s="2"/>
      <c r="CE158" s="2"/>
      <c r="CF158" s="2">
        <v>0</v>
      </c>
      <c r="CG158" s="2">
        <v>0</v>
      </c>
      <c r="CH158" s="2"/>
      <c r="CI158" s="2"/>
      <c r="CJ158" s="2"/>
      <c r="CK158" s="2"/>
      <c r="CL158" s="2"/>
      <c r="CM158" s="2">
        <v>0</v>
      </c>
      <c r="CN158" s="2" t="s">
        <v>3</v>
      </c>
      <c r="CO158" s="2">
        <v>0</v>
      </c>
      <c r="CP158" s="2">
        <f t="shared" si="136"/>
        <v>46691.199999999997</v>
      </c>
      <c r="CQ158" s="2">
        <f t="shared" si="137"/>
        <v>2334.56</v>
      </c>
      <c r="CR158" s="2">
        <f t="shared" si="138"/>
        <v>0</v>
      </c>
      <c r="CS158" s="2">
        <f t="shared" si="139"/>
        <v>0</v>
      </c>
      <c r="CT158" s="2">
        <f t="shared" si="140"/>
        <v>0</v>
      </c>
      <c r="CU158" s="2">
        <f t="shared" si="141"/>
        <v>0</v>
      </c>
      <c r="CV158" s="2">
        <f t="shared" si="142"/>
        <v>0</v>
      </c>
      <c r="CW158" s="2">
        <f t="shared" si="143"/>
        <v>0</v>
      </c>
      <c r="CX158" s="2">
        <f t="shared" si="144"/>
        <v>0</v>
      </c>
      <c r="CY158" s="2">
        <f>((S158*BZ158)/100)</f>
        <v>0</v>
      </c>
      <c r="CZ158" s="2">
        <f>((S158*CA158)/100)</f>
        <v>0</v>
      </c>
      <c r="DA158" s="2"/>
      <c r="DB158" s="2"/>
      <c r="DC158" s="2" t="s">
        <v>3</v>
      </c>
      <c r="DD158" s="2" t="s">
        <v>3</v>
      </c>
      <c r="DE158" s="2" t="s">
        <v>3</v>
      </c>
      <c r="DF158" s="2" t="s">
        <v>3</v>
      </c>
      <c r="DG158" s="2" t="s">
        <v>3</v>
      </c>
      <c r="DH158" s="2" t="s">
        <v>3</v>
      </c>
      <c r="DI158" s="2" t="s">
        <v>3</v>
      </c>
      <c r="DJ158" s="2" t="s">
        <v>3</v>
      </c>
      <c r="DK158" s="2" t="s">
        <v>3</v>
      </c>
      <c r="DL158" s="2" t="s">
        <v>3</v>
      </c>
      <c r="DM158" s="2" t="s">
        <v>3</v>
      </c>
      <c r="DN158" s="2">
        <v>110</v>
      </c>
      <c r="DO158" s="2">
        <v>74</v>
      </c>
      <c r="DP158" s="2">
        <v>1</v>
      </c>
      <c r="DQ158" s="2">
        <v>1</v>
      </c>
      <c r="DR158" s="2"/>
      <c r="DS158" s="2"/>
      <c r="DT158" s="2"/>
      <c r="DU158" s="2">
        <v>1010</v>
      </c>
      <c r="DV158" s="2" t="s">
        <v>43</v>
      </c>
      <c r="DW158" s="2" t="s">
        <v>43</v>
      </c>
      <c r="DX158" s="2">
        <v>1</v>
      </c>
      <c r="DY158" s="2"/>
      <c r="DZ158" s="2"/>
      <c r="EA158" s="2"/>
      <c r="EB158" s="2"/>
      <c r="EC158" s="2"/>
      <c r="ED158" s="2"/>
      <c r="EE158" s="2">
        <v>42145007</v>
      </c>
      <c r="EF158" s="2">
        <v>0</v>
      </c>
      <c r="EG158" s="2" t="s">
        <v>3</v>
      </c>
      <c r="EH158" s="2">
        <v>0</v>
      </c>
      <c r="EI158" s="2" t="s">
        <v>3</v>
      </c>
      <c r="EJ158" s="2">
        <v>4</v>
      </c>
      <c r="EK158" s="2">
        <v>0</v>
      </c>
      <c r="EL158" s="2" t="s">
        <v>264</v>
      </c>
      <c r="EM158" s="2" t="s">
        <v>265</v>
      </c>
      <c r="EN158" s="2"/>
      <c r="EO158" s="2" t="s">
        <v>3</v>
      </c>
      <c r="EP158" s="2"/>
      <c r="EQ158" s="2">
        <v>512</v>
      </c>
      <c r="ER158" s="2">
        <v>2334.5600000000004</v>
      </c>
      <c r="ES158" s="2">
        <v>2334.5600000000004</v>
      </c>
      <c r="ET158" s="2">
        <v>0</v>
      </c>
      <c r="EU158" s="2">
        <v>0</v>
      </c>
      <c r="EV158" s="2">
        <v>0</v>
      </c>
      <c r="EW158" s="2">
        <v>0</v>
      </c>
      <c r="EX158" s="2">
        <v>0</v>
      </c>
      <c r="EY158" s="2">
        <v>0</v>
      </c>
      <c r="EZ158" s="2">
        <v>5</v>
      </c>
      <c r="FA158" s="2"/>
      <c r="FB158" s="2"/>
      <c r="FC158" s="2">
        <v>1</v>
      </c>
      <c r="FD158" s="2">
        <v>18</v>
      </c>
      <c r="FE158" s="2"/>
      <c r="FF158" s="2">
        <v>14125</v>
      </c>
      <c r="FG158" s="2"/>
      <c r="FH158" s="2"/>
      <c r="FI158" s="2"/>
      <c r="FJ158" s="2"/>
      <c r="FK158" s="2"/>
      <c r="FL158" s="2"/>
      <c r="FM158" s="2"/>
      <c r="FN158" s="2"/>
      <c r="FO158" s="2"/>
      <c r="FP158" s="2"/>
      <c r="FQ158" s="2">
        <v>0</v>
      </c>
      <c r="FR158" s="2">
        <f t="shared" si="145"/>
        <v>0</v>
      </c>
      <c r="FS158" s="2">
        <v>0</v>
      </c>
      <c r="FT158" s="2"/>
      <c r="FU158" s="2"/>
      <c r="FV158" s="2"/>
      <c r="FW158" s="2"/>
      <c r="FX158" s="2">
        <v>0</v>
      </c>
      <c r="FY158" s="2">
        <v>0</v>
      </c>
      <c r="FZ158" s="2"/>
      <c r="GA158" s="2" t="s">
        <v>284</v>
      </c>
      <c r="GB158" s="2"/>
      <c r="GC158" s="2"/>
      <c r="GD158" s="2">
        <v>0</v>
      </c>
      <c r="GE158" s="2"/>
      <c r="GF158" s="2">
        <v>-483183994</v>
      </c>
      <c r="GG158" s="2">
        <v>2</v>
      </c>
      <c r="GH158" s="2">
        <v>3</v>
      </c>
      <c r="GI158" s="2">
        <v>3</v>
      </c>
      <c r="GJ158" s="2">
        <v>0</v>
      </c>
      <c r="GK158" s="2">
        <f>ROUND(R158*(R12)/100,2)</f>
        <v>0</v>
      </c>
      <c r="GL158" s="2">
        <f t="shared" si="146"/>
        <v>0</v>
      </c>
      <c r="GM158" s="2">
        <f t="shared" si="147"/>
        <v>46691.199999999997</v>
      </c>
      <c r="GN158" s="2">
        <f t="shared" si="148"/>
        <v>0</v>
      </c>
      <c r="GO158" s="2">
        <f t="shared" si="149"/>
        <v>0</v>
      </c>
      <c r="GP158" s="2">
        <f t="shared" si="150"/>
        <v>46691.199999999997</v>
      </c>
      <c r="GQ158" s="2"/>
      <c r="GR158" s="2">
        <v>1</v>
      </c>
      <c r="GS158" s="2">
        <v>1</v>
      </c>
      <c r="GT158" s="2">
        <v>0</v>
      </c>
      <c r="GU158" s="2" t="s">
        <v>3</v>
      </c>
      <c r="GV158" s="2">
        <f t="shared" si="151"/>
        <v>0</v>
      </c>
      <c r="GW158" s="2">
        <v>1</v>
      </c>
      <c r="GX158" s="2">
        <f t="shared" si="152"/>
        <v>0</v>
      </c>
      <c r="GY158" s="2"/>
      <c r="GZ158" s="2"/>
      <c r="HA158" s="2">
        <v>0</v>
      </c>
      <c r="HB158" s="2">
        <v>0</v>
      </c>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v>0</v>
      </c>
      <c r="IL158" s="2"/>
      <c r="IM158" s="2"/>
      <c r="IN158" s="2"/>
      <c r="IO158" s="2"/>
      <c r="IP158" s="2"/>
      <c r="IQ158" s="2"/>
      <c r="IR158" s="2"/>
      <c r="IS158" s="2"/>
      <c r="IT158" s="2"/>
      <c r="IU158" s="2"/>
    </row>
    <row r="159" spans="1:255" x14ac:dyDescent="0.2">
      <c r="A159">
        <v>17</v>
      </c>
      <c r="B159">
        <v>1</v>
      </c>
      <c r="E159" t="s">
        <v>282</v>
      </c>
      <c r="F159" t="s">
        <v>261</v>
      </c>
      <c r="G159" t="s">
        <v>283</v>
      </c>
      <c r="H159" t="s">
        <v>43</v>
      </c>
      <c r="I159">
        <v>20</v>
      </c>
      <c r="J159">
        <v>0</v>
      </c>
      <c r="O159">
        <f t="shared" si="121"/>
        <v>244194.98</v>
      </c>
      <c r="P159">
        <f t="shared" si="122"/>
        <v>244194.98</v>
      </c>
      <c r="Q159">
        <f t="shared" si="123"/>
        <v>0</v>
      </c>
      <c r="R159">
        <f t="shared" si="124"/>
        <v>0</v>
      </c>
      <c r="S159">
        <f t="shared" si="125"/>
        <v>0</v>
      </c>
      <c r="T159">
        <f t="shared" si="126"/>
        <v>0</v>
      </c>
      <c r="U159">
        <f t="shared" si="127"/>
        <v>0</v>
      </c>
      <c r="V159">
        <f t="shared" si="128"/>
        <v>0</v>
      </c>
      <c r="W159">
        <f t="shared" si="129"/>
        <v>0</v>
      </c>
      <c r="X159">
        <f t="shared" si="130"/>
        <v>0</v>
      </c>
      <c r="Y159">
        <f t="shared" si="131"/>
        <v>0</v>
      </c>
      <c r="AA159">
        <v>42559019</v>
      </c>
      <c r="AB159">
        <f t="shared" si="132"/>
        <v>2334.56</v>
      </c>
      <c r="AC159">
        <f t="shared" si="133"/>
        <v>2334.56</v>
      </c>
      <c r="AD159">
        <f t="shared" si="116"/>
        <v>0</v>
      </c>
      <c r="AE159">
        <f t="shared" si="117"/>
        <v>0</v>
      </c>
      <c r="AF159">
        <f t="shared" si="118"/>
        <v>0</v>
      </c>
      <c r="AG159">
        <f t="shared" si="134"/>
        <v>0</v>
      </c>
      <c r="AH159">
        <f t="shared" si="119"/>
        <v>0</v>
      </c>
      <c r="AI159">
        <f t="shared" si="120"/>
        <v>0</v>
      </c>
      <c r="AJ159">
        <f t="shared" si="135"/>
        <v>0</v>
      </c>
      <c r="AK159">
        <v>2334.5600000000004</v>
      </c>
      <c r="AL159">
        <v>2334.5600000000004</v>
      </c>
      <c r="AM159">
        <v>0</v>
      </c>
      <c r="AN159">
        <v>0</v>
      </c>
      <c r="AO159">
        <v>0</v>
      </c>
      <c r="AP159">
        <v>0</v>
      </c>
      <c r="AQ159">
        <v>0</v>
      </c>
      <c r="AR159">
        <v>0</v>
      </c>
      <c r="AS159">
        <v>0</v>
      </c>
      <c r="AT159">
        <v>0</v>
      </c>
      <c r="AU159">
        <v>0</v>
      </c>
      <c r="AV159">
        <v>1</v>
      </c>
      <c r="AW159">
        <v>1</v>
      </c>
      <c r="AZ159">
        <v>1</v>
      </c>
      <c r="BA159">
        <v>5.23</v>
      </c>
      <c r="BB159">
        <v>5.23</v>
      </c>
      <c r="BC159">
        <v>5.23</v>
      </c>
      <c r="BD159" t="s">
        <v>3</v>
      </c>
      <c r="BE159" t="s">
        <v>3</v>
      </c>
      <c r="BF159" t="s">
        <v>3</v>
      </c>
      <c r="BG159" t="s">
        <v>3</v>
      </c>
      <c r="BH159">
        <v>3</v>
      </c>
      <c r="BI159">
        <v>4</v>
      </c>
      <c r="BJ159" t="s">
        <v>3</v>
      </c>
      <c r="BM159">
        <v>0</v>
      </c>
      <c r="BN159">
        <v>0</v>
      </c>
      <c r="BO159" t="s">
        <v>3</v>
      </c>
      <c r="BP159">
        <v>0</v>
      </c>
      <c r="BQ159">
        <v>0</v>
      </c>
      <c r="BR159">
        <v>0</v>
      </c>
      <c r="BS159">
        <v>5.23</v>
      </c>
      <c r="BT159">
        <v>1</v>
      </c>
      <c r="BU159">
        <v>1</v>
      </c>
      <c r="BV159">
        <v>1</v>
      </c>
      <c r="BW159">
        <v>1</v>
      </c>
      <c r="BX159">
        <v>1</v>
      </c>
      <c r="BY159" t="s">
        <v>3</v>
      </c>
      <c r="BZ159">
        <v>0</v>
      </c>
      <c r="CA159">
        <v>0</v>
      </c>
      <c r="CF159">
        <v>0</v>
      </c>
      <c r="CG159">
        <v>0</v>
      </c>
      <c r="CM159">
        <v>0</v>
      </c>
      <c r="CN159" t="s">
        <v>3</v>
      </c>
      <c r="CO159">
        <v>0</v>
      </c>
      <c r="CP159">
        <f t="shared" si="136"/>
        <v>244194.98</v>
      </c>
      <c r="CQ159">
        <f t="shared" si="137"/>
        <v>12209.748800000001</v>
      </c>
      <c r="CR159">
        <f t="shared" si="138"/>
        <v>0</v>
      </c>
      <c r="CS159">
        <f t="shared" si="139"/>
        <v>0</v>
      </c>
      <c r="CT159">
        <f t="shared" si="140"/>
        <v>0</v>
      </c>
      <c r="CU159">
        <f t="shared" si="141"/>
        <v>0</v>
      </c>
      <c r="CV159">
        <f t="shared" si="142"/>
        <v>0</v>
      </c>
      <c r="CW159">
        <f t="shared" si="143"/>
        <v>0</v>
      </c>
      <c r="CX159">
        <f t="shared" si="144"/>
        <v>0</v>
      </c>
      <c r="CY159">
        <f>S159*(BZ159/100)</f>
        <v>0</v>
      </c>
      <c r="CZ159">
        <f>S159*(CA159/100)</f>
        <v>0</v>
      </c>
      <c r="DC159" t="s">
        <v>3</v>
      </c>
      <c r="DD159" t="s">
        <v>3</v>
      </c>
      <c r="DE159" t="s">
        <v>3</v>
      </c>
      <c r="DF159" t="s">
        <v>3</v>
      </c>
      <c r="DG159" t="s">
        <v>3</v>
      </c>
      <c r="DH159" t="s">
        <v>3</v>
      </c>
      <c r="DI159" t="s">
        <v>3</v>
      </c>
      <c r="DJ159" t="s">
        <v>3</v>
      </c>
      <c r="DK159" t="s">
        <v>3</v>
      </c>
      <c r="DL159" t="s">
        <v>3</v>
      </c>
      <c r="DM159" t="s">
        <v>3</v>
      </c>
      <c r="DN159">
        <v>0</v>
      </c>
      <c r="DO159">
        <v>0</v>
      </c>
      <c r="DP159">
        <v>1</v>
      </c>
      <c r="DQ159">
        <v>1</v>
      </c>
      <c r="DU159">
        <v>1010</v>
      </c>
      <c r="DV159" t="s">
        <v>43</v>
      </c>
      <c r="DW159" t="s">
        <v>43</v>
      </c>
      <c r="DX159">
        <v>1</v>
      </c>
      <c r="EE159">
        <v>42145007</v>
      </c>
      <c r="EF159">
        <v>0</v>
      </c>
      <c r="EG159" t="s">
        <v>3</v>
      </c>
      <c r="EH159">
        <v>0</v>
      </c>
      <c r="EI159" t="s">
        <v>3</v>
      </c>
      <c r="EJ159">
        <v>4</v>
      </c>
      <c r="EK159">
        <v>0</v>
      </c>
      <c r="EL159" t="s">
        <v>264</v>
      </c>
      <c r="EM159" t="s">
        <v>265</v>
      </c>
      <c r="EO159" t="s">
        <v>3</v>
      </c>
      <c r="EQ159">
        <v>512</v>
      </c>
      <c r="ER159">
        <v>2334.5600000000004</v>
      </c>
      <c r="ES159">
        <v>2334.5600000000004</v>
      </c>
      <c r="ET159">
        <v>0</v>
      </c>
      <c r="EU159">
        <v>0</v>
      </c>
      <c r="EV159">
        <v>0</v>
      </c>
      <c r="EW159">
        <v>0</v>
      </c>
      <c r="EX159">
        <v>0</v>
      </c>
      <c r="EY159">
        <v>0</v>
      </c>
      <c r="FQ159">
        <v>0</v>
      </c>
      <c r="FR159">
        <f t="shared" si="145"/>
        <v>0</v>
      </c>
      <c r="FS159">
        <v>0</v>
      </c>
      <c r="FX159">
        <v>0</v>
      </c>
      <c r="FY159">
        <v>0</v>
      </c>
      <c r="GA159" t="s">
        <v>284</v>
      </c>
      <c r="GD159">
        <v>0</v>
      </c>
      <c r="GF159">
        <v>-483183994</v>
      </c>
      <c r="GG159">
        <v>2</v>
      </c>
      <c r="GH159">
        <v>4</v>
      </c>
      <c r="GI159">
        <v>3</v>
      </c>
      <c r="GJ159">
        <v>0</v>
      </c>
      <c r="GK159">
        <f>ROUND(R159*(S12)/100,2)</f>
        <v>0</v>
      </c>
      <c r="GL159">
        <f t="shared" si="146"/>
        <v>0</v>
      </c>
      <c r="GM159">
        <f t="shared" si="147"/>
        <v>244194.98</v>
      </c>
      <c r="GN159">
        <f t="shared" si="148"/>
        <v>0</v>
      </c>
      <c r="GO159">
        <f t="shared" si="149"/>
        <v>0</v>
      </c>
      <c r="GP159">
        <f t="shared" si="150"/>
        <v>244194.98</v>
      </c>
      <c r="GR159">
        <v>1</v>
      </c>
      <c r="GS159">
        <v>2</v>
      </c>
      <c r="GT159">
        <v>0</v>
      </c>
      <c r="GU159" t="s">
        <v>3</v>
      </c>
      <c r="GV159">
        <f t="shared" si="151"/>
        <v>0</v>
      </c>
      <c r="GW159">
        <v>1</v>
      </c>
      <c r="GX159">
        <f t="shared" si="152"/>
        <v>0</v>
      </c>
      <c r="HA159">
        <v>0</v>
      </c>
      <c r="HB159">
        <v>0</v>
      </c>
      <c r="IK159">
        <v>0</v>
      </c>
    </row>
    <row r="160" spans="1:255" x14ac:dyDescent="0.2">
      <c r="A160" s="2">
        <v>17</v>
      </c>
      <c r="B160" s="2">
        <v>1</v>
      </c>
      <c r="C160" s="2"/>
      <c r="D160" s="2"/>
      <c r="E160" s="2" t="s">
        <v>285</v>
      </c>
      <c r="F160" s="2" t="s">
        <v>261</v>
      </c>
      <c r="G160" s="2" t="s">
        <v>286</v>
      </c>
      <c r="H160" s="2" t="s">
        <v>43</v>
      </c>
      <c r="I160" s="2">
        <v>6</v>
      </c>
      <c r="J160" s="2">
        <v>0</v>
      </c>
      <c r="K160" s="2"/>
      <c r="L160" s="2"/>
      <c r="M160" s="2"/>
      <c r="N160" s="2"/>
      <c r="O160" s="2">
        <f t="shared" si="121"/>
        <v>15098.22</v>
      </c>
      <c r="P160" s="2">
        <f t="shared" si="122"/>
        <v>15098.22</v>
      </c>
      <c r="Q160" s="2">
        <f t="shared" si="123"/>
        <v>0</v>
      </c>
      <c r="R160" s="2">
        <f t="shared" si="124"/>
        <v>0</v>
      </c>
      <c r="S160" s="2">
        <f t="shared" si="125"/>
        <v>0</v>
      </c>
      <c r="T160" s="2">
        <f t="shared" si="126"/>
        <v>0</v>
      </c>
      <c r="U160" s="2">
        <f t="shared" si="127"/>
        <v>0</v>
      </c>
      <c r="V160" s="2">
        <f t="shared" si="128"/>
        <v>0</v>
      </c>
      <c r="W160" s="2">
        <f t="shared" si="129"/>
        <v>0</v>
      </c>
      <c r="X160" s="2">
        <f t="shared" si="130"/>
        <v>0</v>
      </c>
      <c r="Y160" s="2">
        <f t="shared" si="131"/>
        <v>0</v>
      </c>
      <c r="Z160" s="2"/>
      <c r="AA160" s="2">
        <v>42559021</v>
      </c>
      <c r="AB160" s="2">
        <f t="shared" si="132"/>
        <v>2516.37</v>
      </c>
      <c r="AC160" s="2">
        <f t="shared" si="133"/>
        <v>2516.37</v>
      </c>
      <c r="AD160" s="2">
        <f t="shared" si="116"/>
        <v>0</v>
      </c>
      <c r="AE160" s="2">
        <f t="shared" si="117"/>
        <v>0</v>
      </c>
      <c r="AF160" s="2">
        <f t="shared" si="118"/>
        <v>0</v>
      </c>
      <c r="AG160" s="2">
        <f t="shared" si="134"/>
        <v>0</v>
      </c>
      <c r="AH160" s="2">
        <f t="shared" si="119"/>
        <v>0</v>
      </c>
      <c r="AI160" s="2">
        <f t="shared" si="120"/>
        <v>0</v>
      </c>
      <c r="AJ160" s="2">
        <f t="shared" si="135"/>
        <v>0</v>
      </c>
      <c r="AK160" s="2">
        <v>2516.3700000000003</v>
      </c>
      <c r="AL160" s="2">
        <v>2516.3700000000003</v>
      </c>
      <c r="AM160" s="2">
        <v>0</v>
      </c>
      <c r="AN160" s="2">
        <v>0</v>
      </c>
      <c r="AO160" s="2">
        <v>0</v>
      </c>
      <c r="AP160" s="2">
        <v>0</v>
      </c>
      <c r="AQ160" s="2">
        <v>0</v>
      </c>
      <c r="AR160" s="2">
        <v>0</v>
      </c>
      <c r="AS160" s="2">
        <v>0</v>
      </c>
      <c r="AT160" s="2">
        <v>0</v>
      </c>
      <c r="AU160" s="2">
        <v>0</v>
      </c>
      <c r="AV160" s="2">
        <v>1</v>
      </c>
      <c r="AW160" s="2">
        <v>1</v>
      </c>
      <c r="AX160" s="2"/>
      <c r="AY160" s="2"/>
      <c r="AZ160" s="2">
        <v>1</v>
      </c>
      <c r="BA160" s="2">
        <v>1</v>
      </c>
      <c r="BB160" s="2">
        <v>1</v>
      </c>
      <c r="BC160" s="2">
        <v>1</v>
      </c>
      <c r="BD160" s="2" t="s">
        <v>3</v>
      </c>
      <c r="BE160" s="2" t="s">
        <v>3</v>
      </c>
      <c r="BF160" s="2" t="s">
        <v>3</v>
      </c>
      <c r="BG160" s="2" t="s">
        <v>3</v>
      </c>
      <c r="BH160" s="2">
        <v>3</v>
      </c>
      <c r="BI160" s="2">
        <v>4</v>
      </c>
      <c r="BJ160" s="2" t="s">
        <v>3</v>
      </c>
      <c r="BK160" s="2"/>
      <c r="BL160" s="2"/>
      <c r="BM160" s="2">
        <v>0</v>
      </c>
      <c r="BN160" s="2">
        <v>0</v>
      </c>
      <c r="BO160" s="2" t="s">
        <v>263</v>
      </c>
      <c r="BP160" s="2">
        <v>1</v>
      </c>
      <c r="BQ160" s="2">
        <v>0</v>
      </c>
      <c r="BR160" s="2">
        <v>0</v>
      </c>
      <c r="BS160" s="2">
        <v>1</v>
      </c>
      <c r="BT160" s="2">
        <v>1</v>
      </c>
      <c r="BU160" s="2">
        <v>1</v>
      </c>
      <c r="BV160" s="2">
        <v>1</v>
      </c>
      <c r="BW160" s="2">
        <v>1</v>
      </c>
      <c r="BX160" s="2">
        <v>1</v>
      </c>
      <c r="BY160" s="2" t="s">
        <v>3</v>
      </c>
      <c r="BZ160" s="2">
        <v>0</v>
      </c>
      <c r="CA160" s="2">
        <v>0</v>
      </c>
      <c r="CB160" s="2"/>
      <c r="CC160" s="2"/>
      <c r="CD160" s="2"/>
      <c r="CE160" s="2"/>
      <c r="CF160" s="2">
        <v>0</v>
      </c>
      <c r="CG160" s="2">
        <v>0</v>
      </c>
      <c r="CH160" s="2"/>
      <c r="CI160" s="2"/>
      <c r="CJ160" s="2"/>
      <c r="CK160" s="2"/>
      <c r="CL160" s="2"/>
      <c r="CM160" s="2">
        <v>0</v>
      </c>
      <c r="CN160" s="2" t="s">
        <v>3</v>
      </c>
      <c r="CO160" s="2">
        <v>0</v>
      </c>
      <c r="CP160" s="2">
        <f t="shared" si="136"/>
        <v>15098.22</v>
      </c>
      <c r="CQ160" s="2">
        <f t="shared" si="137"/>
        <v>2516.37</v>
      </c>
      <c r="CR160" s="2">
        <f t="shared" si="138"/>
        <v>0</v>
      </c>
      <c r="CS160" s="2">
        <f t="shared" si="139"/>
        <v>0</v>
      </c>
      <c r="CT160" s="2">
        <f t="shared" si="140"/>
        <v>0</v>
      </c>
      <c r="CU160" s="2">
        <f t="shared" si="141"/>
        <v>0</v>
      </c>
      <c r="CV160" s="2">
        <f t="shared" si="142"/>
        <v>0</v>
      </c>
      <c r="CW160" s="2">
        <f t="shared" si="143"/>
        <v>0</v>
      </c>
      <c r="CX160" s="2">
        <f t="shared" si="144"/>
        <v>0</v>
      </c>
      <c r="CY160" s="2">
        <f>((S160*BZ160)/100)</f>
        <v>0</v>
      </c>
      <c r="CZ160" s="2">
        <f>((S160*CA160)/100)</f>
        <v>0</v>
      </c>
      <c r="DA160" s="2"/>
      <c r="DB160" s="2"/>
      <c r="DC160" s="2" t="s">
        <v>3</v>
      </c>
      <c r="DD160" s="2" t="s">
        <v>3</v>
      </c>
      <c r="DE160" s="2" t="s">
        <v>3</v>
      </c>
      <c r="DF160" s="2" t="s">
        <v>3</v>
      </c>
      <c r="DG160" s="2" t="s">
        <v>3</v>
      </c>
      <c r="DH160" s="2" t="s">
        <v>3</v>
      </c>
      <c r="DI160" s="2" t="s">
        <v>3</v>
      </c>
      <c r="DJ160" s="2" t="s">
        <v>3</v>
      </c>
      <c r="DK160" s="2" t="s">
        <v>3</v>
      </c>
      <c r="DL160" s="2" t="s">
        <v>3</v>
      </c>
      <c r="DM160" s="2" t="s">
        <v>3</v>
      </c>
      <c r="DN160" s="2">
        <v>110</v>
      </c>
      <c r="DO160" s="2">
        <v>74</v>
      </c>
      <c r="DP160" s="2">
        <v>1</v>
      </c>
      <c r="DQ160" s="2">
        <v>1</v>
      </c>
      <c r="DR160" s="2"/>
      <c r="DS160" s="2"/>
      <c r="DT160" s="2"/>
      <c r="DU160" s="2">
        <v>1010</v>
      </c>
      <c r="DV160" s="2" t="s">
        <v>43</v>
      </c>
      <c r="DW160" s="2" t="s">
        <v>43</v>
      </c>
      <c r="DX160" s="2">
        <v>1</v>
      </c>
      <c r="DY160" s="2"/>
      <c r="DZ160" s="2"/>
      <c r="EA160" s="2"/>
      <c r="EB160" s="2"/>
      <c r="EC160" s="2"/>
      <c r="ED160" s="2"/>
      <c r="EE160" s="2">
        <v>42145007</v>
      </c>
      <c r="EF160" s="2">
        <v>0</v>
      </c>
      <c r="EG160" s="2" t="s">
        <v>3</v>
      </c>
      <c r="EH160" s="2">
        <v>0</v>
      </c>
      <c r="EI160" s="2" t="s">
        <v>3</v>
      </c>
      <c r="EJ160" s="2">
        <v>4</v>
      </c>
      <c r="EK160" s="2">
        <v>0</v>
      </c>
      <c r="EL160" s="2" t="s">
        <v>264</v>
      </c>
      <c r="EM160" s="2" t="s">
        <v>265</v>
      </c>
      <c r="EN160" s="2"/>
      <c r="EO160" s="2" t="s">
        <v>3</v>
      </c>
      <c r="EP160" s="2"/>
      <c r="EQ160" s="2">
        <v>512</v>
      </c>
      <c r="ER160" s="2">
        <v>2516.3700000000003</v>
      </c>
      <c r="ES160" s="2">
        <v>2516.3700000000003</v>
      </c>
      <c r="ET160" s="2">
        <v>0</v>
      </c>
      <c r="EU160" s="2">
        <v>0</v>
      </c>
      <c r="EV160" s="2">
        <v>0</v>
      </c>
      <c r="EW160" s="2">
        <v>0</v>
      </c>
      <c r="EX160" s="2">
        <v>0</v>
      </c>
      <c r="EY160" s="2">
        <v>0</v>
      </c>
      <c r="EZ160" s="2">
        <v>5</v>
      </c>
      <c r="FA160" s="2"/>
      <c r="FB160" s="2"/>
      <c r="FC160" s="2">
        <v>1</v>
      </c>
      <c r="FD160" s="2">
        <v>18</v>
      </c>
      <c r="FE160" s="2"/>
      <c r="FF160" s="2">
        <v>15225</v>
      </c>
      <c r="FG160" s="2"/>
      <c r="FH160" s="2"/>
      <c r="FI160" s="2"/>
      <c r="FJ160" s="2"/>
      <c r="FK160" s="2"/>
      <c r="FL160" s="2"/>
      <c r="FM160" s="2"/>
      <c r="FN160" s="2"/>
      <c r="FO160" s="2"/>
      <c r="FP160" s="2"/>
      <c r="FQ160" s="2">
        <v>0</v>
      </c>
      <c r="FR160" s="2">
        <f t="shared" si="145"/>
        <v>0</v>
      </c>
      <c r="FS160" s="2">
        <v>0</v>
      </c>
      <c r="FT160" s="2"/>
      <c r="FU160" s="2"/>
      <c r="FV160" s="2"/>
      <c r="FW160" s="2"/>
      <c r="FX160" s="2">
        <v>0</v>
      </c>
      <c r="FY160" s="2">
        <v>0</v>
      </c>
      <c r="FZ160" s="2"/>
      <c r="GA160" s="2" t="s">
        <v>287</v>
      </c>
      <c r="GB160" s="2"/>
      <c r="GC160" s="2"/>
      <c r="GD160" s="2">
        <v>0</v>
      </c>
      <c r="GE160" s="2"/>
      <c r="GF160" s="2">
        <v>-1981700370</v>
      </c>
      <c r="GG160" s="2">
        <v>2</v>
      </c>
      <c r="GH160" s="2">
        <v>3</v>
      </c>
      <c r="GI160" s="2">
        <v>3</v>
      </c>
      <c r="GJ160" s="2">
        <v>0</v>
      </c>
      <c r="GK160" s="2">
        <f>ROUND(R160*(R12)/100,2)</f>
        <v>0</v>
      </c>
      <c r="GL160" s="2">
        <f t="shared" si="146"/>
        <v>0</v>
      </c>
      <c r="GM160" s="2">
        <f t="shared" si="147"/>
        <v>15098.22</v>
      </c>
      <c r="GN160" s="2">
        <f t="shared" si="148"/>
        <v>0</v>
      </c>
      <c r="GO160" s="2">
        <f t="shared" si="149"/>
        <v>0</v>
      </c>
      <c r="GP160" s="2">
        <f t="shared" si="150"/>
        <v>15098.22</v>
      </c>
      <c r="GQ160" s="2"/>
      <c r="GR160" s="2">
        <v>1</v>
      </c>
      <c r="GS160" s="2">
        <v>1</v>
      </c>
      <c r="GT160" s="2">
        <v>0</v>
      </c>
      <c r="GU160" s="2" t="s">
        <v>3</v>
      </c>
      <c r="GV160" s="2">
        <f t="shared" si="151"/>
        <v>0</v>
      </c>
      <c r="GW160" s="2">
        <v>1</v>
      </c>
      <c r="GX160" s="2">
        <f t="shared" si="152"/>
        <v>0</v>
      </c>
      <c r="GY160" s="2"/>
      <c r="GZ160" s="2"/>
      <c r="HA160" s="2">
        <v>0</v>
      </c>
      <c r="HB160" s="2">
        <v>0</v>
      </c>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v>0</v>
      </c>
      <c r="IL160" s="2"/>
      <c r="IM160" s="2"/>
      <c r="IN160" s="2"/>
      <c r="IO160" s="2"/>
      <c r="IP160" s="2"/>
      <c r="IQ160" s="2"/>
      <c r="IR160" s="2"/>
      <c r="IS160" s="2"/>
      <c r="IT160" s="2"/>
      <c r="IU160" s="2"/>
    </row>
    <row r="161" spans="1:255" x14ac:dyDescent="0.2">
      <c r="A161">
        <v>17</v>
      </c>
      <c r="B161">
        <v>1</v>
      </c>
      <c r="E161" t="s">
        <v>285</v>
      </c>
      <c r="F161" t="s">
        <v>261</v>
      </c>
      <c r="G161" t="s">
        <v>286</v>
      </c>
      <c r="H161" t="s">
        <v>43</v>
      </c>
      <c r="I161">
        <v>6</v>
      </c>
      <c r="J161">
        <v>0</v>
      </c>
      <c r="O161">
        <f t="shared" si="121"/>
        <v>78963.69</v>
      </c>
      <c r="P161">
        <f t="shared" si="122"/>
        <v>78963.69</v>
      </c>
      <c r="Q161">
        <f t="shared" si="123"/>
        <v>0</v>
      </c>
      <c r="R161">
        <f t="shared" si="124"/>
        <v>0</v>
      </c>
      <c r="S161">
        <f t="shared" si="125"/>
        <v>0</v>
      </c>
      <c r="T161">
        <f t="shared" si="126"/>
        <v>0</v>
      </c>
      <c r="U161">
        <f t="shared" si="127"/>
        <v>0</v>
      </c>
      <c r="V161">
        <f t="shared" si="128"/>
        <v>0</v>
      </c>
      <c r="W161">
        <f t="shared" si="129"/>
        <v>0</v>
      </c>
      <c r="X161">
        <f t="shared" si="130"/>
        <v>0</v>
      </c>
      <c r="Y161">
        <f t="shared" si="131"/>
        <v>0</v>
      </c>
      <c r="AA161">
        <v>42559019</v>
      </c>
      <c r="AB161">
        <f t="shared" si="132"/>
        <v>2516.37</v>
      </c>
      <c r="AC161">
        <f t="shared" si="133"/>
        <v>2516.37</v>
      </c>
      <c r="AD161">
        <f t="shared" si="116"/>
        <v>0</v>
      </c>
      <c r="AE161">
        <f t="shared" si="117"/>
        <v>0</v>
      </c>
      <c r="AF161">
        <f t="shared" si="118"/>
        <v>0</v>
      </c>
      <c r="AG161">
        <f t="shared" si="134"/>
        <v>0</v>
      </c>
      <c r="AH161">
        <f t="shared" si="119"/>
        <v>0</v>
      </c>
      <c r="AI161">
        <f t="shared" si="120"/>
        <v>0</v>
      </c>
      <c r="AJ161">
        <f t="shared" si="135"/>
        <v>0</v>
      </c>
      <c r="AK161">
        <v>2516.3700000000003</v>
      </c>
      <c r="AL161">
        <v>2516.3700000000003</v>
      </c>
      <c r="AM161">
        <v>0</v>
      </c>
      <c r="AN161">
        <v>0</v>
      </c>
      <c r="AO161">
        <v>0</v>
      </c>
      <c r="AP161">
        <v>0</v>
      </c>
      <c r="AQ161">
        <v>0</v>
      </c>
      <c r="AR161">
        <v>0</v>
      </c>
      <c r="AS161">
        <v>0</v>
      </c>
      <c r="AT161">
        <v>0</v>
      </c>
      <c r="AU161">
        <v>0</v>
      </c>
      <c r="AV161">
        <v>1</v>
      </c>
      <c r="AW161">
        <v>1</v>
      </c>
      <c r="AZ161">
        <v>1</v>
      </c>
      <c r="BA161">
        <v>5.23</v>
      </c>
      <c r="BB161">
        <v>5.23</v>
      </c>
      <c r="BC161">
        <v>5.23</v>
      </c>
      <c r="BD161" t="s">
        <v>3</v>
      </c>
      <c r="BE161" t="s">
        <v>3</v>
      </c>
      <c r="BF161" t="s">
        <v>3</v>
      </c>
      <c r="BG161" t="s">
        <v>3</v>
      </c>
      <c r="BH161">
        <v>3</v>
      </c>
      <c r="BI161">
        <v>4</v>
      </c>
      <c r="BJ161" t="s">
        <v>3</v>
      </c>
      <c r="BM161">
        <v>0</v>
      </c>
      <c r="BN161">
        <v>0</v>
      </c>
      <c r="BO161" t="s">
        <v>3</v>
      </c>
      <c r="BP161">
        <v>0</v>
      </c>
      <c r="BQ161">
        <v>0</v>
      </c>
      <c r="BR161">
        <v>0</v>
      </c>
      <c r="BS161">
        <v>5.23</v>
      </c>
      <c r="BT161">
        <v>1</v>
      </c>
      <c r="BU161">
        <v>1</v>
      </c>
      <c r="BV161">
        <v>1</v>
      </c>
      <c r="BW161">
        <v>1</v>
      </c>
      <c r="BX161">
        <v>1</v>
      </c>
      <c r="BY161" t="s">
        <v>3</v>
      </c>
      <c r="BZ161">
        <v>0</v>
      </c>
      <c r="CA161">
        <v>0</v>
      </c>
      <c r="CF161">
        <v>0</v>
      </c>
      <c r="CG161">
        <v>0</v>
      </c>
      <c r="CM161">
        <v>0</v>
      </c>
      <c r="CN161" t="s">
        <v>3</v>
      </c>
      <c r="CO161">
        <v>0</v>
      </c>
      <c r="CP161">
        <f t="shared" si="136"/>
        <v>78963.69</v>
      </c>
      <c r="CQ161">
        <f t="shared" si="137"/>
        <v>13160.615100000001</v>
      </c>
      <c r="CR161">
        <f t="shared" si="138"/>
        <v>0</v>
      </c>
      <c r="CS161">
        <f t="shared" si="139"/>
        <v>0</v>
      </c>
      <c r="CT161">
        <f t="shared" si="140"/>
        <v>0</v>
      </c>
      <c r="CU161">
        <f t="shared" si="141"/>
        <v>0</v>
      </c>
      <c r="CV161">
        <f t="shared" si="142"/>
        <v>0</v>
      </c>
      <c r="CW161">
        <f t="shared" si="143"/>
        <v>0</v>
      </c>
      <c r="CX161">
        <f t="shared" si="144"/>
        <v>0</v>
      </c>
      <c r="CY161">
        <f>S161*(BZ161/100)</f>
        <v>0</v>
      </c>
      <c r="CZ161">
        <f>S161*(CA161/100)</f>
        <v>0</v>
      </c>
      <c r="DC161" t="s">
        <v>3</v>
      </c>
      <c r="DD161" t="s">
        <v>3</v>
      </c>
      <c r="DE161" t="s">
        <v>3</v>
      </c>
      <c r="DF161" t="s">
        <v>3</v>
      </c>
      <c r="DG161" t="s">
        <v>3</v>
      </c>
      <c r="DH161" t="s">
        <v>3</v>
      </c>
      <c r="DI161" t="s">
        <v>3</v>
      </c>
      <c r="DJ161" t="s">
        <v>3</v>
      </c>
      <c r="DK161" t="s">
        <v>3</v>
      </c>
      <c r="DL161" t="s">
        <v>3</v>
      </c>
      <c r="DM161" t="s">
        <v>3</v>
      </c>
      <c r="DN161">
        <v>0</v>
      </c>
      <c r="DO161">
        <v>0</v>
      </c>
      <c r="DP161">
        <v>1</v>
      </c>
      <c r="DQ161">
        <v>1</v>
      </c>
      <c r="DU161">
        <v>1010</v>
      </c>
      <c r="DV161" t="s">
        <v>43</v>
      </c>
      <c r="DW161" t="s">
        <v>43</v>
      </c>
      <c r="DX161">
        <v>1</v>
      </c>
      <c r="EE161">
        <v>42145007</v>
      </c>
      <c r="EF161">
        <v>0</v>
      </c>
      <c r="EG161" t="s">
        <v>3</v>
      </c>
      <c r="EH161">
        <v>0</v>
      </c>
      <c r="EI161" t="s">
        <v>3</v>
      </c>
      <c r="EJ161">
        <v>4</v>
      </c>
      <c r="EK161">
        <v>0</v>
      </c>
      <c r="EL161" t="s">
        <v>264</v>
      </c>
      <c r="EM161" t="s">
        <v>265</v>
      </c>
      <c r="EO161" t="s">
        <v>3</v>
      </c>
      <c r="EQ161">
        <v>512</v>
      </c>
      <c r="ER161">
        <v>2516.3700000000003</v>
      </c>
      <c r="ES161">
        <v>2516.3700000000003</v>
      </c>
      <c r="ET161">
        <v>0</v>
      </c>
      <c r="EU161">
        <v>0</v>
      </c>
      <c r="EV161">
        <v>0</v>
      </c>
      <c r="EW161">
        <v>0</v>
      </c>
      <c r="EX161">
        <v>0</v>
      </c>
      <c r="EY161">
        <v>0</v>
      </c>
      <c r="FQ161">
        <v>0</v>
      </c>
      <c r="FR161">
        <f t="shared" si="145"/>
        <v>0</v>
      </c>
      <c r="FS161">
        <v>0</v>
      </c>
      <c r="FX161">
        <v>0</v>
      </c>
      <c r="FY161">
        <v>0</v>
      </c>
      <c r="GA161" t="s">
        <v>287</v>
      </c>
      <c r="GD161">
        <v>0</v>
      </c>
      <c r="GF161">
        <v>-1981700370</v>
      </c>
      <c r="GG161">
        <v>2</v>
      </c>
      <c r="GH161">
        <v>4</v>
      </c>
      <c r="GI161">
        <v>3</v>
      </c>
      <c r="GJ161">
        <v>0</v>
      </c>
      <c r="GK161">
        <f>ROUND(R161*(S12)/100,2)</f>
        <v>0</v>
      </c>
      <c r="GL161">
        <f t="shared" si="146"/>
        <v>0</v>
      </c>
      <c r="GM161">
        <f t="shared" si="147"/>
        <v>78963.69</v>
      </c>
      <c r="GN161">
        <f t="shared" si="148"/>
        <v>0</v>
      </c>
      <c r="GO161">
        <f t="shared" si="149"/>
        <v>0</v>
      </c>
      <c r="GP161">
        <f t="shared" si="150"/>
        <v>78963.69</v>
      </c>
      <c r="GR161">
        <v>1</v>
      </c>
      <c r="GS161">
        <v>2</v>
      </c>
      <c r="GT161">
        <v>0</v>
      </c>
      <c r="GU161" t="s">
        <v>3</v>
      </c>
      <c r="GV161">
        <f t="shared" si="151"/>
        <v>0</v>
      </c>
      <c r="GW161">
        <v>1</v>
      </c>
      <c r="GX161">
        <f t="shared" si="152"/>
        <v>0</v>
      </c>
      <c r="HA161">
        <v>0</v>
      </c>
      <c r="HB161">
        <v>0</v>
      </c>
      <c r="IK161">
        <v>0</v>
      </c>
    </row>
    <row r="162" spans="1:255" x14ac:dyDescent="0.2">
      <c r="A162" s="2">
        <v>17</v>
      </c>
      <c r="B162" s="2">
        <v>1</v>
      </c>
      <c r="C162" s="2"/>
      <c r="D162" s="2"/>
      <c r="E162" s="2" t="s">
        <v>288</v>
      </c>
      <c r="F162" s="2" t="s">
        <v>261</v>
      </c>
      <c r="G162" s="2" t="s">
        <v>289</v>
      </c>
      <c r="H162" s="2" t="s">
        <v>43</v>
      </c>
      <c r="I162" s="2">
        <v>11</v>
      </c>
      <c r="J162" s="2">
        <v>0</v>
      </c>
      <c r="K162" s="2"/>
      <c r="L162" s="2"/>
      <c r="M162" s="2"/>
      <c r="N162" s="2"/>
      <c r="O162" s="2">
        <f t="shared" si="121"/>
        <v>29679.98</v>
      </c>
      <c r="P162" s="2">
        <f t="shared" si="122"/>
        <v>29679.98</v>
      </c>
      <c r="Q162" s="2">
        <f t="shared" si="123"/>
        <v>0</v>
      </c>
      <c r="R162" s="2">
        <f t="shared" si="124"/>
        <v>0</v>
      </c>
      <c r="S162" s="2">
        <f t="shared" si="125"/>
        <v>0</v>
      </c>
      <c r="T162" s="2">
        <f t="shared" si="126"/>
        <v>0</v>
      </c>
      <c r="U162" s="2">
        <f t="shared" si="127"/>
        <v>0</v>
      </c>
      <c r="V162" s="2">
        <f t="shared" si="128"/>
        <v>0</v>
      </c>
      <c r="W162" s="2">
        <f t="shared" si="129"/>
        <v>0</v>
      </c>
      <c r="X162" s="2">
        <f t="shared" si="130"/>
        <v>0</v>
      </c>
      <c r="Y162" s="2">
        <f t="shared" si="131"/>
        <v>0</v>
      </c>
      <c r="Z162" s="2"/>
      <c r="AA162" s="2">
        <v>42559021</v>
      </c>
      <c r="AB162" s="2">
        <f t="shared" si="132"/>
        <v>2698.18</v>
      </c>
      <c r="AC162" s="2">
        <f t="shared" si="133"/>
        <v>2698.18</v>
      </c>
      <c r="AD162" s="2">
        <f t="shared" si="116"/>
        <v>0</v>
      </c>
      <c r="AE162" s="2">
        <f t="shared" si="117"/>
        <v>0</v>
      </c>
      <c r="AF162" s="2">
        <f t="shared" si="118"/>
        <v>0</v>
      </c>
      <c r="AG162" s="2">
        <f t="shared" si="134"/>
        <v>0</v>
      </c>
      <c r="AH162" s="2">
        <f t="shared" si="119"/>
        <v>0</v>
      </c>
      <c r="AI162" s="2">
        <f t="shared" si="120"/>
        <v>0</v>
      </c>
      <c r="AJ162" s="2">
        <f t="shared" si="135"/>
        <v>0</v>
      </c>
      <c r="AK162" s="2">
        <v>2698.18</v>
      </c>
      <c r="AL162" s="2">
        <v>2698.18</v>
      </c>
      <c r="AM162" s="2">
        <v>0</v>
      </c>
      <c r="AN162" s="2">
        <v>0</v>
      </c>
      <c r="AO162" s="2">
        <v>0</v>
      </c>
      <c r="AP162" s="2">
        <v>0</v>
      </c>
      <c r="AQ162" s="2">
        <v>0</v>
      </c>
      <c r="AR162" s="2">
        <v>0</v>
      </c>
      <c r="AS162" s="2">
        <v>0</v>
      </c>
      <c r="AT162" s="2">
        <v>0</v>
      </c>
      <c r="AU162" s="2">
        <v>0</v>
      </c>
      <c r="AV162" s="2">
        <v>1</v>
      </c>
      <c r="AW162" s="2">
        <v>1</v>
      </c>
      <c r="AX162" s="2"/>
      <c r="AY162" s="2"/>
      <c r="AZ162" s="2">
        <v>1</v>
      </c>
      <c r="BA162" s="2">
        <v>1</v>
      </c>
      <c r="BB162" s="2">
        <v>1</v>
      </c>
      <c r="BC162" s="2">
        <v>1</v>
      </c>
      <c r="BD162" s="2" t="s">
        <v>3</v>
      </c>
      <c r="BE162" s="2" t="s">
        <v>3</v>
      </c>
      <c r="BF162" s="2" t="s">
        <v>3</v>
      </c>
      <c r="BG162" s="2" t="s">
        <v>3</v>
      </c>
      <c r="BH162" s="2">
        <v>3</v>
      </c>
      <c r="BI162" s="2">
        <v>4</v>
      </c>
      <c r="BJ162" s="2" t="s">
        <v>3</v>
      </c>
      <c r="BK162" s="2"/>
      <c r="BL162" s="2"/>
      <c r="BM162" s="2">
        <v>0</v>
      </c>
      <c r="BN162" s="2">
        <v>0</v>
      </c>
      <c r="BO162" s="2" t="s">
        <v>263</v>
      </c>
      <c r="BP162" s="2">
        <v>1</v>
      </c>
      <c r="BQ162" s="2">
        <v>0</v>
      </c>
      <c r="BR162" s="2">
        <v>0</v>
      </c>
      <c r="BS162" s="2">
        <v>1</v>
      </c>
      <c r="BT162" s="2">
        <v>1</v>
      </c>
      <c r="BU162" s="2">
        <v>1</v>
      </c>
      <c r="BV162" s="2">
        <v>1</v>
      </c>
      <c r="BW162" s="2">
        <v>1</v>
      </c>
      <c r="BX162" s="2">
        <v>1</v>
      </c>
      <c r="BY162" s="2" t="s">
        <v>3</v>
      </c>
      <c r="BZ162" s="2">
        <v>0</v>
      </c>
      <c r="CA162" s="2">
        <v>0</v>
      </c>
      <c r="CB162" s="2"/>
      <c r="CC162" s="2"/>
      <c r="CD162" s="2"/>
      <c r="CE162" s="2"/>
      <c r="CF162" s="2">
        <v>0</v>
      </c>
      <c r="CG162" s="2">
        <v>0</v>
      </c>
      <c r="CH162" s="2"/>
      <c r="CI162" s="2"/>
      <c r="CJ162" s="2"/>
      <c r="CK162" s="2"/>
      <c r="CL162" s="2"/>
      <c r="CM162" s="2">
        <v>0</v>
      </c>
      <c r="CN162" s="2" t="s">
        <v>3</v>
      </c>
      <c r="CO162" s="2">
        <v>0</v>
      </c>
      <c r="CP162" s="2">
        <f t="shared" si="136"/>
        <v>29679.98</v>
      </c>
      <c r="CQ162" s="2">
        <f t="shared" si="137"/>
        <v>2698.18</v>
      </c>
      <c r="CR162" s="2">
        <f t="shared" si="138"/>
        <v>0</v>
      </c>
      <c r="CS162" s="2">
        <f t="shared" si="139"/>
        <v>0</v>
      </c>
      <c r="CT162" s="2">
        <f t="shared" si="140"/>
        <v>0</v>
      </c>
      <c r="CU162" s="2">
        <f t="shared" si="141"/>
        <v>0</v>
      </c>
      <c r="CV162" s="2">
        <f t="shared" si="142"/>
        <v>0</v>
      </c>
      <c r="CW162" s="2">
        <f t="shared" si="143"/>
        <v>0</v>
      </c>
      <c r="CX162" s="2">
        <f t="shared" si="144"/>
        <v>0</v>
      </c>
      <c r="CY162" s="2">
        <f>((S162*BZ162)/100)</f>
        <v>0</v>
      </c>
      <c r="CZ162" s="2">
        <f>((S162*CA162)/100)</f>
        <v>0</v>
      </c>
      <c r="DA162" s="2"/>
      <c r="DB162" s="2"/>
      <c r="DC162" s="2" t="s">
        <v>3</v>
      </c>
      <c r="DD162" s="2" t="s">
        <v>3</v>
      </c>
      <c r="DE162" s="2" t="s">
        <v>3</v>
      </c>
      <c r="DF162" s="2" t="s">
        <v>3</v>
      </c>
      <c r="DG162" s="2" t="s">
        <v>3</v>
      </c>
      <c r="DH162" s="2" t="s">
        <v>3</v>
      </c>
      <c r="DI162" s="2" t="s">
        <v>3</v>
      </c>
      <c r="DJ162" s="2" t="s">
        <v>3</v>
      </c>
      <c r="DK162" s="2" t="s">
        <v>3</v>
      </c>
      <c r="DL162" s="2" t="s">
        <v>3</v>
      </c>
      <c r="DM162" s="2" t="s">
        <v>3</v>
      </c>
      <c r="DN162" s="2">
        <v>110</v>
      </c>
      <c r="DO162" s="2">
        <v>74</v>
      </c>
      <c r="DP162" s="2">
        <v>1</v>
      </c>
      <c r="DQ162" s="2">
        <v>1</v>
      </c>
      <c r="DR162" s="2"/>
      <c r="DS162" s="2"/>
      <c r="DT162" s="2"/>
      <c r="DU162" s="2">
        <v>1010</v>
      </c>
      <c r="DV162" s="2" t="s">
        <v>43</v>
      </c>
      <c r="DW162" s="2" t="s">
        <v>43</v>
      </c>
      <c r="DX162" s="2">
        <v>1</v>
      </c>
      <c r="DY162" s="2"/>
      <c r="DZ162" s="2"/>
      <c r="EA162" s="2"/>
      <c r="EB162" s="2"/>
      <c r="EC162" s="2"/>
      <c r="ED162" s="2"/>
      <c r="EE162" s="2">
        <v>42145007</v>
      </c>
      <c r="EF162" s="2">
        <v>0</v>
      </c>
      <c r="EG162" s="2" t="s">
        <v>3</v>
      </c>
      <c r="EH162" s="2">
        <v>0</v>
      </c>
      <c r="EI162" s="2" t="s">
        <v>3</v>
      </c>
      <c r="EJ162" s="2">
        <v>4</v>
      </c>
      <c r="EK162" s="2">
        <v>0</v>
      </c>
      <c r="EL162" s="2" t="s">
        <v>264</v>
      </c>
      <c r="EM162" s="2" t="s">
        <v>265</v>
      </c>
      <c r="EN162" s="2"/>
      <c r="EO162" s="2" t="s">
        <v>3</v>
      </c>
      <c r="EP162" s="2"/>
      <c r="EQ162" s="2">
        <v>512</v>
      </c>
      <c r="ER162" s="2">
        <v>2698.18</v>
      </c>
      <c r="ES162" s="2">
        <v>2698.18</v>
      </c>
      <c r="ET162" s="2">
        <v>0</v>
      </c>
      <c r="EU162" s="2">
        <v>0</v>
      </c>
      <c r="EV162" s="2">
        <v>0</v>
      </c>
      <c r="EW162" s="2">
        <v>0</v>
      </c>
      <c r="EX162" s="2">
        <v>0</v>
      </c>
      <c r="EY162" s="2">
        <v>0</v>
      </c>
      <c r="EZ162" s="2">
        <v>5</v>
      </c>
      <c r="FA162" s="2"/>
      <c r="FB162" s="2"/>
      <c r="FC162" s="2">
        <v>1</v>
      </c>
      <c r="FD162" s="2">
        <v>18</v>
      </c>
      <c r="FE162" s="2"/>
      <c r="FF162" s="2">
        <v>16325</v>
      </c>
      <c r="FG162" s="2"/>
      <c r="FH162" s="2"/>
      <c r="FI162" s="2"/>
      <c r="FJ162" s="2"/>
      <c r="FK162" s="2"/>
      <c r="FL162" s="2"/>
      <c r="FM162" s="2"/>
      <c r="FN162" s="2"/>
      <c r="FO162" s="2"/>
      <c r="FP162" s="2"/>
      <c r="FQ162" s="2">
        <v>0</v>
      </c>
      <c r="FR162" s="2">
        <f t="shared" si="145"/>
        <v>0</v>
      </c>
      <c r="FS162" s="2">
        <v>0</v>
      </c>
      <c r="FT162" s="2"/>
      <c r="FU162" s="2"/>
      <c r="FV162" s="2"/>
      <c r="FW162" s="2"/>
      <c r="FX162" s="2">
        <v>0</v>
      </c>
      <c r="FY162" s="2">
        <v>0</v>
      </c>
      <c r="FZ162" s="2"/>
      <c r="GA162" s="2" t="s">
        <v>290</v>
      </c>
      <c r="GB162" s="2"/>
      <c r="GC162" s="2"/>
      <c r="GD162" s="2">
        <v>0</v>
      </c>
      <c r="GE162" s="2"/>
      <c r="GF162" s="2">
        <v>-101054947</v>
      </c>
      <c r="GG162" s="2">
        <v>2</v>
      </c>
      <c r="GH162" s="2">
        <v>3</v>
      </c>
      <c r="GI162" s="2">
        <v>3</v>
      </c>
      <c r="GJ162" s="2">
        <v>0</v>
      </c>
      <c r="GK162" s="2">
        <f>ROUND(R162*(R12)/100,2)</f>
        <v>0</v>
      </c>
      <c r="GL162" s="2">
        <f t="shared" si="146"/>
        <v>0</v>
      </c>
      <c r="GM162" s="2">
        <f t="shared" si="147"/>
        <v>29679.98</v>
      </c>
      <c r="GN162" s="2">
        <f t="shared" si="148"/>
        <v>0</v>
      </c>
      <c r="GO162" s="2">
        <f t="shared" si="149"/>
        <v>0</v>
      </c>
      <c r="GP162" s="2">
        <f t="shared" si="150"/>
        <v>29679.98</v>
      </c>
      <c r="GQ162" s="2"/>
      <c r="GR162" s="2">
        <v>1</v>
      </c>
      <c r="GS162" s="2">
        <v>1</v>
      </c>
      <c r="GT162" s="2">
        <v>0</v>
      </c>
      <c r="GU162" s="2" t="s">
        <v>3</v>
      </c>
      <c r="GV162" s="2">
        <f t="shared" si="151"/>
        <v>0</v>
      </c>
      <c r="GW162" s="2">
        <v>1</v>
      </c>
      <c r="GX162" s="2">
        <f t="shared" si="152"/>
        <v>0</v>
      </c>
      <c r="GY162" s="2"/>
      <c r="GZ162" s="2"/>
      <c r="HA162" s="2">
        <v>0</v>
      </c>
      <c r="HB162" s="2">
        <v>0</v>
      </c>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v>0</v>
      </c>
      <c r="IL162" s="2"/>
      <c r="IM162" s="2"/>
      <c r="IN162" s="2"/>
      <c r="IO162" s="2"/>
      <c r="IP162" s="2"/>
      <c r="IQ162" s="2"/>
      <c r="IR162" s="2"/>
      <c r="IS162" s="2"/>
      <c r="IT162" s="2"/>
      <c r="IU162" s="2"/>
    </row>
    <row r="163" spans="1:255" x14ac:dyDescent="0.2">
      <c r="A163">
        <v>17</v>
      </c>
      <c r="B163">
        <v>1</v>
      </c>
      <c r="E163" t="s">
        <v>288</v>
      </c>
      <c r="F163" t="s">
        <v>261</v>
      </c>
      <c r="G163" t="s">
        <v>289</v>
      </c>
      <c r="H163" t="s">
        <v>43</v>
      </c>
      <c r="I163">
        <v>11</v>
      </c>
      <c r="J163">
        <v>0</v>
      </c>
      <c r="O163">
        <f t="shared" si="121"/>
        <v>155226.29999999999</v>
      </c>
      <c r="P163">
        <f t="shared" si="122"/>
        <v>155226.29999999999</v>
      </c>
      <c r="Q163">
        <f t="shared" si="123"/>
        <v>0</v>
      </c>
      <c r="R163">
        <f t="shared" si="124"/>
        <v>0</v>
      </c>
      <c r="S163">
        <f t="shared" si="125"/>
        <v>0</v>
      </c>
      <c r="T163">
        <f t="shared" si="126"/>
        <v>0</v>
      </c>
      <c r="U163">
        <f t="shared" si="127"/>
        <v>0</v>
      </c>
      <c r="V163">
        <f t="shared" si="128"/>
        <v>0</v>
      </c>
      <c r="W163">
        <f t="shared" si="129"/>
        <v>0</v>
      </c>
      <c r="X163">
        <f t="shared" si="130"/>
        <v>0</v>
      </c>
      <c r="Y163">
        <f t="shared" si="131"/>
        <v>0</v>
      </c>
      <c r="AA163">
        <v>42559019</v>
      </c>
      <c r="AB163">
        <f t="shared" si="132"/>
        <v>2698.18</v>
      </c>
      <c r="AC163">
        <f t="shared" si="133"/>
        <v>2698.18</v>
      </c>
      <c r="AD163">
        <f t="shared" si="116"/>
        <v>0</v>
      </c>
      <c r="AE163">
        <f t="shared" si="117"/>
        <v>0</v>
      </c>
      <c r="AF163">
        <f t="shared" si="118"/>
        <v>0</v>
      </c>
      <c r="AG163">
        <f t="shared" si="134"/>
        <v>0</v>
      </c>
      <c r="AH163">
        <f t="shared" si="119"/>
        <v>0</v>
      </c>
      <c r="AI163">
        <f t="shared" si="120"/>
        <v>0</v>
      </c>
      <c r="AJ163">
        <f t="shared" si="135"/>
        <v>0</v>
      </c>
      <c r="AK163">
        <v>2698.18</v>
      </c>
      <c r="AL163">
        <v>2698.18</v>
      </c>
      <c r="AM163">
        <v>0</v>
      </c>
      <c r="AN163">
        <v>0</v>
      </c>
      <c r="AO163">
        <v>0</v>
      </c>
      <c r="AP163">
        <v>0</v>
      </c>
      <c r="AQ163">
        <v>0</v>
      </c>
      <c r="AR163">
        <v>0</v>
      </c>
      <c r="AS163">
        <v>0</v>
      </c>
      <c r="AT163">
        <v>0</v>
      </c>
      <c r="AU163">
        <v>0</v>
      </c>
      <c r="AV163">
        <v>1</v>
      </c>
      <c r="AW163">
        <v>1</v>
      </c>
      <c r="AZ163">
        <v>1</v>
      </c>
      <c r="BA163">
        <v>5.23</v>
      </c>
      <c r="BB163">
        <v>5.23</v>
      </c>
      <c r="BC163">
        <v>5.23</v>
      </c>
      <c r="BD163" t="s">
        <v>3</v>
      </c>
      <c r="BE163" t="s">
        <v>3</v>
      </c>
      <c r="BF163" t="s">
        <v>3</v>
      </c>
      <c r="BG163" t="s">
        <v>3</v>
      </c>
      <c r="BH163">
        <v>3</v>
      </c>
      <c r="BI163">
        <v>4</v>
      </c>
      <c r="BJ163" t="s">
        <v>3</v>
      </c>
      <c r="BM163">
        <v>0</v>
      </c>
      <c r="BN163">
        <v>0</v>
      </c>
      <c r="BO163" t="s">
        <v>3</v>
      </c>
      <c r="BP163">
        <v>0</v>
      </c>
      <c r="BQ163">
        <v>0</v>
      </c>
      <c r="BR163">
        <v>0</v>
      </c>
      <c r="BS163">
        <v>5.23</v>
      </c>
      <c r="BT163">
        <v>1</v>
      </c>
      <c r="BU163">
        <v>1</v>
      </c>
      <c r="BV163">
        <v>1</v>
      </c>
      <c r="BW163">
        <v>1</v>
      </c>
      <c r="BX163">
        <v>1</v>
      </c>
      <c r="BY163" t="s">
        <v>3</v>
      </c>
      <c r="BZ163">
        <v>0</v>
      </c>
      <c r="CA163">
        <v>0</v>
      </c>
      <c r="CF163">
        <v>0</v>
      </c>
      <c r="CG163">
        <v>0</v>
      </c>
      <c r="CM163">
        <v>0</v>
      </c>
      <c r="CN163" t="s">
        <v>3</v>
      </c>
      <c r="CO163">
        <v>0</v>
      </c>
      <c r="CP163">
        <f t="shared" si="136"/>
        <v>155226.29999999999</v>
      </c>
      <c r="CQ163">
        <f t="shared" si="137"/>
        <v>14111.481400000001</v>
      </c>
      <c r="CR163">
        <f t="shared" si="138"/>
        <v>0</v>
      </c>
      <c r="CS163">
        <f t="shared" si="139"/>
        <v>0</v>
      </c>
      <c r="CT163">
        <f t="shared" si="140"/>
        <v>0</v>
      </c>
      <c r="CU163">
        <f t="shared" si="141"/>
        <v>0</v>
      </c>
      <c r="CV163">
        <f t="shared" si="142"/>
        <v>0</v>
      </c>
      <c r="CW163">
        <f t="shared" si="143"/>
        <v>0</v>
      </c>
      <c r="CX163">
        <f t="shared" si="144"/>
        <v>0</v>
      </c>
      <c r="CY163">
        <f>S163*(BZ163/100)</f>
        <v>0</v>
      </c>
      <c r="CZ163">
        <f>S163*(CA163/100)</f>
        <v>0</v>
      </c>
      <c r="DC163" t="s">
        <v>3</v>
      </c>
      <c r="DD163" t="s">
        <v>3</v>
      </c>
      <c r="DE163" t="s">
        <v>3</v>
      </c>
      <c r="DF163" t="s">
        <v>3</v>
      </c>
      <c r="DG163" t="s">
        <v>3</v>
      </c>
      <c r="DH163" t="s">
        <v>3</v>
      </c>
      <c r="DI163" t="s">
        <v>3</v>
      </c>
      <c r="DJ163" t="s">
        <v>3</v>
      </c>
      <c r="DK163" t="s">
        <v>3</v>
      </c>
      <c r="DL163" t="s">
        <v>3</v>
      </c>
      <c r="DM163" t="s">
        <v>3</v>
      </c>
      <c r="DN163">
        <v>0</v>
      </c>
      <c r="DO163">
        <v>0</v>
      </c>
      <c r="DP163">
        <v>1</v>
      </c>
      <c r="DQ163">
        <v>1</v>
      </c>
      <c r="DU163">
        <v>1010</v>
      </c>
      <c r="DV163" t="s">
        <v>43</v>
      </c>
      <c r="DW163" t="s">
        <v>43</v>
      </c>
      <c r="DX163">
        <v>1</v>
      </c>
      <c r="EE163">
        <v>42145007</v>
      </c>
      <c r="EF163">
        <v>0</v>
      </c>
      <c r="EG163" t="s">
        <v>3</v>
      </c>
      <c r="EH163">
        <v>0</v>
      </c>
      <c r="EI163" t="s">
        <v>3</v>
      </c>
      <c r="EJ163">
        <v>4</v>
      </c>
      <c r="EK163">
        <v>0</v>
      </c>
      <c r="EL163" t="s">
        <v>264</v>
      </c>
      <c r="EM163" t="s">
        <v>265</v>
      </c>
      <c r="EO163" t="s">
        <v>3</v>
      </c>
      <c r="EQ163">
        <v>512</v>
      </c>
      <c r="ER163">
        <v>2698.18</v>
      </c>
      <c r="ES163">
        <v>2698.18</v>
      </c>
      <c r="ET163">
        <v>0</v>
      </c>
      <c r="EU163">
        <v>0</v>
      </c>
      <c r="EV163">
        <v>0</v>
      </c>
      <c r="EW163">
        <v>0</v>
      </c>
      <c r="EX163">
        <v>0</v>
      </c>
      <c r="EY163">
        <v>0</v>
      </c>
      <c r="FQ163">
        <v>0</v>
      </c>
      <c r="FR163">
        <f t="shared" si="145"/>
        <v>0</v>
      </c>
      <c r="FS163">
        <v>0</v>
      </c>
      <c r="FX163">
        <v>0</v>
      </c>
      <c r="FY163">
        <v>0</v>
      </c>
      <c r="GA163" t="s">
        <v>290</v>
      </c>
      <c r="GD163">
        <v>0</v>
      </c>
      <c r="GF163">
        <v>-101054947</v>
      </c>
      <c r="GG163">
        <v>2</v>
      </c>
      <c r="GH163">
        <v>4</v>
      </c>
      <c r="GI163">
        <v>3</v>
      </c>
      <c r="GJ163">
        <v>0</v>
      </c>
      <c r="GK163">
        <f>ROUND(R163*(S12)/100,2)</f>
        <v>0</v>
      </c>
      <c r="GL163">
        <f t="shared" si="146"/>
        <v>0</v>
      </c>
      <c r="GM163">
        <f t="shared" si="147"/>
        <v>155226.29999999999</v>
      </c>
      <c r="GN163">
        <f t="shared" si="148"/>
        <v>0</v>
      </c>
      <c r="GO163">
        <f t="shared" si="149"/>
        <v>0</v>
      </c>
      <c r="GP163">
        <f t="shared" si="150"/>
        <v>155226.29999999999</v>
      </c>
      <c r="GR163">
        <v>1</v>
      </c>
      <c r="GS163">
        <v>2</v>
      </c>
      <c r="GT163">
        <v>0</v>
      </c>
      <c r="GU163" t="s">
        <v>3</v>
      </c>
      <c r="GV163">
        <f t="shared" si="151"/>
        <v>0</v>
      </c>
      <c r="GW163">
        <v>1</v>
      </c>
      <c r="GX163">
        <f t="shared" si="152"/>
        <v>0</v>
      </c>
      <c r="HA163">
        <v>0</v>
      </c>
      <c r="HB163">
        <v>0</v>
      </c>
      <c r="IK163">
        <v>0</v>
      </c>
    </row>
    <row r="164" spans="1:255" x14ac:dyDescent="0.2">
      <c r="A164" s="2">
        <v>17</v>
      </c>
      <c r="B164" s="2">
        <v>1</v>
      </c>
      <c r="C164" s="2"/>
      <c r="D164" s="2"/>
      <c r="E164" s="2" t="s">
        <v>291</v>
      </c>
      <c r="F164" s="2" t="s">
        <v>261</v>
      </c>
      <c r="G164" s="2" t="s">
        <v>292</v>
      </c>
      <c r="H164" s="2" t="s">
        <v>43</v>
      </c>
      <c r="I164" s="2">
        <v>7</v>
      </c>
      <c r="J164" s="2">
        <v>0</v>
      </c>
      <c r="K164" s="2"/>
      <c r="L164" s="2"/>
      <c r="M164" s="2"/>
      <c r="N164" s="2"/>
      <c r="O164" s="2">
        <f t="shared" si="121"/>
        <v>20159.86</v>
      </c>
      <c r="P164" s="2">
        <f t="shared" si="122"/>
        <v>20159.86</v>
      </c>
      <c r="Q164" s="2">
        <f t="shared" si="123"/>
        <v>0</v>
      </c>
      <c r="R164" s="2">
        <f t="shared" si="124"/>
        <v>0</v>
      </c>
      <c r="S164" s="2">
        <f t="shared" si="125"/>
        <v>0</v>
      </c>
      <c r="T164" s="2">
        <f t="shared" si="126"/>
        <v>0</v>
      </c>
      <c r="U164" s="2">
        <f t="shared" si="127"/>
        <v>0</v>
      </c>
      <c r="V164" s="2">
        <f t="shared" si="128"/>
        <v>0</v>
      </c>
      <c r="W164" s="2">
        <f t="shared" si="129"/>
        <v>0</v>
      </c>
      <c r="X164" s="2">
        <f t="shared" si="130"/>
        <v>0</v>
      </c>
      <c r="Y164" s="2">
        <f t="shared" si="131"/>
        <v>0</v>
      </c>
      <c r="Z164" s="2"/>
      <c r="AA164" s="2">
        <v>42559021</v>
      </c>
      <c r="AB164" s="2">
        <f t="shared" si="132"/>
        <v>2879.98</v>
      </c>
      <c r="AC164" s="2">
        <f t="shared" si="133"/>
        <v>2879.98</v>
      </c>
      <c r="AD164" s="2">
        <f t="shared" si="116"/>
        <v>0</v>
      </c>
      <c r="AE164" s="2">
        <f t="shared" si="117"/>
        <v>0</v>
      </c>
      <c r="AF164" s="2">
        <f t="shared" si="118"/>
        <v>0</v>
      </c>
      <c r="AG164" s="2">
        <f t="shared" si="134"/>
        <v>0</v>
      </c>
      <c r="AH164" s="2">
        <f t="shared" si="119"/>
        <v>0</v>
      </c>
      <c r="AI164" s="2">
        <f t="shared" si="120"/>
        <v>0</v>
      </c>
      <c r="AJ164" s="2">
        <f t="shared" si="135"/>
        <v>0</v>
      </c>
      <c r="AK164" s="2">
        <v>2879.98</v>
      </c>
      <c r="AL164" s="2">
        <v>2879.98</v>
      </c>
      <c r="AM164" s="2">
        <v>0</v>
      </c>
      <c r="AN164" s="2">
        <v>0</v>
      </c>
      <c r="AO164" s="2">
        <v>0</v>
      </c>
      <c r="AP164" s="2">
        <v>0</v>
      </c>
      <c r="AQ164" s="2">
        <v>0</v>
      </c>
      <c r="AR164" s="2">
        <v>0</v>
      </c>
      <c r="AS164" s="2">
        <v>0</v>
      </c>
      <c r="AT164" s="2">
        <v>0</v>
      </c>
      <c r="AU164" s="2">
        <v>0</v>
      </c>
      <c r="AV164" s="2">
        <v>1</v>
      </c>
      <c r="AW164" s="2">
        <v>1</v>
      </c>
      <c r="AX164" s="2"/>
      <c r="AY164" s="2"/>
      <c r="AZ164" s="2">
        <v>1</v>
      </c>
      <c r="BA164" s="2">
        <v>1</v>
      </c>
      <c r="BB164" s="2">
        <v>1</v>
      </c>
      <c r="BC164" s="2">
        <v>1</v>
      </c>
      <c r="BD164" s="2" t="s">
        <v>3</v>
      </c>
      <c r="BE164" s="2" t="s">
        <v>3</v>
      </c>
      <c r="BF164" s="2" t="s">
        <v>3</v>
      </c>
      <c r="BG164" s="2" t="s">
        <v>3</v>
      </c>
      <c r="BH164" s="2">
        <v>3</v>
      </c>
      <c r="BI164" s="2">
        <v>4</v>
      </c>
      <c r="BJ164" s="2" t="s">
        <v>3</v>
      </c>
      <c r="BK164" s="2"/>
      <c r="BL164" s="2"/>
      <c r="BM164" s="2">
        <v>0</v>
      </c>
      <c r="BN164" s="2">
        <v>0</v>
      </c>
      <c r="BO164" s="2" t="s">
        <v>263</v>
      </c>
      <c r="BP164" s="2">
        <v>1</v>
      </c>
      <c r="BQ164" s="2">
        <v>0</v>
      </c>
      <c r="BR164" s="2">
        <v>0</v>
      </c>
      <c r="BS164" s="2">
        <v>1</v>
      </c>
      <c r="BT164" s="2">
        <v>1</v>
      </c>
      <c r="BU164" s="2">
        <v>1</v>
      </c>
      <c r="BV164" s="2">
        <v>1</v>
      </c>
      <c r="BW164" s="2">
        <v>1</v>
      </c>
      <c r="BX164" s="2">
        <v>1</v>
      </c>
      <c r="BY164" s="2" t="s">
        <v>3</v>
      </c>
      <c r="BZ164" s="2">
        <v>0</v>
      </c>
      <c r="CA164" s="2">
        <v>0</v>
      </c>
      <c r="CB164" s="2"/>
      <c r="CC164" s="2"/>
      <c r="CD164" s="2"/>
      <c r="CE164" s="2"/>
      <c r="CF164" s="2">
        <v>0</v>
      </c>
      <c r="CG164" s="2">
        <v>0</v>
      </c>
      <c r="CH164" s="2"/>
      <c r="CI164" s="2"/>
      <c r="CJ164" s="2"/>
      <c r="CK164" s="2"/>
      <c r="CL164" s="2"/>
      <c r="CM164" s="2">
        <v>0</v>
      </c>
      <c r="CN164" s="2" t="s">
        <v>3</v>
      </c>
      <c r="CO164" s="2">
        <v>0</v>
      </c>
      <c r="CP164" s="2">
        <f t="shared" si="136"/>
        <v>20159.86</v>
      </c>
      <c r="CQ164" s="2">
        <f t="shared" si="137"/>
        <v>2879.98</v>
      </c>
      <c r="CR164" s="2">
        <f t="shared" si="138"/>
        <v>0</v>
      </c>
      <c r="CS164" s="2">
        <f t="shared" si="139"/>
        <v>0</v>
      </c>
      <c r="CT164" s="2">
        <f t="shared" si="140"/>
        <v>0</v>
      </c>
      <c r="CU164" s="2">
        <f t="shared" si="141"/>
        <v>0</v>
      </c>
      <c r="CV164" s="2">
        <f t="shared" si="142"/>
        <v>0</v>
      </c>
      <c r="CW164" s="2">
        <f t="shared" si="143"/>
        <v>0</v>
      </c>
      <c r="CX164" s="2">
        <f t="shared" si="144"/>
        <v>0</v>
      </c>
      <c r="CY164" s="2">
        <f>((S164*BZ164)/100)</f>
        <v>0</v>
      </c>
      <c r="CZ164" s="2">
        <f>((S164*CA164)/100)</f>
        <v>0</v>
      </c>
      <c r="DA164" s="2"/>
      <c r="DB164" s="2"/>
      <c r="DC164" s="2" t="s">
        <v>3</v>
      </c>
      <c r="DD164" s="2" t="s">
        <v>3</v>
      </c>
      <c r="DE164" s="2" t="s">
        <v>3</v>
      </c>
      <c r="DF164" s="2" t="s">
        <v>3</v>
      </c>
      <c r="DG164" s="2" t="s">
        <v>3</v>
      </c>
      <c r="DH164" s="2" t="s">
        <v>3</v>
      </c>
      <c r="DI164" s="2" t="s">
        <v>3</v>
      </c>
      <c r="DJ164" s="2" t="s">
        <v>3</v>
      </c>
      <c r="DK164" s="2" t="s">
        <v>3</v>
      </c>
      <c r="DL164" s="2" t="s">
        <v>3</v>
      </c>
      <c r="DM164" s="2" t="s">
        <v>3</v>
      </c>
      <c r="DN164" s="2">
        <v>110</v>
      </c>
      <c r="DO164" s="2">
        <v>74</v>
      </c>
      <c r="DP164" s="2">
        <v>1</v>
      </c>
      <c r="DQ164" s="2">
        <v>1</v>
      </c>
      <c r="DR164" s="2"/>
      <c r="DS164" s="2"/>
      <c r="DT164" s="2"/>
      <c r="DU164" s="2">
        <v>1010</v>
      </c>
      <c r="DV164" s="2" t="s">
        <v>43</v>
      </c>
      <c r="DW164" s="2" t="s">
        <v>43</v>
      </c>
      <c r="DX164" s="2">
        <v>1</v>
      </c>
      <c r="DY164" s="2"/>
      <c r="DZ164" s="2"/>
      <c r="EA164" s="2"/>
      <c r="EB164" s="2"/>
      <c r="EC164" s="2"/>
      <c r="ED164" s="2"/>
      <c r="EE164" s="2">
        <v>42145007</v>
      </c>
      <c r="EF164" s="2">
        <v>0</v>
      </c>
      <c r="EG164" s="2" t="s">
        <v>3</v>
      </c>
      <c r="EH164" s="2">
        <v>0</v>
      </c>
      <c r="EI164" s="2" t="s">
        <v>3</v>
      </c>
      <c r="EJ164" s="2">
        <v>4</v>
      </c>
      <c r="EK164" s="2">
        <v>0</v>
      </c>
      <c r="EL164" s="2" t="s">
        <v>264</v>
      </c>
      <c r="EM164" s="2" t="s">
        <v>265</v>
      </c>
      <c r="EN164" s="2"/>
      <c r="EO164" s="2" t="s">
        <v>3</v>
      </c>
      <c r="EP164" s="2"/>
      <c r="EQ164" s="2">
        <v>512</v>
      </c>
      <c r="ER164" s="2">
        <v>2879.98</v>
      </c>
      <c r="ES164" s="2">
        <v>2879.98</v>
      </c>
      <c r="ET164" s="2">
        <v>0</v>
      </c>
      <c r="EU164" s="2">
        <v>0</v>
      </c>
      <c r="EV164" s="2">
        <v>0</v>
      </c>
      <c r="EW164" s="2">
        <v>0</v>
      </c>
      <c r="EX164" s="2">
        <v>0</v>
      </c>
      <c r="EY164" s="2">
        <v>0</v>
      </c>
      <c r="EZ164" s="2">
        <v>5</v>
      </c>
      <c r="FA164" s="2"/>
      <c r="FB164" s="2"/>
      <c r="FC164" s="2">
        <v>1</v>
      </c>
      <c r="FD164" s="2">
        <v>18</v>
      </c>
      <c r="FE164" s="2"/>
      <c r="FF164" s="2">
        <v>17425</v>
      </c>
      <c r="FG164" s="2"/>
      <c r="FH164" s="2"/>
      <c r="FI164" s="2"/>
      <c r="FJ164" s="2"/>
      <c r="FK164" s="2"/>
      <c r="FL164" s="2"/>
      <c r="FM164" s="2"/>
      <c r="FN164" s="2"/>
      <c r="FO164" s="2"/>
      <c r="FP164" s="2"/>
      <c r="FQ164" s="2">
        <v>0</v>
      </c>
      <c r="FR164" s="2">
        <f t="shared" si="145"/>
        <v>0</v>
      </c>
      <c r="FS164" s="2">
        <v>0</v>
      </c>
      <c r="FT164" s="2"/>
      <c r="FU164" s="2"/>
      <c r="FV164" s="2"/>
      <c r="FW164" s="2"/>
      <c r="FX164" s="2">
        <v>0</v>
      </c>
      <c r="FY164" s="2">
        <v>0</v>
      </c>
      <c r="FZ164" s="2"/>
      <c r="GA164" s="2" t="s">
        <v>293</v>
      </c>
      <c r="GB164" s="2"/>
      <c r="GC164" s="2"/>
      <c r="GD164" s="2">
        <v>0</v>
      </c>
      <c r="GE164" s="2"/>
      <c r="GF164" s="2">
        <v>1451944279</v>
      </c>
      <c r="GG164" s="2">
        <v>2</v>
      </c>
      <c r="GH164" s="2">
        <v>3</v>
      </c>
      <c r="GI164" s="2">
        <v>3</v>
      </c>
      <c r="GJ164" s="2">
        <v>0</v>
      </c>
      <c r="GK164" s="2">
        <f>ROUND(R164*(R12)/100,2)</f>
        <v>0</v>
      </c>
      <c r="GL164" s="2">
        <f t="shared" si="146"/>
        <v>0</v>
      </c>
      <c r="GM164" s="2">
        <f t="shared" si="147"/>
        <v>20159.86</v>
      </c>
      <c r="GN164" s="2">
        <f t="shared" si="148"/>
        <v>0</v>
      </c>
      <c r="GO164" s="2">
        <f t="shared" si="149"/>
        <v>0</v>
      </c>
      <c r="GP164" s="2">
        <f t="shared" si="150"/>
        <v>20159.86</v>
      </c>
      <c r="GQ164" s="2"/>
      <c r="GR164" s="2">
        <v>1</v>
      </c>
      <c r="GS164" s="2">
        <v>1</v>
      </c>
      <c r="GT164" s="2">
        <v>0</v>
      </c>
      <c r="GU164" s="2" t="s">
        <v>3</v>
      </c>
      <c r="GV164" s="2">
        <f t="shared" si="151"/>
        <v>0</v>
      </c>
      <c r="GW164" s="2">
        <v>1</v>
      </c>
      <c r="GX164" s="2">
        <f t="shared" si="152"/>
        <v>0</v>
      </c>
      <c r="GY164" s="2"/>
      <c r="GZ164" s="2"/>
      <c r="HA164" s="2">
        <v>0</v>
      </c>
      <c r="HB164" s="2">
        <v>0</v>
      </c>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v>0</v>
      </c>
      <c r="IL164" s="2"/>
      <c r="IM164" s="2"/>
      <c r="IN164" s="2"/>
      <c r="IO164" s="2"/>
      <c r="IP164" s="2"/>
      <c r="IQ164" s="2"/>
      <c r="IR164" s="2"/>
      <c r="IS164" s="2"/>
      <c r="IT164" s="2"/>
      <c r="IU164" s="2"/>
    </row>
    <row r="165" spans="1:255" x14ac:dyDescent="0.2">
      <c r="A165">
        <v>17</v>
      </c>
      <c r="B165">
        <v>1</v>
      </c>
      <c r="E165" t="s">
        <v>291</v>
      </c>
      <c r="F165" t="s">
        <v>261</v>
      </c>
      <c r="G165" t="s">
        <v>292</v>
      </c>
      <c r="H165" t="s">
        <v>43</v>
      </c>
      <c r="I165">
        <v>7</v>
      </c>
      <c r="J165">
        <v>0</v>
      </c>
      <c r="O165">
        <f t="shared" si="121"/>
        <v>105436.07</v>
      </c>
      <c r="P165">
        <f t="shared" si="122"/>
        <v>105436.07</v>
      </c>
      <c r="Q165">
        <f t="shared" si="123"/>
        <v>0</v>
      </c>
      <c r="R165">
        <f t="shared" si="124"/>
        <v>0</v>
      </c>
      <c r="S165">
        <f t="shared" si="125"/>
        <v>0</v>
      </c>
      <c r="T165">
        <f t="shared" si="126"/>
        <v>0</v>
      </c>
      <c r="U165">
        <f t="shared" si="127"/>
        <v>0</v>
      </c>
      <c r="V165">
        <f t="shared" si="128"/>
        <v>0</v>
      </c>
      <c r="W165">
        <f t="shared" si="129"/>
        <v>0</v>
      </c>
      <c r="X165">
        <f t="shared" si="130"/>
        <v>0</v>
      </c>
      <c r="Y165">
        <f t="shared" si="131"/>
        <v>0</v>
      </c>
      <c r="AA165">
        <v>42559019</v>
      </c>
      <c r="AB165">
        <f t="shared" si="132"/>
        <v>2879.98</v>
      </c>
      <c r="AC165">
        <f t="shared" si="133"/>
        <v>2879.98</v>
      </c>
      <c r="AD165">
        <f t="shared" si="116"/>
        <v>0</v>
      </c>
      <c r="AE165">
        <f t="shared" si="117"/>
        <v>0</v>
      </c>
      <c r="AF165">
        <f t="shared" si="118"/>
        <v>0</v>
      </c>
      <c r="AG165">
        <f t="shared" si="134"/>
        <v>0</v>
      </c>
      <c r="AH165">
        <f t="shared" si="119"/>
        <v>0</v>
      </c>
      <c r="AI165">
        <f t="shared" si="120"/>
        <v>0</v>
      </c>
      <c r="AJ165">
        <f t="shared" si="135"/>
        <v>0</v>
      </c>
      <c r="AK165">
        <v>2879.98</v>
      </c>
      <c r="AL165">
        <v>2879.98</v>
      </c>
      <c r="AM165">
        <v>0</v>
      </c>
      <c r="AN165">
        <v>0</v>
      </c>
      <c r="AO165">
        <v>0</v>
      </c>
      <c r="AP165">
        <v>0</v>
      </c>
      <c r="AQ165">
        <v>0</v>
      </c>
      <c r="AR165">
        <v>0</v>
      </c>
      <c r="AS165">
        <v>0</v>
      </c>
      <c r="AT165">
        <v>0</v>
      </c>
      <c r="AU165">
        <v>0</v>
      </c>
      <c r="AV165">
        <v>1</v>
      </c>
      <c r="AW165">
        <v>1</v>
      </c>
      <c r="AZ165">
        <v>1</v>
      </c>
      <c r="BA165">
        <v>5.23</v>
      </c>
      <c r="BB165">
        <v>5.23</v>
      </c>
      <c r="BC165">
        <v>5.23</v>
      </c>
      <c r="BD165" t="s">
        <v>3</v>
      </c>
      <c r="BE165" t="s">
        <v>3</v>
      </c>
      <c r="BF165" t="s">
        <v>3</v>
      </c>
      <c r="BG165" t="s">
        <v>3</v>
      </c>
      <c r="BH165">
        <v>3</v>
      </c>
      <c r="BI165">
        <v>4</v>
      </c>
      <c r="BJ165" t="s">
        <v>3</v>
      </c>
      <c r="BM165">
        <v>0</v>
      </c>
      <c r="BN165">
        <v>0</v>
      </c>
      <c r="BO165" t="s">
        <v>3</v>
      </c>
      <c r="BP165">
        <v>0</v>
      </c>
      <c r="BQ165">
        <v>0</v>
      </c>
      <c r="BR165">
        <v>0</v>
      </c>
      <c r="BS165">
        <v>5.23</v>
      </c>
      <c r="BT165">
        <v>1</v>
      </c>
      <c r="BU165">
        <v>1</v>
      </c>
      <c r="BV165">
        <v>1</v>
      </c>
      <c r="BW165">
        <v>1</v>
      </c>
      <c r="BX165">
        <v>1</v>
      </c>
      <c r="BY165" t="s">
        <v>3</v>
      </c>
      <c r="BZ165">
        <v>0</v>
      </c>
      <c r="CA165">
        <v>0</v>
      </c>
      <c r="CF165">
        <v>0</v>
      </c>
      <c r="CG165">
        <v>0</v>
      </c>
      <c r="CM165">
        <v>0</v>
      </c>
      <c r="CN165" t="s">
        <v>3</v>
      </c>
      <c r="CO165">
        <v>0</v>
      </c>
      <c r="CP165">
        <f t="shared" si="136"/>
        <v>105436.07</v>
      </c>
      <c r="CQ165">
        <f t="shared" si="137"/>
        <v>15062.295400000001</v>
      </c>
      <c r="CR165">
        <f t="shared" si="138"/>
        <v>0</v>
      </c>
      <c r="CS165">
        <f t="shared" si="139"/>
        <v>0</v>
      </c>
      <c r="CT165">
        <f t="shared" si="140"/>
        <v>0</v>
      </c>
      <c r="CU165">
        <f t="shared" si="141"/>
        <v>0</v>
      </c>
      <c r="CV165">
        <f t="shared" si="142"/>
        <v>0</v>
      </c>
      <c r="CW165">
        <f t="shared" si="143"/>
        <v>0</v>
      </c>
      <c r="CX165">
        <f t="shared" si="144"/>
        <v>0</v>
      </c>
      <c r="CY165">
        <f>S165*(BZ165/100)</f>
        <v>0</v>
      </c>
      <c r="CZ165">
        <f>S165*(CA165/100)</f>
        <v>0</v>
      </c>
      <c r="DC165" t="s">
        <v>3</v>
      </c>
      <c r="DD165" t="s">
        <v>3</v>
      </c>
      <c r="DE165" t="s">
        <v>3</v>
      </c>
      <c r="DF165" t="s">
        <v>3</v>
      </c>
      <c r="DG165" t="s">
        <v>3</v>
      </c>
      <c r="DH165" t="s">
        <v>3</v>
      </c>
      <c r="DI165" t="s">
        <v>3</v>
      </c>
      <c r="DJ165" t="s">
        <v>3</v>
      </c>
      <c r="DK165" t="s">
        <v>3</v>
      </c>
      <c r="DL165" t="s">
        <v>3</v>
      </c>
      <c r="DM165" t="s">
        <v>3</v>
      </c>
      <c r="DN165">
        <v>0</v>
      </c>
      <c r="DO165">
        <v>0</v>
      </c>
      <c r="DP165">
        <v>1</v>
      </c>
      <c r="DQ165">
        <v>1</v>
      </c>
      <c r="DU165">
        <v>1010</v>
      </c>
      <c r="DV165" t="s">
        <v>43</v>
      </c>
      <c r="DW165" t="s">
        <v>43</v>
      </c>
      <c r="DX165">
        <v>1</v>
      </c>
      <c r="EE165">
        <v>42145007</v>
      </c>
      <c r="EF165">
        <v>0</v>
      </c>
      <c r="EG165" t="s">
        <v>3</v>
      </c>
      <c r="EH165">
        <v>0</v>
      </c>
      <c r="EI165" t="s">
        <v>3</v>
      </c>
      <c r="EJ165">
        <v>4</v>
      </c>
      <c r="EK165">
        <v>0</v>
      </c>
      <c r="EL165" t="s">
        <v>264</v>
      </c>
      <c r="EM165" t="s">
        <v>265</v>
      </c>
      <c r="EO165" t="s">
        <v>3</v>
      </c>
      <c r="EQ165">
        <v>512</v>
      </c>
      <c r="ER165">
        <v>2879.98</v>
      </c>
      <c r="ES165">
        <v>2879.98</v>
      </c>
      <c r="ET165">
        <v>0</v>
      </c>
      <c r="EU165">
        <v>0</v>
      </c>
      <c r="EV165">
        <v>0</v>
      </c>
      <c r="EW165">
        <v>0</v>
      </c>
      <c r="EX165">
        <v>0</v>
      </c>
      <c r="EY165">
        <v>0</v>
      </c>
      <c r="FQ165">
        <v>0</v>
      </c>
      <c r="FR165">
        <f t="shared" si="145"/>
        <v>0</v>
      </c>
      <c r="FS165">
        <v>0</v>
      </c>
      <c r="FX165">
        <v>0</v>
      </c>
      <c r="FY165">
        <v>0</v>
      </c>
      <c r="GA165" t="s">
        <v>293</v>
      </c>
      <c r="GD165">
        <v>0</v>
      </c>
      <c r="GF165">
        <v>1451944279</v>
      </c>
      <c r="GG165">
        <v>2</v>
      </c>
      <c r="GH165">
        <v>4</v>
      </c>
      <c r="GI165">
        <v>3</v>
      </c>
      <c r="GJ165">
        <v>0</v>
      </c>
      <c r="GK165">
        <f>ROUND(R165*(S12)/100,2)</f>
        <v>0</v>
      </c>
      <c r="GL165">
        <f t="shared" si="146"/>
        <v>0</v>
      </c>
      <c r="GM165">
        <f t="shared" si="147"/>
        <v>105436.07</v>
      </c>
      <c r="GN165">
        <f t="shared" si="148"/>
        <v>0</v>
      </c>
      <c r="GO165">
        <f t="shared" si="149"/>
        <v>0</v>
      </c>
      <c r="GP165">
        <f t="shared" si="150"/>
        <v>105436.07</v>
      </c>
      <c r="GR165">
        <v>1</v>
      </c>
      <c r="GS165">
        <v>2</v>
      </c>
      <c r="GT165">
        <v>0</v>
      </c>
      <c r="GU165" t="s">
        <v>3</v>
      </c>
      <c r="GV165">
        <f t="shared" si="151"/>
        <v>0</v>
      </c>
      <c r="GW165">
        <v>1</v>
      </c>
      <c r="GX165">
        <f t="shared" si="152"/>
        <v>0</v>
      </c>
      <c r="HA165">
        <v>0</v>
      </c>
      <c r="HB165">
        <v>0</v>
      </c>
      <c r="IK165">
        <v>0</v>
      </c>
    </row>
    <row r="166" spans="1:255" x14ac:dyDescent="0.2">
      <c r="A166" s="2">
        <v>17</v>
      </c>
      <c r="B166" s="2">
        <v>1</v>
      </c>
      <c r="C166" s="2"/>
      <c r="D166" s="2"/>
      <c r="E166" s="2" t="s">
        <v>294</v>
      </c>
      <c r="F166" s="2" t="s">
        <v>261</v>
      </c>
      <c r="G166" s="2" t="s">
        <v>295</v>
      </c>
      <c r="H166" s="2" t="s">
        <v>43</v>
      </c>
      <c r="I166" s="2">
        <v>135</v>
      </c>
      <c r="J166" s="2">
        <v>0</v>
      </c>
      <c r="K166" s="2"/>
      <c r="L166" s="2"/>
      <c r="M166" s="2"/>
      <c r="N166" s="2"/>
      <c r="O166" s="2">
        <f t="shared" si="121"/>
        <v>413341.65</v>
      </c>
      <c r="P166" s="2">
        <f t="shared" si="122"/>
        <v>413341.65</v>
      </c>
      <c r="Q166" s="2">
        <f t="shared" si="123"/>
        <v>0</v>
      </c>
      <c r="R166" s="2">
        <f t="shared" si="124"/>
        <v>0</v>
      </c>
      <c r="S166" s="2">
        <f t="shared" si="125"/>
        <v>0</v>
      </c>
      <c r="T166" s="2">
        <f t="shared" si="126"/>
        <v>0</v>
      </c>
      <c r="U166" s="2">
        <f t="shared" si="127"/>
        <v>0</v>
      </c>
      <c r="V166" s="2">
        <f t="shared" si="128"/>
        <v>0</v>
      </c>
      <c r="W166" s="2">
        <f t="shared" si="129"/>
        <v>0</v>
      </c>
      <c r="X166" s="2">
        <f t="shared" si="130"/>
        <v>0</v>
      </c>
      <c r="Y166" s="2">
        <f t="shared" si="131"/>
        <v>0</v>
      </c>
      <c r="Z166" s="2"/>
      <c r="AA166" s="2">
        <v>42559021</v>
      </c>
      <c r="AB166" s="2">
        <f t="shared" si="132"/>
        <v>3061.79</v>
      </c>
      <c r="AC166" s="2">
        <f t="shared" si="133"/>
        <v>3061.79</v>
      </c>
      <c r="AD166" s="2">
        <f t="shared" si="116"/>
        <v>0</v>
      </c>
      <c r="AE166" s="2">
        <f t="shared" si="117"/>
        <v>0</v>
      </c>
      <c r="AF166" s="2">
        <f t="shared" si="118"/>
        <v>0</v>
      </c>
      <c r="AG166" s="2">
        <f t="shared" si="134"/>
        <v>0</v>
      </c>
      <c r="AH166" s="2">
        <f t="shared" si="119"/>
        <v>0</v>
      </c>
      <c r="AI166" s="2">
        <f t="shared" si="120"/>
        <v>0</v>
      </c>
      <c r="AJ166" s="2">
        <f t="shared" si="135"/>
        <v>0</v>
      </c>
      <c r="AK166" s="2">
        <v>3061.79</v>
      </c>
      <c r="AL166" s="2">
        <v>3061.79</v>
      </c>
      <c r="AM166" s="2">
        <v>0</v>
      </c>
      <c r="AN166" s="2">
        <v>0</v>
      </c>
      <c r="AO166" s="2">
        <v>0</v>
      </c>
      <c r="AP166" s="2">
        <v>0</v>
      </c>
      <c r="AQ166" s="2">
        <v>0</v>
      </c>
      <c r="AR166" s="2">
        <v>0</v>
      </c>
      <c r="AS166" s="2">
        <v>0</v>
      </c>
      <c r="AT166" s="2">
        <v>0</v>
      </c>
      <c r="AU166" s="2">
        <v>0</v>
      </c>
      <c r="AV166" s="2">
        <v>1</v>
      </c>
      <c r="AW166" s="2">
        <v>1</v>
      </c>
      <c r="AX166" s="2"/>
      <c r="AY166" s="2"/>
      <c r="AZ166" s="2">
        <v>1</v>
      </c>
      <c r="BA166" s="2">
        <v>1</v>
      </c>
      <c r="BB166" s="2">
        <v>1</v>
      </c>
      <c r="BC166" s="2">
        <v>1</v>
      </c>
      <c r="BD166" s="2" t="s">
        <v>3</v>
      </c>
      <c r="BE166" s="2" t="s">
        <v>3</v>
      </c>
      <c r="BF166" s="2" t="s">
        <v>3</v>
      </c>
      <c r="BG166" s="2" t="s">
        <v>3</v>
      </c>
      <c r="BH166" s="2">
        <v>3</v>
      </c>
      <c r="BI166" s="2">
        <v>4</v>
      </c>
      <c r="BJ166" s="2" t="s">
        <v>3</v>
      </c>
      <c r="BK166" s="2"/>
      <c r="BL166" s="2"/>
      <c r="BM166" s="2">
        <v>0</v>
      </c>
      <c r="BN166" s="2">
        <v>0</v>
      </c>
      <c r="BO166" s="2" t="s">
        <v>263</v>
      </c>
      <c r="BP166" s="2">
        <v>1</v>
      </c>
      <c r="BQ166" s="2">
        <v>0</v>
      </c>
      <c r="BR166" s="2">
        <v>0</v>
      </c>
      <c r="BS166" s="2">
        <v>1</v>
      </c>
      <c r="BT166" s="2">
        <v>1</v>
      </c>
      <c r="BU166" s="2">
        <v>1</v>
      </c>
      <c r="BV166" s="2">
        <v>1</v>
      </c>
      <c r="BW166" s="2">
        <v>1</v>
      </c>
      <c r="BX166" s="2">
        <v>1</v>
      </c>
      <c r="BY166" s="2" t="s">
        <v>3</v>
      </c>
      <c r="BZ166" s="2">
        <v>0</v>
      </c>
      <c r="CA166" s="2">
        <v>0</v>
      </c>
      <c r="CB166" s="2"/>
      <c r="CC166" s="2"/>
      <c r="CD166" s="2"/>
      <c r="CE166" s="2"/>
      <c r="CF166" s="2">
        <v>0</v>
      </c>
      <c r="CG166" s="2">
        <v>0</v>
      </c>
      <c r="CH166" s="2"/>
      <c r="CI166" s="2"/>
      <c r="CJ166" s="2"/>
      <c r="CK166" s="2"/>
      <c r="CL166" s="2"/>
      <c r="CM166" s="2">
        <v>0</v>
      </c>
      <c r="CN166" s="2" t="s">
        <v>3</v>
      </c>
      <c r="CO166" s="2">
        <v>0</v>
      </c>
      <c r="CP166" s="2">
        <f t="shared" si="136"/>
        <v>413341.65</v>
      </c>
      <c r="CQ166" s="2">
        <f t="shared" si="137"/>
        <v>3061.79</v>
      </c>
      <c r="CR166" s="2">
        <f t="shared" si="138"/>
        <v>0</v>
      </c>
      <c r="CS166" s="2">
        <f t="shared" si="139"/>
        <v>0</v>
      </c>
      <c r="CT166" s="2">
        <f t="shared" si="140"/>
        <v>0</v>
      </c>
      <c r="CU166" s="2">
        <f t="shared" si="141"/>
        <v>0</v>
      </c>
      <c r="CV166" s="2">
        <f t="shared" si="142"/>
        <v>0</v>
      </c>
      <c r="CW166" s="2">
        <f t="shared" si="143"/>
        <v>0</v>
      </c>
      <c r="CX166" s="2">
        <f t="shared" si="144"/>
        <v>0</v>
      </c>
      <c r="CY166" s="2">
        <f>((S166*BZ166)/100)</f>
        <v>0</v>
      </c>
      <c r="CZ166" s="2">
        <f>((S166*CA166)/100)</f>
        <v>0</v>
      </c>
      <c r="DA166" s="2"/>
      <c r="DB166" s="2"/>
      <c r="DC166" s="2" t="s">
        <v>3</v>
      </c>
      <c r="DD166" s="2" t="s">
        <v>3</v>
      </c>
      <c r="DE166" s="2" t="s">
        <v>3</v>
      </c>
      <c r="DF166" s="2" t="s">
        <v>3</v>
      </c>
      <c r="DG166" s="2" t="s">
        <v>3</v>
      </c>
      <c r="DH166" s="2" t="s">
        <v>3</v>
      </c>
      <c r="DI166" s="2" t="s">
        <v>3</v>
      </c>
      <c r="DJ166" s="2" t="s">
        <v>3</v>
      </c>
      <c r="DK166" s="2" t="s">
        <v>3</v>
      </c>
      <c r="DL166" s="2" t="s">
        <v>3</v>
      </c>
      <c r="DM166" s="2" t="s">
        <v>3</v>
      </c>
      <c r="DN166" s="2">
        <v>110</v>
      </c>
      <c r="DO166" s="2">
        <v>74</v>
      </c>
      <c r="DP166" s="2">
        <v>1</v>
      </c>
      <c r="DQ166" s="2">
        <v>1</v>
      </c>
      <c r="DR166" s="2"/>
      <c r="DS166" s="2"/>
      <c r="DT166" s="2"/>
      <c r="DU166" s="2">
        <v>1010</v>
      </c>
      <c r="DV166" s="2" t="s">
        <v>43</v>
      </c>
      <c r="DW166" s="2" t="s">
        <v>43</v>
      </c>
      <c r="DX166" s="2">
        <v>1</v>
      </c>
      <c r="DY166" s="2"/>
      <c r="DZ166" s="2"/>
      <c r="EA166" s="2"/>
      <c r="EB166" s="2"/>
      <c r="EC166" s="2"/>
      <c r="ED166" s="2"/>
      <c r="EE166" s="2">
        <v>42145007</v>
      </c>
      <c r="EF166" s="2">
        <v>0</v>
      </c>
      <c r="EG166" s="2" t="s">
        <v>3</v>
      </c>
      <c r="EH166" s="2">
        <v>0</v>
      </c>
      <c r="EI166" s="2" t="s">
        <v>3</v>
      </c>
      <c r="EJ166" s="2">
        <v>4</v>
      </c>
      <c r="EK166" s="2">
        <v>0</v>
      </c>
      <c r="EL166" s="2" t="s">
        <v>264</v>
      </c>
      <c r="EM166" s="2" t="s">
        <v>265</v>
      </c>
      <c r="EN166" s="2"/>
      <c r="EO166" s="2" t="s">
        <v>3</v>
      </c>
      <c r="EP166" s="2"/>
      <c r="EQ166" s="2">
        <v>512</v>
      </c>
      <c r="ER166" s="2">
        <v>3061.79</v>
      </c>
      <c r="ES166" s="2">
        <v>3061.79</v>
      </c>
      <c r="ET166" s="2">
        <v>0</v>
      </c>
      <c r="EU166" s="2">
        <v>0</v>
      </c>
      <c r="EV166" s="2">
        <v>0</v>
      </c>
      <c r="EW166" s="2">
        <v>0</v>
      </c>
      <c r="EX166" s="2">
        <v>0</v>
      </c>
      <c r="EY166" s="2">
        <v>0</v>
      </c>
      <c r="EZ166" s="2">
        <v>5</v>
      </c>
      <c r="FA166" s="2"/>
      <c r="FB166" s="2"/>
      <c r="FC166" s="2">
        <v>1</v>
      </c>
      <c r="FD166" s="2">
        <v>18</v>
      </c>
      <c r="FE166" s="2"/>
      <c r="FF166" s="2">
        <v>18525</v>
      </c>
      <c r="FG166" s="2"/>
      <c r="FH166" s="2"/>
      <c r="FI166" s="2"/>
      <c r="FJ166" s="2"/>
      <c r="FK166" s="2"/>
      <c r="FL166" s="2"/>
      <c r="FM166" s="2"/>
      <c r="FN166" s="2"/>
      <c r="FO166" s="2"/>
      <c r="FP166" s="2"/>
      <c r="FQ166" s="2">
        <v>0</v>
      </c>
      <c r="FR166" s="2">
        <f t="shared" si="145"/>
        <v>0</v>
      </c>
      <c r="FS166" s="2">
        <v>0</v>
      </c>
      <c r="FT166" s="2"/>
      <c r="FU166" s="2"/>
      <c r="FV166" s="2"/>
      <c r="FW166" s="2"/>
      <c r="FX166" s="2">
        <v>0</v>
      </c>
      <c r="FY166" s="2">
        <v>0</v>
      </c>
      <c r="FZ166" s="2"/>
      <c r="GA166" s="2" t="s">
        <v>296</v>
      </c>
      <c r="GB166" s="2"/>
      <c r="GC166" s="2"/>
      <c r="GD166" s="2">
        <v>0</v>
      </c>
      <c r="GE166" s="2"/>
      <c r="GF166" s="2">
        <v>-852929362</v>
      </c>
      <c r="GG166" s="2">
        <v>2</v>
      </c>
      <c r="GH166" s="2">
        <v>3</v>
      </c>
      <c r="GI166" s="2">
        <v>3</v>
      </c>
      <c r="GJ166" s="2">
        <v>0</v>
      </c>
      <c r="GK166" s="2">
        <f>ROUND(R166*(R12)/100,2)</f>
        <v>0</v>
      </c>
      <c r="GL166" s="2">
        <f t="shared" si="146"/>
        <v>0</v>
      </c>
      <c r="GM166" s="2">
        <f t="shared" si="147"/>
        <v>413341.65</v>
      </c>
      <c r="GN166" s="2">
        <f t="shared" si="148"/>
        <v>0</v>
      </c>
      <c r="GO166" s="2">
        <f t="shared" si="149"/>
        <v>0</v>
      </c>
      <c r="GP166" s="2">
        <f t="shared" si="150"/>
        <v>413341.65</v>
      </c>
      <c r="GQ166" s="2"/>
      <c r="GR166" s="2">
        <v>1</v>
      </c>
      <c r="GS166" s="2">
        <v>1</v>
      </c>
      <c r="GT166" s="2">
        <v>0</v>
      </c>
      <c r="GU166" s="2" t="s">
        <v>3</v>
      </c>
      <c r="GV166" s="2">
        <f t="shared" si="151"/>
        <v>0</v>
      </c>
      <c r="GW166" s="2">
        <v>1</v>
      </c>
      <c r="GX166" s="2">
        <f t="shared" si="152"/>
        <v>0</v>
      </c>
      <c r="GY166" s="2"/>
      <c r="GZ166" s="2"/>
      <c r="HA166" s="2">
        <v>0</v>
      </c>
      <c r="HB166" s="2">
        <v>0</v>
      </c>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v>0</v>
      </c>
      <c r="IL166" s="2"/>
      <c r="IM166" s="2"/>
      <c r="IN166" s="2"/>
      <c r="IO166" s="2"/>
      <c r="IP166" s="2"/>
      <c r="IQ166" s="2"/>
      <c r="IR166" s="2"/>
      <c r="IS166" s="2"/>
      <c r="IT166" s="2"/>
      <c r="IU166" s="2"/>
    </row>
    <row r="167" spans="1:255" x14ac:dyDescent="0.2">
      <c r="A167">
        <v>17</v>
      </c>
      <c r="B167">
        <v>1</v>
      </c>
      <c r="E167" t="s">
        <v>294</v>
      </c>
      <c r="F167" t="s">
        <v>261</v>
      </c>
      <c r="G167" t="s">
        <v>295</v>
      </c>
      <c r="H167" t="s">
        <v>43</v>
      </c>
      <c r="I167">
        <v>135</v>
      </c>
      <c r="J167">
        <v>0</v>
      </c>
      <c r="O167">
        <f t="shared" si="121"/>
        <v>2161776.83</v>
      </c>
      <c r="P167">
        <f t="shared" si="122"/>
        <v>2161776.83</v>
      </c>
      <c r="Q167">
        <f t="shared" si="123"/>
        <v>0</v>
      </c>
      <c r="R167">
        <f t="shared" si="124"/>
        <v>0</v>
      </c>
      <c r="S167">
        <f t="shared" si="125"/>
        <v>0</v>
      </c>
      <c r="T167">
        <f t="shared" si="126"/>
        <v>0</v>
      </c>
      <c r="U167">
        <f t="shared" si="127"/>
        <v>0</v>
      </c>
      <c r="V167">
        <f t="shared" si="128"/>
        <v>0</v>
      </c>
      <c r="W167">
        <f t="shared" si="129"/>
        <v>0</v>
      </c>
      <c r="X167">
        <f t="shared" si="130"/>
        <v>0</v>
      </c>
      <c r="Y167">
        <f t="shared" si="131"/>
        <v>0</v>
      </c>
      <c r="AA167">
        <v>42559019</v>
      </c>
      <c r="AB167">
        <f t="shared" si="132"/>
        <v>3061.79</v>
      </c>
      <c r="AC167">
        <f t="shared" si="133"/>
        <v>3061.79</v>
      </c>
      <c r="AD167">
        <f t="shared" si="116"/>
        <v>0</v>
      </c>
      <c r="AE167">
        <f t="shared" si="117"/>
        <v>0</v>
      </c>
      <c r="AF167">
        <f t="shared" si="118"/>
        <v>0</v>
      </c>
      <c r="AG167">
        <f t="shared" si="134"/>
        <v>0</v>
      </c>
      <c r="AH167">
        <f t="shared" si="119"/>
        <v>0</v>
      </c>
      <c r="AI167">
        <f t="shared" si="120"/>
        <v>0</v>
      </c>
      <c r="AJ167">
        <f t="shared" si="135"/>
        <v>0</v>
      </c>
      <c r="AK167">
        <v>3061.79</v>
      </c>
      <c r="AL167">
        <v>3061.79</v>
      </c>
      <c r="AM167">
        <v>0</v>
      </c>
      <c r="AN167">
        <v>0</v>
      </c>
      <c r="AO167">
        <v>0</v>
      </c>
      <c r="AP167">
        <v>0</v>
      </c>
      <c r="AQ167">
        <v>0</v>
      </c>
      <c r="AR167">
        <v>0</v>
      </c>
      <c r="AS167">
        <v>0</v>
      </c>
      <c r="AT167">
        <v>0</v>
      </c>
      <c r="AU167">
        <v>0</v>
      </c>
      <c r="AV167">
        <v>1</v>
      </c>
      <c r="AW167">
        <v>1</v>
      </c>
      <c r="AZ167">
        <v>1</v>
      </c>
      <c r="BA167">
        <v>5.23</v>
      </c>
      <c r="BB167">
        <v>5.23</v>
      </c>
      <c r="BC167">
        <v>5.23</v>
      </c>
      <c r="BD167" t="s">
        <v>3</v>
      </c>
      <c r="BE167" t="s">
        <v>3</v>
      </c>
      <c r="BF167" t="s">
        <v>3</v>
      </c>
      <c r="BG167" t="s">
        <v>3</v>
      </c>
      <c r="BH167">
        <v>3</v>
      </c>
      <c r="BI167">
        <v>4</v>
      </c>
      <c r="BJ167" t="s">
        <v>3</v>
      </c>
      <c r="BM167">
        <v>0</v>
      </c>
      <c r="BN167">
        <v>0</v>
      </c>
      <c r="BO167" t="s">
        <v>3</v>
      </c>
      <c r="BP167">
        <v>0</v>
      </c>
      <c r="BQ167">
        <v>0</v>
      </c>
      <c r="BR167">
        <v>0</v>
      </c>
      <c r="BS167">
        <v>5.23</v>
      </c>
      <c r="BT167">
        <v>1</v>
      </c>
      <c r="BU167">
        <v>1</v>
      </c>
      <c r="BV167">
        <v>1</v>
      </c>
      <c r="BW167">
        <v>1</v>
      </c>
      <c r="BX167">
        <v>1</v>
      </c>
      <c r="BY167" t="s">
        <v>3</v>
      </c>
      <c r="BZ167">
        <v>0</v>
      </c>
      <c r="CA167">
        <v>0</v>
      </c>
      <c r="CF167">
        <v>0</v>
      </c>
      <c r="CG167">
        <v>0</v>
      </c>
      <c r="CM167">
        <v>0</v>
      </c>
      <c r="CN167" t="s">
        <v>3</v>
      </c>
      <c r="CO167">
        <v>0</v>
      </c>
      <c r="CP167">
        <f t="shared" si="136"/>
        <v>2161776.83</v>
      </c>
      <c r="CQ167">
        <f t="shared" si="137"/>
        <v>16013.161700000001</v>
      </c>
      <c r="CR167">
        <f t="shared" si="138"/>
        <v>0</v>
      </c>
      <c r="CS167">
        <f t="shared" si="139"/>
        <v>0</v>
      </c>
      <c r="CT167">
        <f t="shared" si="140"/>
        <v>0</v>
      </c>
      <c r="CU167">
        <f t="shared" si="141"/>
        <v>0</v>
      </c>
      <c r="CV167">
        <f t="shared" si="142"/>
        <v>0</v>
      </c>
      <c r="CW167">
        <f t="shared" si="143"/>
        <v>0</v>
      </c>
      <c r="CX167">
        <f t="shared" si="144"/>
        <v>0</v>
      </c>
      <c r="CY167">
        <f>S167*(BZ167/100)</f>
        <v>0</v>
      </c>
      <c r="CZ167">
        <f>S167*(CA167/100)</f>
        <v>0</v>
      </c>
      <c r="DC167" t="s">
        <v>3</v>
      </c>
      <c r="DD167" t="s">
        <v>3</v>
      </c>
      <c r="DE167" t="s">
        <v>3</v>
      </c>
      <c r="DF167" t="s">
        <v>3</v>
      </c>
      <c r="DG167" t="s">
        <v>3</v>
      </c>
      <c r="DH167" t="s">
        <v>3</v>
      </c>
      <c r="DI167" t="s">
        <v>3</v>
      </c>
      <c r="DJ167" t="s">
        <v>3</v>
      </c>
      <c r="DK167" t="s">
        <v>3</v>
      </c>
      <c r="DL167" t="s">
        <v>3</v>
      </c>
      <c r="DM167" t="s">
        <v>3</v>
      </c>
      <c r="DN167">
        <v>0</v>
      </c>
      <c r="DO167">
        <v>0</v>
      </c>
      <c r="DP167">
        <v>1</v>
      </c>
      <c r="DQ167">
        <v>1</v>
      </c>
      <c r="DU167">
        <v>1010</v>
      </c>
      <c r="DV167" t="s">
        <v>43</v>
      </c>
      <c r="DW167" t="s">
        <v>43</v>
      </c>
      <c r="DX167">
        <v>1</v>
      </c>
      <c r="EE167">
        <v>42145007</v>
      </c>
      <c r="EF167">
        <v>0</v>
      </c>
      <c r="EG167" t="s">
        <v>3</v>
      </c>
      <c r="EH167">
        <v>0</v>
      </c>
      <c r="EI167" t="s">
        <v>3</v>
      </c>
      <c r="EJ167">
        <v>4</v>
      </c>
      <c r="EK167">
        <v>0</v>
      </c>
      <c r="EL167" t="s">
        <v>264</v>
      </c>
      <c r="EM167" t="s">
        <v>265</v>
      </c>
      <c r="EO167" t="s">
        <v>3</v>
      </c>
      <c r="EQ167">
        <v>512</v>
      </c>
      <c r="ER167">
        <v>3061.79</v>
      </c>
      <c r="ES167">
        <v>3061.79</v>
      </c>
      <c r="ET167">
        <v>0</v>
      </c>
      <c r="EU167">
        <v>0</v>
      </c>
      <c r="EV167">
        <v>0</v>
      </c>
      <c r="EW167">
        <v>0</v>
      </c>
      <c r="EX167">
        <v>0</v>
      </c>
      <c r="EY167">
        <v>0</v>
      </c>
      <c r="FQ167">
        <v>0</v>
      </c>
      <c r="FR167">
        <f t="shared" si="145"/>
        <v>0</v>
      </c>
      <c r="FS167">
        <v>0</v>
      </c>
      <c r="FX167">
        <v>0</v>
      </c>
      <c r="FY167">
        <v>0</v>
      </c>
      <c r="GA167" t="s">
        <v>296</v>
      </c>
      <c r="GD167">
        <v>0</v>
      </c>
      <c r="GF167">
        <v>-852929362</v>
      </c>
      <c r="GG167">
        <v>2</v>
      </c>
      <c r="GH167">
        <v>4</v>
      </c>
      <c r="GI167">
        <v>3</v>
      </c>
      <c r="GJ167">
        <v>0</v>
      </c>
      <c r="GK167">
        <f>ROUND(R167*(S12)/100,2)</f>
        <v>0</v>
      </c>
      <c r="GL167">
        <f t="shared" si="146"/>
        <v>0</v>
      </c>
      <c r="GM167">
        <f t="shared" si="147"/>
        <v>2161776.83</v>
      </c>
      <c r="GN167">
        <f t="shared" si="148"/>
        <v>0</v>
      </c>
      <c r="GO167">
        <f t="shared" si="149"/>
        <v>0</v>
      </c>
      <c r="GP167">
        <f t="shared" si="150"/>
        <v>2161776.83</v>
      </c>
      <c r="GR167">
        <v>1</v>
      </c>
      <c r="GS167">
        <v>2</v>
      </c>
      <c r="GT167">
        <v>0</v>
      </c>
      <c r="GU167" t="s">
        <v>3</v>
      </c>
      <c r="GV167">
        <f t="shared" si="151"/>
        <v>0</v>
      </c>
      <c r="GW167">
        <v>1</v>
      </c>
      <c r="GX167">
        <f t="shared" si="152"/>
        <v>0</v>
      </c>
      <c r="HA167">
        <v>0</v>
      </c>
      <c r="HB167">
        <v>0</v>
      </c>
      <c r="IK167">
        <v>0</v>
      </c>
    </row>
    <row r="168" spans="1:255" x14ac:dyDescent="0.2">
      <c r="A168" s="2">
        <v>17</v>
      </c>
      <c r="B168" s="2">
        <v>1</v>
      </c>
      <c r="C168" s="2">
        <f>ROW(SmtRes!A130)</f>
        <v>130</v>
      </c>
      <c r="D168" s="2">
        <f>ROW(EtalonRes!A196)</f>
        <v>196</v>
      </c>
      <c r="E168" s="2" t="s">
        <v>297</v>
      </c>
      <c r="F168" s="2" t="s">
        <v>298</v>
      </c>
      <c r="G168" s="2" t="s">
        <v>299</v>
      </c>
      <c r="H168" s="2" t="s">
        <v>300</v>
      </c>
      <c r="I168" s="2">
        <v>0.4</v>
      </c>
      <c r="J168" s="2">
        <v>0</v>
      </c>
      <c r="K168" s="2"/>
      <c r="L168" s="2"/>
      <c r="M168" s="2"/>
      <c r="N168" s="2"/>
      <c r="O168" s="2">
        <f t="shared" si="121"/>
        <v>400.49</v>
      </c>
      <c r="P168" s="2">
        <f t="shared" si="122"/>
        <v>285.89</v>
      </c>
      <c r="Q168" s="2">
        <f t="shared" si="123"/>
        <v>34</v>
      </c>
      <c r="R168" s="2">
        <f t="shared" si="124"/>
        <v>8.3000000000000007</v>
      </c>
      <c r="S168" s="2">
        <f t="shared" si="125"/>
        <v>80.599999999999994</v>
      </c>
      <c r="T168" s="2">
        <f t="shared" si="126"/>
        <v>0</v>
      </c>
      <c r="U168" s="2">
        <f t="shared" si="127"/>
        <v>6.8539999999999992</v>
      </c>
      <c r="V168" s="2">
        <f t="shared" si="128"/>
        <v>0</v>
      </c>
      <c r="W168" s="2">
        <f t="shared" si="129"/>
        <v>0</v>
      </c>
      <c r="X168" s="2">
        <f t="shared" si="130"/>
        <v>88.66</v>
      </c>
      <c r="Y168" s="2">
        <f t="shared" si="131"/>
        <v>59.64</v>
      </c>
      <c r="Z168" s="2"/>
      <c r="AA168" s="2">
        <v>42559021</v>
      </c>
      <c r="AB168" s="2">
        <f t="shared" si="132"/>
        <v>1001.2329999999999</v>
      </c>
      <c r="AC168" s="2">
        <f t="shared" si="133"/>
        <v>714.73</v>
      </c>
      <c r="AD168" s="2">
        <f>ROUND(((ET168*1.25)),6)</f>
        <v>85</v>
      </c>
      <c r="AE168" s="2">
        <f>ROUND(((EU168*1.25)),6)</f>
        <v>20.75</v>
      </c>
      <c r="AF168" s="2">
        <f>ROUND(((EV168*1.15)),6)</f>
        <v>201.50299999999999</v>
      </c>
      <c r="AG168" s="2">
        <f t="shared" si="134"/>
        <v>0</v>
      </c>
      <c r="AH168" s="2">
        <f>((EW168*1.15))</f>
        <v>17.134999999999998</v>
      </c>
      <c r="AI168" s="2">
        <f>((EX168*1.25))</f>
        <v>0</v>
      </c>
      <c r="AJ168" s="2">
        <f t="shared" si="135"/>
        <v>0</v>
      </c>
      <c r="AK168" s="2">
        <v>957.95</v>
      </c>
      <c r="AL168" s="2">
        <v>714.73</v>
      </c>
      <c r="AM168" s="2">
        <v>68</v>
      </c>
      <c r="AN168" s="2">
        <v>16.600000000000001</v>
      </c>
      <c r="AO168" s="2">
        <v>175.22</v>
      </c>
      <c r="AP168" s="2">
        <v>0</v>
      </c>
      <c r="AQ168" s="2">
        <v>14.9</v>
      </c>
      <c r="AR168" s="2">
        <v>0</v>
      </c>
      <c r="AS168" s="2">
        <v>0</v>
      </c>
      <c r="AT168" s="2">
        <v>110</v>
      </c>
      <c r="AU168" s="2">
        <v>74</v>
      </c>
      <c r="AV168" s="2">
        <v>1</v>
      </c>
      <c r="AW168" s="2">
        <v>1</v>
      </c>
      <c r="AX168" s="2"/>
      <c r="AY168" s="2"/>
      <c r="AZ168" s="2">
        <v>1</v>
      </c>
      <c r="BA168" s="2">
        <v>1</v>
      </c>
      <c r="BB168" s="2">
        <v>1</v>
      </c>
      <c r="BC168" s="2">
        <v>1</v>
      </c>
      <c r="BD168" s="2" t="s">
        <v>3</v>
      </c>
      <c r="BE168" s="2" t="s">
        <v>3</v>
      </c>
      <c r="BF168" s="2" t="s">
        <v>3</v>
      </c>
      <c r="BG168" s="2" t="s">
        <v>3</v>
      </c>
      <c r="BH168" s="2">
        <v>0</v>
      </c>
      <c r="BI168" s="2">
        <v>1</v>
      </c>
      <c r="BJ168" s="2" t="s">
        <v>301</v>
      </c>
      <c r="BK168" s="2"/>
      <c r="BL168" s="2"/>
      <c r="BM168" s="2">
        <v>137</v>
      </c>
      <c r="BN168" s="2">
        <v>0</v>
      </c>
      <c r="BO168" s="2" t="s">
        <v>3</v>
      </c>
      <c r="BP168" s="2">
        <v>0</v>
      </c>
      <c r="BQ168" s="2">
        <v>30</v>
      </c>
      <c r="BR168" s="2">
        <v>0</v>
      </c>
      <c r="BS168" s="2">
        <v>1</v>
      </c>
      <c r="BT168" s="2">
        <v>1</v>
      </c>
      <c r="BU168" s="2">
        <v>1</v>
      </c>
      <c r="BV168" s="2">
        <v>1</v>
      </c>
      <c r="BW168" s="2">
        <v>1</v>
      </c>
      <c r="BX168" s="2">
        <v>1</v>
      </c>
      <c r="BY168" s="2" t="s">
        <v>3</v>
      </c>
      <c r="BZ168" s="2">
        <v>110</v>
      </c>
      <c r="CA168" s="2">
        <v>74</v>
      </c>
      <c r="CB168" s="2"/>
      <c r="CC168" s="2"/>
      <c r="CD168" s="2"/>
      <c r="CE168" s="2"/>
      <c r="CF168" s="2">
        <v>0</v>
      </c>
      <c r="CG168" s="2">
        <v>0</v>
      </c>
      <c r="CH168" s="2"/>
      <c r="CI168" s="2"/>
      <c r="CJ168" s="2"/>
      <c r="CK168" s="2"/>
      <c r="CL168" s="2"/>
      <c r="CM168" s="2">
        <v>0</v>
      </c>
      <c r="CN168" s="2" t="s">
        <v>20</v>
      </c>
      <c r="CO168" s="2">
        <v>0</v>
      </c>
      <c r="CP168" s="2">
        <f t="shared" si="136"/>
        <v>400.49</v>
      </c>
      <c r="CQ168" s="2">
        <f t="shared" si="137"/>
        <v>714.73</v>
      </c>
      <c r="CR168" s="2">
        <f t="shared" si="138"/>
        <v>85</v>
      </c>
      <c r="CS168" s="2">
        <f t="shared" si="139"/>
        <v>20.75</v>
      </c>
      <c r="CT168" s="2">
        <f t="shared" si="140"/>
        <v>201.50299999999999</v>
      </c>
      <c r="CU168" s="2">
        <f t="shared" si="141"/>
        <v>0</v>
      </c>
      <c r="CV168" s="2">
        <f t="shared" si="142"/>
        <v>17.134999999999998</v>
      </c>
      <c r="CW168" s="2">
        <f t="shared" si="143"/>
        <v>0</v>
      </c>
      <c r="CX168" s="2">
        <f t="shared" si="144"/>
        <v>0</v>
      </c>
      <c r="CY168" s="2">
        <f>((S168*BZ168)/100)</f>
        <v>88.66</v>
      </c>
      <c r="CZ168" s="2">
        <f>((S168*CA168)/100)</f>
        <v>59.643999999999998</v>
      </c>
      <c r="DA168" s="2"/>
      <c r="DB168" s="2"/>
      <c r="DC168" s="2" t="s">
        <v>3</v>
      </c>
      <c r="DD168" s="2" t="s">
        <v>3</v>
      </c>
      <c r="DE168" s="2" t="s">
        <v>21</v>
      </c>
      <c r="DF168" s="2" t="s">
        <v>21</v>
      </c>
      <c r="DG168" s="2" t="s">
        <v>22</v>
      </c>
      <c r="DH168" s="2" t="s">
        <v>3</v>
      </c>
      <c r="DI168" s="2" t="s">
        <v>22</v>
      </c>
      <c r="DJ168" s="2" t="s">
        <v>21</v>
      </c>
      <c r="DK168" s="2" t="s">
        <v>3</v>
      </c>
      <c r="DL168" s="2" t="s">
        <v>3</v>
      </c>
      <c r="DM168" s="2" t="s">
        <v>3</v>
      </c>
      <c r="DN168" s="2">
        <v>0</v>
      </c>
      <c r="DO168" s="2">
        <v>0</v>
      </c>
      <c r="DP168" s="2">
        <v>1.0669999999999999</v>
      </c>
      <c r="DQ168" s="2">
        <v>1</v>
      </c>
      <c r="DR168" s="2"/>
      <c r="DS168" s="2"/>
      <c r="DT168" s="2"/>
      <c r="DU168" s="2">
        <v>1013</v>
      </c>
      <c r="DV168" s="2" t="s">
        <v>300</v>
      </c>
      <c r="DW168" s="2" t="s">
        <v>300</v>
      </c>
      <c r="DX168" s="2">
        <v>1</v>
      </c>
      <c r="DY168" s="2"/>
      <c r="DZ168" s="2"/>
      <c r="EA168" s="2"/>
      <c r="EB168" s="2"/>
      <c r="EC168" s="2"/>
      <c r="ED168" s="2"/>
      <c r="EE168" s="2">
        <v>42145144</v>
      </c>
      <c r="EF168" s="2">
        <v>30</v>
      </c>
      <c r="EG168" s="2" t="s">
        <v>23</v>
      </c>
      <c r="EH168" s="2">
        <v>0</v>
      </c>
      <c r="EI168" s="2" t="s">
        <v>3</v>
      </c>
      <c r="EJ168" s="2">
        <v>1</v>
      </c>
      <c r="EK168" s="2">
        <v>137</v>
      </c>
      <c r="EL168" s="2" t="s">
        <v>258</v>
      </c>
      <c r="EM168" s="2" t="s">
        <v>259</v>
      </c>
      <c r="EN168" s="2"/>
      <c r="EO168" s="2" t="s">
        <v>26</v>
      </c>
      <c r="EP168" s="2"/>
      <c r="EQ168" s="2">
        <v>512</v>
      </c>
      <c r="ER168" s="2">
        <v>957.95</v>
      </c>
      <c r="ES168" s="2">
        <v>714.73</v>
      </c>
      <c r="ET168" s="2">
        <v>68</v>
      </c>
      <c r="EU168" s="2">
        <v>16.600000000000001</v>
      </c>
      <c r="EV168" s="2">
        <v>175.22</v>
      </c>
      <c r="EW168" s="2">
        <v>14.9</v>
      </c>
      <c r="EX168" s="2">
        <v>0</v>
      </c>
      <c r="EY168" s="2">
        <v>0</v>
      </c>
      <c r="EZ168" s="2"/>
      <c r="FA168" s="2"/>
      <c r="FB168" s="2"/>
      <c r="FC168" s="2"/>
      <c r="FD168" s="2"/>
      <c r="FE168" s="2"/>
      <c r="FF168" s="2"/>
      <c r="FG168" s="2"/>
      <c r="FH168" s="2"/>
      <c r="FI168" s="2"/>
      <c r="FJ168" s="2"/>
      <c r="FK168" s="2"/>
      <c r="FL168" s="2"/>
      <c r="FM168" s="2"/>
      <c r="FN168" s="2"/>
      <c r="FO168" s="2"/>
      <c r="FP168" s="2"/>
      <c r="FQ168" s="2">
        <v>0</v>
      </c>
      <c r="FR168" s="2">
        <f t="shared" si="145"/>
        <v>0</v>
      </c>
      <c r="FS168" s="2">
        <v>0</v>
      </c>
      <c r="FT168" s="2"/>
      <c r="FU168" s="2"/>
      <c r="FV168" s="2"/>
      <c r="FW168" s="2"/>
      <c r="FX168" s="2">
        <v>110</v>
      </c>
      <c r="FY168" s="2">
        <v>74</v>
      </c>
      <c r="FZ168" s="2"/>
      <c r="GA168" s="2" t="s">
        <v>3</v>
      </c>
      <c r="GB168" s="2"/>
      <c r="GC168" s="2"/>
      <c r="GD168" s="2">
        <v>0</v>
      </c>
      <c r="GE168" s="2"/>
      <c r="GF168" s="2">
        <v>710208670</v>
      </c>
      <c r="GG168" s="2">
        <v>2</v>
      </c>
      <c r="GH168" s="2">
        <v>1</v>
      </c>
      <c r="GI168" s="2">
        <v>-2</v>
      </c>
      <c r="GJ168" s="2">
        <v>0</v>
      </c>
      <c r="GK168" s="2">
        <f>ROUND(R168*(R12)/100,2)</f>
        <v>14.53</v>
      </c>
      <c r="GL168" s="2">
        <f t="shared" si="146"/>
        <v>0</v>
      </c>
      <c r="GM168" s="2">
        <f t="shared" si="147"/>
        <v>563.32000000000005</v>
      </c>
      <c r="GN168" s="2">
        <f t="shared" si="148"/>
        <v>563.32000000000005</v>
      </c>
      <c r="GO168" s="2">
        <f t="shared" si="149"/>
        <v>0</v>
      </c>
      <c r="GP168" s="2">
        <f t="shared" si="150"/>
        <v>0</v>
      </c>
      <c r="GQ168" s="2"/>
      <c r="GR168" s="2">
        <v>0</v>
      </c>
      <c r="GS168" s="2">
        <v>3</v>
      </c>
      <c r="GT168" s="2">
        <v>0</v>
      </c>
      <c r="GU168" s="2" t="s">
        <v>3</v>
      </c>
      <c r="GV168" s="2">
        <f t="shared" si="151"/>
        <v>0</v>
      </c>
      <c r="GW168" s="2">
        <v>1</v>
      </c>
      <c r="GX168" s="2">
        <f t="shared" si="152"/>
        <v>0</v>
      </c>
      <c r="GY168" s="2"/>
      <c r="GZ168" s="2"/>
      <c r="HA168" s="2">
        <v>0</v>
      </c>
      <c r="HB168" s="2">
        <v>0</v>
      </c>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v>0</v>
      </c>
      <c r="IL168" s="2"/>
      <c r="IM168" s="2"/>
      <c r="IN168" s="2"/>
      <c r="IO168" s="2"/>
      <c r="IP168" s="2"/>
      <c r="IQ168" s="2"/>
      <c r="IR168" s="2"/>
      <c r="IS168" s="2"/>
      <c r="IT168" s="2"/>
      <c r="IU168" s="2"/>
    </row>
    <row r="169" spans="1:255" x14ac:dyDescent="0.2">
      <c r="A169">
        <v>17</v>
      </c>
      <c r="B169">
        <v>1</v>
      </c>
      <c r="C169">
        <f>ROW(SmtRes!A136)</f>
        <v>136</v>
      </c>
      <c r="D169">
        <f>ROW(EtalonRes!A202)</f>
        <v>202</v>
      </c>
      <c r="E169" t="s">
        <v>297</v>
      </c>
      <c r="F169" t="s">
        <v>298</v>
      </c>
      <c r="G169" t="s">
        <v>299</v>
      </c>
      <c r="H169" t="s">
        <v>300</v>
      </c>
      <c r="I169">
        <v>0.4</v>
      </c>
      <c r="J169">
        <v>0</v>
      </c>
      <c r="O169">
        <f t="shared" si="121"/>
        <v>2518.71</v>
      </c>
      <c r="P169">
        <f t="shared" si="122"/>
        <v>566.07000000000005</v>
      </c>
      <c r="Q169">
        <f t="shared" si="123"/>
        <v>308.38</v>
      </c>
      <c r="R169">
        <f t="shared" si="124"/>
        <v>169.32</v>
      </c>
      <c r="S169">
        <f t="shared" si="125"/>
        <v>1644.26</v>
      </c>
      <c r="T169">
        <f t="shared" si="126"/>
        <v>0</v>
      </c>
      <c r="U169">
        <f t="shared" si="127"/>
        <v>6.8539999999999992</v>
      </c>
      <c r="V169">
        <f t="shared" si="128"/>
        <v>0</v>
      </c>
      <c r="W169">
        <f t="shared" si="129"/>
        <v>0</v>
      </c>
      <c r="X169">
        <f t="shared" si="130"/>
        <v>1446.95</v>
      </c>
      <c r="Y169">
        <f t="shared" si="131"/>
        <v>674.15</v>
      </c>
      <c r="AA169">
        <v>42559019</v>
      </c>
      <c r="AB169">
        <f t="shared" si="132"/>
        <v>1001.2329999999999</v>
      </c>
      <c r="AC169">
        <f t="shared" si="133"/>
        <v>714.73</v>
      </c>
      <c r="AD169">
        <f>ROUND(((ET169*1.25)),6)</f>
        <v>85</v>
      </c>
      <c r="AE169">
        <f>ROUND(((EU169*1.25)),6)</f>
        <v>20.75</v>
      </c>
      <c r="AF169">
        <f>ROUND(((EV169*1.15)),6)</f>
        <v>201.50299999999999</v>
      </c>
      <c r="AG169">
        <f t="shared" si="134"/>
        <v>0</v>
      </c>
      <c r="AH169">
        <f>((EW169*1.15))</f>
        <v>17.134999999999998</v>
      </c>
      <c r="AI169">
        <f>((EX169*1.25))</f>
        <v>0</v>
      </c>
      <c r="AJ169">
        <f t="shared" si="135"/>
        <v>0</v>
      </c>
      <c r="AK169">
        <v>957.95</v>
      </c>
      <c r="AL169">
        <v>714.73</v>
      </c>
      <c r="AM169">
        <v>68</v>
      </c>
      <c r="AN169">
        <v>16.600000000000001</v>
      </c>
      <c r="AO169">
        <v>175.22</v>
      </c>
      <c r="AP169">
        <v>0</v>
      </c>
      <c r="AQ169">
        <v>14.9</v>
      </c>
      <c r="AR169">
        <v>0</v>
      </c>
      <c r="AS169">
        <v>0</v>
      </c>
      <c r="AT169">
        <v>88</v>
      </c>
      <c r="AU169">
        <v>41</v>
      </c>
      <c r="AV169">
        <v>1</v>
      </c>
      <c r="AW169">
        <v>1</v>
      </c>
      <c r="AZ169">
        <v>1</v>
      </c>
      <c r="BA169">
        <v>20.399999999999999</v>
      </c>
      <c r="BB169">
        <v>9.07</v>
      </c>
      <c r="BC169">
        <v>1.98</v>
      </c>
      <c r="BD169" t="s">
        <v>3</v>
      </c>
      <c r="BE169" t="s">
        <v>3</v>
      </c>
      <c r="BF169" t="s">
        <v>3</v>
      </c>
      <c r="BG169" t="s">
        <v>3</v>
      </c>
      <c r="BH169">
        <v>0</v>
      </c>
      <c r="BI169">
        <v>1</v>
      </c>
      <c r="BJ169" t="s">
        <v>301</v>
      </c>
      <c r="BM169">
        <v>137</v>
      </c>
      <c r="BN169">
        <v>0</v>
      </c>
      <c r="BO169" t="s">
        <v>298</v>
      </c>
      <c r="BP169">
        <v>1</v>
      </c>
      <c r="BQ169">
        <v>30</v>
      </c>
      <c r="BR169">
        <v>0</v>
      </c>
      <c r="BS169">
        <v>20.399999999999999</v>
      </c>
      <c r="BT169">
        <v>1</v>
      </c>
      <c r="BU169">
        <v>1</v>
      </c>
      <c r="BV169">
        <v>1</v>
      </c>
      <c r="BW169">
        <v>1</v>
      </c>
      <c r="BX169">
        <v>1</v>
      </c>
      <c r="BY169" t="s">
        <v>3</v>
      </c>
      <c r="BZ169">
        <v>88</v>
      </c>
      <c r="CA169">
        <v>41</v>
      </c>
      <c r="CF169">
        <v>0</v>
      </c>
      <c r="CG169">
        <v>0</v>
      </c>
      <c r="CM169">
        <v>0</v>
      </c>
      <c r="CN169" t="s">
        <v>20</v>
      </c>
      <c r="CO169">
        <v>0</v>
      </c>
      <c r="CP169">
        <f t="shared" si="136"/>
        <v>2518.71</v>
      </c>
      <c r="CQ169">
        <f t="shared" si="137"/>
        <v>1415.1654000000001</v>
      </c>
      <c r="CR169">
        <f t="shared" si="138"/>
        <v>770.95</v>
      </c>
      <c r="CS169">
        <f t="shared" si="139"/>
        <v>423.29999999999995</v>
      </c>
      <c r="CT169">
        <f t="shared" si="140"/>
        <v>4110.6611999999996</v>
      </c>
      <c r="CU169">
        <f t="shared" si="141"/>
        <v>0</v>
      </c>
      <c r="CV169">
        <f t="shared" si="142"/>
        <v>17.134999999999998</v>
      </c>
      <c r="CW169">
        <f t="shared" si="143"/>
        <v>0</v>
      </c>
      <c r="CX169">
        <f t="shared" si="144"/>
        <v>0</v>
      </c>
      <c r="CY169">
        <f>S169*(BZ169/100)</f>
        <v>1446.9487999999999</v>
      </c>
      <c r="CZ169">
        <f>S169*(CA169/100)</f>
        <v>674.14659999999992</v>
      </c>
      <c r="DC169" t="s">
        <v>3</v>
      </c>
      <c r="DD169" t="s">
        <v>3</v>
      </c>
      <c r="DE169" t="s">
        <v>21</v>
      </c>
      <c r="DF169" t="s">
        <v>21</v>
      </c>
      <c r="DG169" t="s">
        <v>22</v>
      </c>
      <c r="DH169" t="s">
        <v>3</v>
      </c>
      <c r="DI169" t="s">
        <v>22</v>
      </c>
      <c r="DJ169" t="s">
        <v>21</v>
      </c>
      <c r="DK169" t="s">
        <v>3</v>
      </c>
      <c r="DL169" t="s">
        <v>3</v>
      </c>
      <c r="DM169" t="s">
        <v>3</v>
      </c>
      <c r="DN169">
        <v>110</v>
      </c>
      <c r="DO169">
        <v>74</v>
      </c>
      <c r="DP169">
        <v>1.0669999999999999</v>
      </c>
      <c r="DQ169">
        <v>1</v>
      </c>
      <c r="DU169">
        <v>1013</v>
      </c>
      <c r="DV169" t="s">
        <v>300</v>
      </c>
      <c r="DW169" t="s">
        <v>300</v>
      </c>
      <c r="DX169">
        <v>1</v>
      </c>
      <c r="EE169">
        <v>42145144</v>
      </c>
      <c r="EF169">
        <v>30</v>
      </c>
      <c r="EG169" t="s">
        <v>23</v>
      </c>
      <c r="EH169">
        <v>0</v>
      </c>
      <c r="EI169" t="s">
        <v>3</v>
      </c>
      <c r="EJ169">
        <v>1</v>
      </c>
      <c r="EK169">
        <v>137</v>
      </c>
      <c r="EL169" t="s">
        <v>258</v>
      </c>
      <c r="EM169" t="s">
        <v>259</v>
      </c>
      <c r="EO169" t="s">
        <v>26</v>
      </c>
      <c r="EQ169">
        <v>512</v>
      </c>
      <c r="ER169">
        <v>957.95</v>
      </c>
      <c r="ES169">
        <v>714.73</v>
      </c>
      <c r="ET169">
        <v>68</v>
      </c>
      <c r="EU169">
        <v>16.600000000000001</v>
      </c>
      <c r="EV169">
        <v>175.22</v>
      </c>
      <c r="EW169">
        <v>14.9</v>
      </c>
      <c r="EX169">
        <v>0</v>
      </c>
      <c r="EY169">
        <v>0</v>
      </c>
      <c r="FQ169">
        <v>0</v>
      </c>
      <c r="FR169">
        <f t="shared" si="145"/>
        <v>0</v>
      </c>
      <c r="FS169">
        <v>0</v>
      </c>
      <c r="FX169">
        <v>110</v>
      </c>
      <c r="FY169">
        <v>74</v>
      </c>
      <c r="GA169" t="s">
        <v>3</v>
      </c>
      <c r="GD169">
        <v>0</v>
      </c>
      <c r="GF169">
        <v>710208670</v>
      </c>
      <c r="GG169">
        <v>2</v>
      </c>
      <c r="GH169">
        <v>1</v>
      </c>
      <c r="GI169">
        <v>2</v>
      </c>
      <c r="GJ169">
        <v>0</v>
      </c>
      <c r="GK169">
        <f>ROUND(R169*(S12)/100,2)</f>
        <v>265.83</v>
      </c>
      <c r="GL169">
        <f t="shared" si="146"/>
        <v>0</v>
      </c>
      <c r="GM169">
        <f t="shared" si="147"/>
        <v>4905.6400000000003</v>
      </c>
      <c r="GN169">
        <f t="shared" si="148"/>
        <v>4905.6400000000003</v>
      </c>
      <c r="GO169">
        <f t="shared" si="149"/>
        <v>0</v>
      </c>
      <c r="GP169">
        <f t="shared" si="150"/>
        <v>0</v>
      </c>
      <c r="GR169">
        <v>0</v>
      </c>
      <c r="GS169">
        <v>3</v>
      </c>
      <c r="GT169">
        <v>0</v>
      </c>
      <c r="GU169" t="s">
        <v>3</v>
      </c>
      <c r="GV169">
        <f t="shared" si="151"/>
        <v>0</v>
      </c>
      <c r="GW169">
        <v>1</v>
      </c>
      <c r="GX169">
        <f t="shared" si="152"/>
        <v>0</v>
      </c>
      <c r="HA169">
        <v>0</v>
      </c>
      <c r="HB169">
        <v>0</v>
      </c>
      <c r="IK169">
        <v>0</v>
      </c>
    </row>
    <row r="170" spans="1:255" x14ac:dyDescent="0.2">
      <c r="A170" s="2">
        <v>18</v>
      </c>
      <c r="B170" s="2">
        <v>1</v>
      </c>
      <c r="C170" s="2">
        <v>129</v>
      </c>
      <c r="D170" s="2"/>
      <c r="E170" s="2" t="s">
        <v>302</v>
      </c>
      <c r="F170" s="2" t="s">
        <v>303</v>
      </c>
      <c r="G170" s="2" t="s">
        <v>304</v>
      </c>
      <c r="H170" s="2" t="s">
        <v>38</v>
      </c>
      <c r="I170" s="2">
        <f>I168*J170</f>
        <v>40</v>
      </c>
      <c r="J170" s="2">
        <v>100</v>
      </c>
      <c r="K170" s="2"/>
      <c r="L170" s="2"/>
      <c r="M170" s="2"/>
      <c r="N170" s="2"/>
      <c r="O170" s="2">
        <f t="shared" si="121"/>
        <v>2970</v>
      </c>
      <c r="P170" s="2">
        <f t="shared" si="122"/>
        <v>2970</v>
      </c>
      <c r="Q170" s="2">
        <f t="shared" si="123"/>
        <v>0</v>
      </c>
      <c r="R170" s="2">
        <f t="shared" si="124"/>
        <v>0</v>
      </c>
      <c r="S170" s="2">
        <f t="shared" si="125"/>
        <v>0</v>
      </c>
      <c r="T170" s="2">
        <f t="shared" si="126"/>
        <v>0</v>
      </c>
      <c r="U170" s="2">
        <f t="shared" si="127"/>
        <v>0</v>
      </c>
      <c r="V170" s="2">
        <f t="shared" si="128"/>
        <v>0</v>
      </c>
      <c r="W170" s="2">
        <f t="shared" si="129"/>
        <v>0</v>
      </c>
      <c r="X170" s="2">
        <f t="shared" si="130"/>
        <v>0</v>
      </c>
      <c r="Y170" s="2">
        <f t="shared" si="131"/>
        <v>0</v>
      </c>
      <c r="Z170" s="2"/>
      <c r="AA170" s="2">
        <v>42559021</v>
      </c>
      <c r="AB170" s="2">
        <f t="shared" si="132"/>
        <v>74.25</v>
      </c>
      <c r="AC170" s="2">
        <f t="shared" si="133"/>
        <v>74.25</v>
      </c>
      <c r="AD170" s="2">
        <f t="shared" ref="AD170:AF171" si="153">ROUND((ET170),6)</f>
        <v>0</v>
      </c>
      <c r="AE170" s="2">
        <f t="shared" si="153"/>
        <v>0</v>
      </c>
      <c r="AF170" s="2">
        <f t="shared" si="153"/>
        <v>0</v>
      </c>
      <c r="AG170" s="2">
        <f t="shared" si="134"/>
        <v>0</v>
      </c>
      <c r="AH170" s="2">
        <f>(EW170)</f>
        <v>0</v>
      </c>
      <c r="AI170" s="2">
        <f>(EX170)</f>
        <v>0</v>
      </c>
      <c r="AJ170" s="2">
        <f t="shared" si="135"/>
        <v>0</v>
      </c>
      <c r="AK170" s="2">
        <v>74.25</v>
      </c>
      <c r="AL170" s="2">
        <v>74.25</v>
      </c>
      <c r="AM170" s="2">
        <v>0</v>
      </c>
      <c r="AN170" s="2">
        <v>0</v>
      </c>
      <c r="AO170" s="2">
        <v>0</v>
      </c>
      <c r="AP170" s="2">
        <v>0</v>
      </c>
      <c r="AQ170" s="2">
        <v>0</v>
      </c>
      <c r="AR170" s="2">
        <v>0</v>
      </c>
      <c r="AS170" s="2">
        <v>0</v>
      </c>
      <c r="AT170" s="2">
        <v>110</v>
      </c>
      <c r="AU170" s="2">
        <v>74</v>
      </c>
      <c r="AV170" s="2">
        <v>1</v>
      </c>
      <c r="AW170" s="2">
        <v>1</v>
      </c>
      <c r="AX170" s="2"/>
      <c r="AY170" s="2"/>
      <c r="AZ170" s="2">
        <v>1</v>
      </c>
      <c r="BA170" s="2">
        <v>1</v>
      </c>
      <c r="BB170" s="2">
        <v>1</v>
      </c>
      <c r="BC170" s="2">
        <v>1</v>
      </c>
      <c r="BD170" s="2" t="s">
        <v>3</v>
      </c>
      <c r="BE170" s="2" t="s">
        <v>3</v>
      </c>
      <c r="BF170" s="2" t="s">
        <v>3</v>
      </c>
      <c r="BG170" s="2" t="s">
        <v>3</v>
      </c>
      <c r="BH170" s="2">
        <v>3</v>
      </c>
      <c r="BI170" s="2">
        <v>1</v>
      </c>
      <c r="BJ170" s="2" t="s">
        <v>305</v>
      </c>
      <c r="BK170" s="2"/>
      <c r="BL170" s="2"/>
      <c r="BM170" s="2">
        <v>137</v>
      </c>
      <c r="BN170" s="2">
        <v>0</v>
      </c>
      <c r="BO170" s="2" t="s">
        <v>3</v>
      </c>
      <c r="BP170" s="2">
        <v>0</v>
      </c>
      <c r="BQ170" s="2">
        <v>30</v>
      </c>
      <c r="BR170" s="2">
        <v>0</v>
      </c>
      <c r="BS170" s="2">
        <v>1</v>
      </c>
      <c r="BT170" s="2">
        <v>1</v>
      </c>
      <c r="BU170" s="2">
        <v>1</v>
      </c>
      <c r="BV170" s="2">
        <v>1</v>
      </c>
      <c r="BW170" s="2">
        <v>1</v>
      </c>
      <c r="BX170" s="2">
        <v>1</v>
      </c>
      <c r="BY170" s="2" t="s">
        <v>3</v>
      </c>
      <c r="BZ170" s="2">
        <v>110</v>
      </c>
      <c r="CA170" s="2">
        <v>74</v>
      </c>
      <c r="CB170" s="2"/>
      <c r="CC170" s="2"/>
      <c r="CD170" s="2"/>
      <c r="CE170" s="2"/>
      <c r="CF170" s="2">
        <v>0</v>
      </c>
      <c r="CG170" s="2">
        <v>0</v>
      </c>
      <c r="CH170" s="2"/>
      <c r="CI170" s="2"/>
      <c r="CJ170" s="2"/>
      <c r="CK170" s="2"/>
      <c r="CL170" s="2"/>
      <c r="CM170" s="2">
        <v>0</v>
      </c>
      <c r="CN170" s="2" t="s">
        <v>3</v>
      </c>
      <c r="CO170" s="2">
        <v>0</v>
      </c>
      <c r="CP170" s="2">
        <f t="shared" si="136"/>
        <v>2970</v>
      </c>
      <c r="CQ170" s="2">
        <f t="shared" si="137"/>
        <v>74.25</v>
      </c>
      <c r="CR170" s="2">
        <f t="shared" si="138"/>
        <v>0</v>
      </c>
      <c r="CS170" s="2">
        <f t="shared" si="139"/>
        <v>0</v>
      </c>
      <c r="CT170" s="2">
        <f t="shared" si="140"/>
        <v>0</v>
      </c>
      <c r="CU170" s="2">
        <f t="shared" si="141"/>
        <v>0</v>
      </c>
      <c r="CV170" s="2">
        <f t="shared" si="142"/>
        <v>0</v>
      </c>
      <c r="CW170" s="2">
        <f t="shared" si="143"/>
        <v>0</v>
      </c>
      <c r="CX170" s="2">
        <f t="shared" si="144"/>
        <v>0</v>
      </c>
      <c r="CY170" s="2">
        <f>((S170*BZ170)/100)</f>
        <v>0</v>
      </c>
      <c r="CZ170" s="2">
        <f>((S170*CA170)/100)</f>
        <v>0</v>
      </c>
      <c r="DA170" s="2"/>
      <c r="DB170" s="2"/>
      <c r="DC170" s="2" t="s">
        <v>3</v>
      </c>
      <c r="DD170" s="2" t="s">
        <v>3</v>
      </c>
      <c r="DE170" s="2" t="s">
        <v>3</v>
      </c>
      <c r="DF170" s="2" t="s">
        <v>3</v>
      </c>
      <c r="DG170" s="2" t="s">
        <v>3</v>
      </c>
      <c r="DH170" s="2" t="s">
        <v>3</v>
      </c>
      <c r="DI170" s="2" t="s">
        <v>3</v>
      </c>
      <c r="DJ170" s="2" t="s">
        <v>3</v>
      </c>
      <c r="DK170" s="2" t="s">
        <v>3</v>
      </c>
      <c r="DL170" s="2" t="s">
        <v>3</v>
      </c>
      <c r="DM170" s="2" t="s">
        <v>3</v>
      </c>
      <c r="DN170" s="2">
        <v>0</v>
      </c>
      <c r="DO170" s="2">
        <v>0</v>
      </c>
      <c r="DP170" s="2">
        <v>1.0669999999999999</v>
      </c>
      <c r="DQ170" s="2">
        <v>1</v>
      </c>
      <c r="DR170" s="2"/>
      <c r="DS170" s="2"/>
      <c r="DT170" s="2"/>
      <c r="DU170" s="2">
        <v>1003</v>
      </c>
      <c r="DV170" s="2" t="s">
        <v>38</v>
      </c>
      <c r="DW170" s="2" t="s">
        <v>38</v>
      </c>
      <c r="DX170" s="2">
        <v>1</v>
      </c>
      <c r="DY170" s="2"/>
      <c r="DZ170" s="2"/>
      <c r="EA170" s="2"/>
      <c r="EB170" s="2"/>
      <c r="EC170" s="2"/>
      <c r="ED170" s="2"/>
      <c r="EE170" s="2">
        <v>42145144</v>
      </c>
      <c r="EF170" s="2">
        <v>30</v>
      </c>
      <c r="EG170" s="2" t="s">
        <v>23</v>
      </c>
      <c r="EH170" s="2">
        <v>0</v>
      </c>
      <c r="EI170" s="2" t="s">
        <v>3</v>
      </c>
      <c r="EJ170" s="2">
        <v>1</v>
      </c>
      <c r="EK170" s="2">
        <v>137</v>
      </c>
      <c r="EL170" s="2" t="s">
        <v>258</v>
      </c>
      <c r="EM170" s="2" t="s">
        <v>259</v>
      </c>
      <c r="EN170" s="2"/>
      <c r="EO170" s="2" t="s">
        <v>3</v>
      </c>
      <c r="EP170" s="2"/>
      <c r="EQ170" s="2">
        <v>512</v>
      </c>
      <c r="ER170" s="2">
        <v>74.25</v>
      </c>
      <c r="ES170" s="2">
        <v>74.25</v>
      </c>
      <c r="ET170" s="2">
        <v>0</v>
      </c>
      <c r="EU170" s="2">
        <v>0</v>
      </c>
      <c r="EV170" s="2">
        <v>0</v>
      </c>
      <c r="EW170" s="2">
        <v>0</v>
      </c>
      <c r="EX170" s="2">
        <v>0</v>
      </c>
      <c r="EY170" s="2"/>
      <c r="EZ170" s="2"/>
      <c r="FA170" s="2"/>
      <c r="FB170" s="2"/>
      <c r="FC170" s="2"/>
      <c r="FD170" s="2"/>
      <c r="FE170" s="2"/>
      <c r="FF170" s="2"/>
      <c r="FG170" s="2"/>
      <c r="FH170" s="2"/>
      <c r="FI170" s="2"/>
      <c r="FJ170" s="2"/>
      <c r="FK170" s="2"/>
      <c r="FL170" s="2"/>
      <c r="FM170" s="2"/>
      <c r="FN170" s="2"/>
      <c r="FO170" s="2"/>
      <c r="FP170" s="2"/>
      <c r="FQ170" s="2">
        <v>0</v>
      </c>
      <c r="FR170" s="2">
        <f t="shared" si="145"/>
        <v>0</v>
      </c>
      <c r="FS170" s="2">
        <v>0</v>
      </c>
      <c r="FT170" s="2"/>
      <c r="FU170" s="2"/>
      <c r="FV170" s="2"/>
      <c r="FW170" s="2"/>
      <c r="FX170" s="2">
        <v>110</v>
      </c>
      <c r="FY170" s="2">
        <v>74</v>
      </c>
      <c r="FZ170" s="2"/>
      <c r="GA170" s="2" t="s">
        <v>3</v>
      </c>
      <c r="GB170" s="2"/>
      <c r="GC170" s="2"/>
      <c r="GD170" s="2">
        <v>0</v>
      </c>
      <c r="GE170" s="2"/>
      <c r="GF170" s="2">
        <v>1428298128</v>
      </c>
      <c r="GG170" s="2">
        <v>2</v>
      </c>
      <c r="GH170" s="2">
        <v>1</v>
      </c>
      <c r="GI170" s="2">
        <v>-2</v>
      </c>
      <c r="GJ170" s="2">
        <v>0</v>
      </c>
      <c r="GK170" s="2">
        <f>ROUND(R170*(R12)/100,2)</f>
        <v>0</v>
      </c>
      <c r="GL170" s="2">
        <f t="shared" si="146"/>
        <v>0</v>
      </c>
      <c r="GM170" s="2">
        <f t="shared" si="147"/>
        <v>2970</v>
      </c>
      <c r="GN170" s="2">
        <f t="shared" si="148"/>
        <v>2970</v>
      </c>
      <c r="GO170" s="2">
        <f t="shared" si="149"/>
        <v>0</v>
      </c>
      <c r="GP170" s="2">
        <f t="shared" si="150"/>
        <v>0</v>
      </c>
      <c r="GQ170" s="2"/>
      <c r="GR170" s="2">
        <v>0</v>
      </c>
      <c r="GS170" s="2">
        <v>3</v>
      </c>
      <c r="GT170" s="2">
        <v>0</v>
      </c>
      <c r="GU170" s="2" t="s">
        <v>3</v>
      </c>
      <c r="GV170" s="2">
        <f t="shared" si="151"/>
        <v>0</v>
      </c>
      <c r="GW170" s="2">
        <v>1</v>
      </c>
      <c r="GX170" s="2">
        <f t="shared" si="152"/>
        <v>0</v>
      </c>
      <c r="GY170" s="2"/>
      <c r="GZ170" s="2"/>
      <c r="HA170" s="2">
        <v>0</v>
      </c>
      <c r="HB170" s="2">
        <v>0</v>
      </c>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v>0</v>
      </c>
      <c r="IL170" s="2"/>
      <c r="IM170" s="2"/>
      <c r="IN170" s="2"/>
      <c r="IO170" s="2"/>
      <c r="IP170" s="2"/>
      <c r="IQ170" s="2"/>
      <c r="IR170" s="2"/>
      <c r="IS170" s="2"/>
      <c r="IT170" s="2"/>
      <c r="IU170" s="2"/>
    </row>
    <row r="171" spans="1:255" x14ac:dyDescent="0.2">
      <c r="A171">
        <v>18</v>
      </c>
      <c r="B171">
        <v>1</v>
      </c>
      <c r="C171">
        <v>135</v>
      </c>
      <c r="E171" t="s">
        <v>302</v>
      </c>
      <c r="F171" t="s">
        <v>303</v>
      </c>
      <c r="G171" t="s">
        <v>304</v>
      </c>
      <c r="H171" t="s">
        <v>38</v>
      </c>
      <c r="I171">
        <f>I169*J171</f>
        <v>40</v>
      </c>
      <c r="J171">
        <v>100</v>
      </c>
      <c r="O171">
        <f t="shared" si="121"/>
        <v>14434.2</v>
      </c>
      <c r="P171">
        <f t="shared" si="122"/>
        <v>14434.2</v>
      </c>
      <c r="Q171">
        <f t="shared" si="123"/>
        <v>0</v>
      </c>
      <c r="R171">
        <f t="shared" si="124"/>
        <v>0</v>
      </c>
      <c r="S171">
        <f t="shared" si="125"/>
        <v>0</v>
      </c>
      <c r="T171">
        <f t="shared" si="126"/>
        <v>0</v>
      </c>
      <c r="U171">
        <f t="shared" si="127"/>
        <v>0</v>
      </c>
      <c r="V171">
        <f t="shared" si="128"/>
        <v>0</v>
      </c>
      <c r="W171">
        <f t="shared" si="129"/>
        <v>0</v>
      </c>
      <c r="X171">
        <f t="shared" si="130"/>
        <v>0</v>
      </c>
      <c r="Y171">
        <f t="shared" si="131"/>
        <v>0</v>
      </c>
      <c r="AA171">
        <v>42559019</v>
      </c>
      <c r="AB171">
        <f t="shared" si="132"/>
        <v>74.25</v>
      </c>
      <c r="AC171">
        <f t="shared" si="133"/>
        <v>74.25</v>
      </c>
      <c r="AD171">
        <f t="shared" si="153"/>
        <v>0</v>
      </c>
      <c r="AE171">
        <f t="shared" si="153"/>
        <v>0</v>
      </c>
      <c r="AF171">
        <f t="shared" si="153"/>
        <v>0</v>
      </c>
      <c r="AG171">
        <f t="shared" si="134"/>
        <v>0</v>
      </c>
      <c r="AH171">
        <f>(EW171)</f>
        <v>0</v>
      </c>
      <c r="AI171">
        <f>(EX171)</f>
        <v>0</v>
      </c>
      <c r="AJ171">
        <f t="shared" si="135"/>
        <v>0</v>
      </c>
      <c r="AK171">
        <v>74.25</v>
      </c>
      <c r="AL171">
        <v>74.25</v>
      </c>
      <c r="AM171">
        <v>0</v>
      </c>
      <c r="AN171">
        <v>0</v>
      </c>
      <c r="AO171">
        <v>0</v>
      </c>
      <c r="AP171">
        <v>0</v>
      </c>
      <c r="AQ171">
        <v>0</v>
      </c>
      <c r="AR171">
        <v>0</v>
      </c>
      <c r="AS171">
        <v>0</v>
      </c>
      <c r="AT171">
        <v>0</v>
      </c>
      <c r="AU171">
        <v>0</v>
      </c>
      <c r="AV171">
        <v>1</v>
      </c>
      <c r="AW171">
        <v>1</v>
      </c>
      <c r="AZ171">
        <v>1</v>
      </c>
      <c r="BA171">
        <v>1</v>
      </c>
      <c r="BB171">
        <v>1</v>
      </c>
      <c r="BC171">
        <v>4.8600000000000003</v>
      </c>
      <c r="BD171" t="s">
        <v>3</v>
      </c>
      <c r="BE171" t="s">
        <v>3</v>
      </c>
      <c r="BF171" t="s">
        <v>3</v>
      </c>
      <c r="BG171" t="s">
        <v>3</v>
      </c>
      <c r="BH171">
        <v>3</v>
      </c>
      <c r="BI171">
        <v>1</v>
      </c>
      <c r="BJ171" t="s">
        <v>305</v>
      </c>
      <c r="BM171">
        <v>137</v>
      </c>
      <c r="BN171">
        <v>0</v>
      </c>
      <c r="BO171" t="s">
        <v>303</v>
      </c>
      <c r="BP171">
        <v>1</v>
      </c>
      <c r="BQ171">
        <v>30</v>
      </c>
      <c r="BR171">
        <v>0</v>
      </c>
      <c r="BS171">
        <v>1</v>
      </c>
      <c r="BT171">
        <v>1</v>
      </c>
      <c r="BU171">
        <v>1</v>
      </c>
      <c r="BV171">
        <v>1</v>
      </c>
      <c r="BW171">
        <v>1</v>
      </c>
      <c r="BX171">
        <v>1</v>
      </c>
      <c r="BY171" t="s">
        <v>3</v>
      </c>
      <c r="BZ171">
        <v>0</v>
      </c>
      <c r="CA171">
        <v>0</v>
      </c>
      <c r="CF171">
        <v>0</v>
      </c>
      <c r="CG171">
        <v>0</v>
      </c>
      <c r="CM171">
        <v>0</v>
      </c>
      <c r="CN171" t="s">
        <v>3</v>
      </c>
      <c r="CO171">
        <v>0</v>
      </c>
      <c r="CP171">
        <f t="shared" si="136"/>
        <v>14434.2</v>
      </c>
      <c r="CQ171">
        <f t="shared" si="137"/>
        <v>360.85500000000002</v>
      </c>
      <c r="CR171">
        <f t="shared" si="138"/>
        <v>0</v>
      </c>
      <c r="CS171">
        <f t="shared" si="139"/>
        <v>0</v>
      </c>
      <c r="CT171">
        <f t="shared" si="140"/>
        <v>0</v>
      </c>
      <c r="CU171">
        <f t="shared" si="141"/>
        <v>0</v>
      </c>
      <c r="CV171">
        <f t="shared" si="142"/>
        <v>0</v>
      </c>
      <c r="CW171">
        <f t="shared" si="143"/>
        <v>0</v>
      </c>
      <c r="CX171">
        <f t="shared" si="144"/>
        <v>0</v>
      </c>
      <c r="CY171">
        <f>S171*(BZ171/100)</f>
        <v>0</v>
      </c>
      <c r="CZ171">
        <f>S171*(CA171/100)</f>
        <v>0</v>
      </c>
      <c r="DC171" t="s">
        <v>3</v>
      </c>
      <c r="DD171" t="s">
        <v>3</v>
      </c>
      <c r="DE171" t="s">
        <v>3</v>
      </c>
      <c r="DF171" t="s">
        <v>3</v>
      </c>
      <c r="DG171" t="s">
        <v>3</v>
      </c>
      <c r="DH171" t="s">
        <v>3</v>
      </c>
      <c r="DI171" t="s">
        <v>3</v>
      </c>
      <c r="DJ171" t="s">
        <v>3</v>
      </c>
      <c r="DK171" t="s">
        <v>3</v>
      </c>
      <c r="DL171" t="s">
        <v>3</v>
      </c>
      <c r="DM171" t="s">
        <v>3</v>
      </c>
      <c r="DN171">
        <v>110</v>
      </c>
      <c r="DO171">
        <v>74</v>
      </c>
      <c r="DP171">
        <v>1.0669999999999999</v>
      </c>
      <c r="DQ171">
        <v>1</v>
      </c>
      <c r="DU171">
        <v>1003</v>
      </c>
      <c r="DV171" t="s">
        <v>38</v>
      </c>
      <c r="DW171" t="s">
        <v>38</v>
      </c>
      <c r="DX171">
        <v>1</v>
      </c>
      <c r="EE171">
        <v>42145144</v>
      </c>
      <c r="EF171">
        <v>30</v>
      </c>
      <c r="EG171" t="s">
        <v>23</v>
      </c>
      <c r="EH171">
        <v>0</v>
      </c>
      <c r="EI171" t="s">
        <v>3</v>
      </c>
      <c r="EJ171">
        <v>1</v>
      </c>
      <c r="EK171">
        <v>137</v>
      </c>
      <c r="EL171" t="s">
        <v>258</v>
      </c>
      <c r="EM171" t="s">
        <v>259</v>
      </c>
      <c r="EO171" t="s">
        <v>3</v>
      </c>
      <c r="EQ171">
        <v>512</v>
      </c>
      <c r="ER171">
        <v>74.25</v>
      </c>
      <c r="ES171">
        <v>74.25</v>
      </c>
      <c r="ET171">
        <v>0</v>
      </c>
      <c r="EU171">
        <v>0</v>
      </c>
      <c r="EV171">
        <v>0</v>
      </c>
      <c r="EW171">
        <v>0</v>
      </c>
      <c r="EX171">
        <v>0</v>
      </c>
      <c r="FQ171">
        <v>0</v>
      </c>
      <c r="FR171">
        <f t="shared" si="145"/>
        <v>0</v>
      </c>
      <c r="FS171">
        <v>0</v>
      </c>
      <c r="FX171">
        <v>110</v>
      </c>
      <c r="FY171">
        <v>74</v>
      </c>
      <c r="GA171" t="s">
        <v>3</v>
      </c>
      <c r="GD171">
        <v>0</v>
      </c>
      <c r="GF171">
        <v>1428298128</v>
      </c>
      <c r="GG171">
        <v>2</v>
      </c>
      <c r="GH171">
        <v>1</v>
      </c>
      <c r="GI171">
        <v>2</v>
      </c>
      <c r="GJ171">
        <v>0</v>
      </c>
      <c r="GK171">
        <f>ROUND(R171*(S12)/100,2)</f>
        <v>0</v>
      </c>
      <c r="GL171">
        <f t="shared" si="146"/>
        <v>0</v>
      </c>
      <c r="GM171">
        <f t="shared" si="147"/>
        <v>14434.2</v>
      </c>
      <c r="GN171">
        <f t="shared" si="148"/>
        <v>14434.2</v>
      </c>
      <c r="GO171">
        <f t="shared" si="149"/>
        <v>0</v>
      </c>
      <c r="GP171">
        <f t="shared" si="150"/>
        <v>0</v>
      </c>
      <c r="GR171">
        <v>0</v>
      </c>
      <c r="GS171">
        <v>3</v>
      </c>
      <c r="GT171">
        <v>0</v>
      </c>
      <c r="GU171" t="s">
        <v>3</v>
      </c>
      <c r="GV171">
        <f t="shared" si="151"/>
        <v>0</v>
      </c>
      <c r="GW171">
        <v>1</v>
      </c>
      <c r="GX171">
        <f t="shared" si="152"/>
        <v>0</v>
      </c>
      <c r="HA171">
        <v>0</v>
      </c>
      <c r="HB171">
        <v>0</v>
      </c>
      <c r="IK171">
        <v>0</v>
      </c>
    </row>
    <row r="172" spans="1:255" x14ac:dyDescent="0.2">
      <c r="A172" s="2">
        <v>17</v>
      </c>
      <c r="B172" s="2">
        <v>1</v>
      </c>
      <c r="C172" s="2">
        <f>ROW(SmtRes!A141)</f>
        <v>141</v>
      </c>
      <c r="D172" s="2">
        <f>ROW(EtalonRes!A209)</f>
        <v>209</v>
      </c>
      <c r="E172" s="2" t="s">
        <v>306</v>
      </c>
      <c r="F172" s="2" t="s">
        <v>307</v>
      </c>
      <c r="G172" s="2" t="s">
        <v>308</v>
      </c>
      <c r="H172" s="2" t="s">
        <v>309</v>
      </c>
      <c r="I172" s="2">
        <v>3.3</v>
      </c>
      <c r="J172" s="2">
        <v>0</v>
      </c>
      <c r="K172" s="2"/>
      <c r="L172" s="2"/>
      <c r="M172" s="2"/>
      <c r="N172" s="2"/>
      <c r="O172" s="2">
        <f t="shared" si="121"/>
        <v>4452.12</v>
      </c>
      <c r="P172" s="2">
        <f t="shared" si="122"/>
        <v>515.33000000000004</v>
      </c>
      <c r="Q172" s="2">
        <f t="shared" si="123"/>
        <v>29.12</v>
      </c>
      <c r="R172" s="2">
        <f t="shared" si="124"/>
        <v>3.26</v>
      </c>
      <c r="S172" s="2">
        <f t="shared" si="125"/>
        <v>3907.67</v>
      </c>
      <c r="T172" s="2">
        <f t="shared" si="126"/>
        <v>0</v>
      </c>
      <c r="U172" s="2">
        <f t="shared" si="127"/>
        <v>328.38134999999994</v>
      </c>
      <c r="V172" s="2">
        <f t="shared" si="128"/>
        <v>0</v>
      </c>
      <c r="W172" s="2">
        <f t="shared" si="129"/>
        <v>0</v>
      </c>
      <c r="X172" s="2">
        <f t="shared" si="130"/>
        <v>4298.4399999999996</v>
      </c>
      <c r="Y172" s="2">
        <f t="shared" si="131"/>
        <v>2891.68</v>
      </c>
      <c r="Z172" s="2"/>
      <c r="AA172" s="2">
        <v>42559021</v>
      </c>
      <c r="AB172" s="2">
        <f t="shared" si="132"/>
        <v>1349.1285</v>
      </c>
      <c r="AC172" s="2">
        <f t="shared" si="133"/>
        <v>156.16</v>
      </c>
      <c r="AD172" s="2">
        <f>ROUND(((ET172*1.25)),6)</f>
        <v>8.8249999999999993</v>
      </c>
      <c r="AE172" s="2">
        <f>ROUND(((EU172*1.25)),6)</f>
        <v>0.98750000000000004</v>
      </c>
      <c r="AF172" s="2">
        <f>ROUND(((EV172*1.15)),6)</f>
        <v>1184.1434999999999</v>
      </c>
      <c r="AG172" s="2">
        <f t="shared" si="134"/>
        <v>0</v>
      </c>
      <c r="AH172" s="2">
        <f>((EW172*1.15))</f>
        <v>99.509499999999989</v>
      </c>
      <c r="AI172" s="2">
        <f>((EX172*1.25))</f>
        <v>0</v>
      </c>
      <c r="AJ172" s="2">
        <f t="shared" si="135"/>
        <v>0</v>
      </c>
      <c r="AK172" s="2">
        <v>1192.9100000000001</v>
      </c>
      <c r="AL172" s="2">
        <v>156.16</v>
      </c>
      <c r="AM172" s="2">
        <v>7.06</v>
      </c>
      <c r="AN172" s="2">
        <v>0.79</v>
      </c>
      <c r="AO172" s="2">
        <v>1029.69</v>
      </c>
      <c r="AP172" s="2">
        <v>0</v>
      </c>
      <c r="AQ172" s="2">
        <v>86.53</v>
      </c>
      <c r="AR172" s="2">
        <v>0</v>
      </c>
      <c r="AS172" s="2">
        <v>0</v>
      </c>
      <c r="AT172" s="2">
        <v>110</v>
      </c>
      <c r="AU172" s="2">
        <v>74</v>
      </c>
      <c r="AV172" s="2">
        <v>1</v>
      </c>
      <c r="AW172" s="2">
        <v>1</v>
      </c>
      <c r="AX172" s="2"/>
      <c r="AY172" s="2"/>
      <c r="AZ172" s="2">
        <v>1</v>
      </c>
      <c r="BA172" s="2">
        <v>1</v>
      </c>
      <c r="BB172" s="2">
        <v>1</v>
      </c>
      <c r="BC172" s="2">
        <v>1</v>
      </c>
      <c r="BD172" s="2" t="s">
        <v>3</v>
      </c>
      <c r="BE172" s="2" t="s">
        <v>3</v>
      </c>
      <c r="BF172" s="2" t="s">
        <v>3</v>
      </c>
      <c r="BG172" s="2" t="s">
        <v>3</v>
      </c>
      <c r="BH172" s="2">
        <v>0</v>
      </c>
      <c r="BI172" s="2">
        <v>1</v>
      </c>
      <c r="BJ172" s="2" t="s">
        <v>310</v>
      </c>
      <c r="BK172" s="2"/>
      <c r="BL172" s="2"/>
      <c r="BM172" s="2">
        <v>1633</v>
      </c>
      <c r="BN172" s="2">
        <v>0</v>
      </c>
      <c r="BO172" s="2" t="s">
        <v>3</v>
      </c>
      <c r="BP172" s="2">
        <v>0</v>
      </c>
      <c r="BQ172" s="2">
        <v>30</v>
      </c>
      <c r="BR172" s="2">
        <v>0</v>
      </c>
      <c r="BS172" s="2">
        <v>1</v>
      </c>
      <c r="BT172" s="2">
        <v>1</v>
      </c>
      <c r="BU172" s="2">
        <v>1</v>
      </c>
      <c r="BV172" s="2">
        <v>1</v>
      </c>
      <c r="BW172" s="2">
        <v>1</v>
      </c>
      <c r="BX172" s="2">
        <v>1</v>
      </c>
      <c r="BY172" s="2" t="s">
        <v>3</v>
      </c>
      <c r="BZ172" s="2">
        <v>110</v>
      </c>
      <c r="CA172" s="2">
        <v>74</v>
      </c>
      <c r="CB172" s="2"/>
      <c r="CC172" s="2"/>
      <c r="CD172" s="2"/>
      <c r="CE172" s="2"/>
      <c r="CF172" s="2">
        <v>0</v>
      </c>
      <c r="CG172" s="2">
        <v>0</v>
      </c>
      <c r="CH172" s="2"/>
      <c r="CI172" s="2"/>
      <c r="CJ172" s="2"/>
      <c r="CK172" s="2"/>
      <c r="CL172" s="2"/>
      <c r="CM172" s="2">
        <v>0</v>
      </c>
      <c r="CN172" s="2" t="s">
        <v>20</v>
      </c>
      <c r="CO172" s="2">
        <v>0</v>
      </c>
      <c r="CP172" s="2">
        <f t="shared" si="136"/>
        <v>4452.12</v>
      </c>
      <c r="CQ172" s="2">
        <f t="shared" si="137"/>
        <v>156.16</v>
      </c>
      <c r="CR172" s="2">
        <f t="shared" si="138"/>
        <v>8.8249999999999993</v>
      </c>
      <c r="CS172" s="2">
        <f t="shared" si="139"/>
        <v>0.98750000000000004</v>
      </c>
      <c r="CT172" s="2">
        <f t="shared" si="140"/>
        <v>1184.1434999999999</v>
      </c>
      <c r="CU172" s="2">
        <f t="shared" si="141"/>
        <v>0</v>
      </c>
      <c r="CV172" s="2">
        <f t="shared" si="142"/>
        <v>99.509499999999989</v>
      </c>
      <c r="CW172" s="2">
        <f t="shared" si="143"/>
        <v>0</v>
      </c>
      <c r="CX172" s="2">
        <f t="shared" si="144"/>
        <v>0</v>
      </c>
      <c r="CY172" s="2">
        <f>((S172*BZ172)/100)</f>
        <v>4298.4369999999999</v>
      </c>
      <c r="CZ172" s="2">
        <f>((S172*CA172)/100)</f>
        <v>2891.6758</v>
      </c>
      <c r="DA172" s="2"/>
      <c r="DB172" s="2"/>
      <c r="DC172" s="2" t="s">
        <v>3</v>
      </c>
      <c r="DD172" s="2" t="s">
        <v>3</v>
      </c>
      <c r="DE172" s="2" t="s">
        <v>21</v>
      </c>
      <c r="DF172" s="2" t="s">
        <v>21</v>
      </c>
      <c r="DG172" s="2" t="s">
        <v>22</v>
      </c>
      <c r="DH172" s="2" t="s">
        <v>3</v>
      </c>
      <c r="DI172" s="2" t="s">
        <v>22</v>
      </c>
      <c r="DJ172" s="2" t="s">
        <v>21</v>
      </c>
      <c r="DK172" s="2" t="s">
        <v>3</v>
      </c>
      <c r="DL172" s="2" t="s">
        <v>3</v>
      </c>
      <c r="DM172" s="2" t="s">
        <v>3</v>
      </c>
      <c r="DN172" s="2">
        <v>0</v>
      </c>
      <c r="DO172" s="2">
        <v>0</v>
      </c>
      <c r="DP172" s="2">
        <v>1.0669999999999999</v>
      </c>
      <c r="DQ172" s="2">
        <v>1</v>
      </c>
      <c r="DR172" s="2"/>
      <c r="DS172" s="2"/>
      <c r="DT172" s="2"/>
      <c r="DU172" s="2">
        <v>1010</v>
      </c>
      <c r="DV172" s="2" t="s">
        <v>309</v>
      </c>
      <c r="DW172" s="2" t="s">
        <v>309</v>
      </c>
      <c r="DX172" s="2">
        <v>100</v>
      </c>
      <c r="DY172" s="2"/>
      <c r="DZ172" s="2"/>
      <c r="EA172" s="2"/>
      <c r="EB172" s="2"/>
      <c r="EC172" s="2"/>
      <c r="ED172" s="2"/>
      <c r="EE172" s="2">
        <v>42146640</v>
      </c>
      <c r="EF172" s="2">
        <v>30</v>
      </c>
      <c r="EG172" s="2" t="s">
        <v>23</v>
      </c>
      <c r="EH172" s="2">
        <v>0</v>
      </c>
      <c r="EI172" s="2" t="s">
        <v>3</v>
      </c>
      <c r="EJ172" s="2">
        <v>1</v>
      </c>
      <c r="EK172" s="2">
        <v>1633</v>
      </c>
      <c r="EL172" s="2" t="s">
        <v>311</v>
      </c>
      <c r="EM172" s="2" t="s">
        <v>312</v>
      </c>
      <c r="EN172" s="2"/>
      <c r="EO172" s="2" t="s">
        <v>26</v>
      </c>
      <c r="EP172" s="2"/>
      <c r="EQ172" s="2">
        <v>512</v>
      </c>
      <c r="ER172" s="2">
        <v>1192.9100000000001</v>
      </c>
      <c r="ES172" s="2">
        <v>156.16</v>
      </c>
      <c r="ET172" s="2">
        <v>7.06</v>
      </c>
      <c r="EU172" s="2">
        <v>0.79</v>
      </c>
      <c r="EV172" s="2">
        <v>1029.69</v>
      </c>
      <c r="EW172" s="2">
        <v>86.53</v>
      </c>
      <c r="EX172" s="2">
        <v>0</v>
      </c>
      <c r="EY172" s="2">
        <v>0</v>
      </c>
      <c r="EZ172" s="2"/>
      <c r="FA172" s="2"/>
      <c r="FB172" s="2"/>
      <c r="FC172" s="2"/>
      <c r="FD172" s="2"/>
      <c r="FE172" s="2"/>
      <c r="FF172" s="2"/>
      <c r="FG172" s="2"/>
      <c r="FH172" s="2"/>
      <c r="FI172" s="2"/>
      <c r="FJ172" s="2"/>
      <c r="FK172" s="2"/>
      <c r="FL172" s="2"/>
      <c r="FM172" s="2"/>
      <c r="FN172" s="2"/>
      <c r="FO172" s="2"/>
      <c r="FP172" s="2"/>
      <c r="FQ172" s="2">
        <v>0</v>
      </c>
      <c r="FR172" s="2">
        <f t="shared" si="145"/>
        <v>0</v>
      </c>
      <c r="FS172" s="2">
        <v>0</v>
      </c>
      <c r="FT172" s="2"/>
      <c r="FU172" s="2"/>
      <c r="FV172" s="2"/>
      <c r="FW172" s="2"/>
      <c r="FX172" s="2">
        <v>110</v>
      </c>
      <c r="FY172" s="2">
        <v>74</v>
      </c>
      <c r="FZ172" s="2"/>
      <c r="GA172" s="2" t="s">
        <v>3</v>
      </c>
      <c r="GB172" s="2"/>
      <c r="GC172" s="2"/>
      <c r="GD172" s="2">
        <v>0</v>
      </c>
      <c r="GE172" s="2"/>
      <c r="GF172" s="2">
        <v>-2049168863</v>
      </c>
      <c r="GG172" s="2">
        <v>2</v>
      </c>
      <c r="GH172" s="2">
        <v>1</v>
      </c>
      <c r="GI172" s="2">
        <v>-2</v>
      </c>
      <c r="GJ172" s="2">
        <v>0</v>
      </c>
      <c r="GK172" s="2">
        <f>ROUND(R172*(R12)/100,2)</f>
        <v>5.71</v>
      </c>
      <c r="GL172" s="2">
        <f t="shared" si="146"/>
        <v>0</v>
      </c>
      <c r="GM172" s="2">
        <f t="shared" si="147"/>
        <v>11647.95</v>
      </c>
      <c r="GN172" s="2">
        <f t="shared" si="148"/>
        <v>11647.95</v>
      </c>
      <c r="GO172" s="2">
        <f t="shared" si="149"/>
        <v>0</v>
      </c>
      <c r="GP172" s="2">
        <f t="shared" si="150"/>
        <v>0</v>
      </c>
      <c r="GQ172" s="2"/>
      <c r="GR172" s="2">
        <v>0</v>
      </c>
      <c r="GS172" s="2">
        <v>3</v>
      </c>
      <c r="GT172" s="2">
        <v>0</v>
      </c>
      <c r="GU172" s="2" t="s">
        <v>3</v>
      </c>
      <c r="GV172" s="2">
        <f t="shared" si="151"/>
        <v>0</v>
      </c>
      <c r="GW172" s="2">
        <v>1</v>
      </c>
      <c r="GX172" s="2">
        <f t="shared" si="152"/>
        <v>0</v>
      </c>
      <c r="GY172" s="2"/>
      <c r="GZ172" s="2"/>
      <c r="HA172" s="2">
        <v>0</v>
      </c>
      <c r="HB172" s="2">
        <v>0</v>
      </c>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v>0</v>
      </c>
      <c r="IL172" s="2"/>
      <c r="IM172" s="2"/>
      <c r="IN172" s="2"/>
      <c r="IO172" s="2"/>
      <c r="IP172" s="2"/>
      <c r="IQ172" s="2"/>
      <c r="IR172" s="2"/>
      <c r="IS172" s="2"/>
      <c r="IT172" s="2"/>
      <c r="IU172" s="2"/>
    </row>
    <row r="173" spans="1:255" x14ac:dyDescent="0.2">
      <c r="A173">
        <v>17</v>
      </c>
      <c r="B173">
        <v>1</v>
      </c>
      <c r="C173">
        <f>ROW(SmtRes!A146)</f>
        <v>146</v>
      </c>
      <c r="D173">
        <f>ROW(EtalonRes!A216)</f>
        <v>216</v>
      </c>
      <c r="E173" t="s">
        <v>306</v>
      </c>
      <c r="F173" t="s">
        <v>307</v>
      </c>
      <c r="G173" t="s">
        <v>308</v>
      </c>
      <c r="H173" t="s">
        <v>309</v>
      </c>
      <c r="I173">
        <v>3.3</v>
      </c>
      <c r="J173">
        <v>0</v>
      </c>
      <c r="O173">
        <f t="shared" si="121"/>
        <v>80593.929999999993</v>
      </c>
      <c r="P173">
        <f t="shared" si="122"/>
        <v>680.23</v>
      </c>
      <c r="Q173">
        <f t="shared" si="123"/>
        <v>197.16</v>
      </c>
      <c r="R173">
        <f t="shared" si="124"/>
        <v>66.48</v>
      </c>
      <c r="S173">
        <f t="shared" si="125"/>
        <v>79716.539999999994</v>
      </c>
      <c r="T173">
        <f t="shared" si="126"/>
        <v>0</v>
      </c>
      <c r="U173">
        <f t="shared" si="127"/>
        <v>328.38134999999994</v>
      </c>
      <c r="V173">
        <f t="shared" si="128"/>
        <v>0</v>
      </c>
      <c r="W173">
        <f t="shared" si="129"/>
        <v>0</v>
      </c>
      <c r="X173">
        <f t="shared" si="130"/>
        <v>70150.559999999998</v>
      </c>
      <c r="Y173">
        <f t="shared" si="131"/>
        <v>32683.78</v>
      </c>
      <c r="AA173">
        <v>42559019</v>
      </c>
      <c r="AB173">
        <f t="shared" si="132"/>
        <v>1349.1285</v>
      </c>
      <c r="AC173">
        <f t="shared" si="133"/>
        <v>156.16</v>
      </c>
      <c r="AD173">
        <f>ROUND(((ET173*1.25)),6)</f>
        <v>8.8249999999999993</v>
      </c>
      <c r="AE173">
        <f>ROUND(((EU173*1.25)),6)</f>
        <v>0.98750000000000004</v>
      </c>
      <c r="AF173">
        <f>ROUND(((EV173*1.15)),6)</f>
        <v>1184.1434999999999</v>
      </c>
      <c r="AG173">
        <f t="shared" si="134"/>
        <v>0</v>
      </c>
      <c r="AH173">
        <f>((EW173*1.15))</f>
        <v>99.509499999999989</v>
      </c>
      <c r="AI173">
        <f>((EX173*1.25))</f>
        <v>0</v>
      </c>
      <c r="AJ173">
        <f t="shared" si="135"/>
        <v>0</v>
      </c>
      <c r="AK173">
        <v>1192.9100000000001</v>
      </c>
      <c r="AL173">
        <v>156.16</v>
      </c>
      <c r="AM173">
        <v>7.06</v>
      </c>
      <c r="AN173">
        <v>0.79</v>
      </c>
      <c r="AO173">
        <v>1029.69</v>
      </c>
      <c r="AP173">
        <v>0</v>
      </c>
      <c r="AQ173">
        <v>86.53</v>
      </c>
      <c r="AR173">
        <v>0</v>
      </c>
      <c r="AS173">
        <v>0</v>
      </c>
      <c r="AT173">
        <v>88</v>
      </c>
      <c r="AU173">
        <v>41</v>
      </c>
      <c r="AV173">
        <v>1</v>
      </c>
      <c r="AW173">
        <v>1</v>
      </c>
      <c r="AZ173">
        <v>1</v>
      </c>
      <c r="BA173">
        <v>20.399999999999999</v>
      </c>
      <c r="BB173">
        <v>6.77</v>
      </c>
      <c r="BC173">
        <v>1.32</v>
      </c>
      <c r="BD173" t="s">
        <v>3</v>
      </c>
      <c r="BE173" t="s">
        <v>3</v>
      </c>
      <c r="BF173" t="s">
        <v>3</v>
      </c>
      <c r="BG173" t="s">
        <v>3</v>
      </c>
      <c r="BH173">
        <v>0</v>
      </c>
      <c r="BI173">
        <v>1</v>
      </c>
      <c r="BJ173" t="s">
        <v>310</v>
      </c>
      <c r="BM173">
        <v>1633</v>
      </c>
      <c r="BN173">
        <v>0</v>
      </c>
      <c r="BO173" t="s">
        <v>307</v>
      </c>
      <c r="BP173">
        <v>1</v>
      </c>
      <c r="BQ173">
        <v>30</v>
      </c>
      <c r="BR173">
        <v>0</v>
      </c>
      <c r="BS173">
        <v>20.399999999999999</v>
      </c>
      <c r="BT173">
        <v>1</v>
      </c>
      <c r="BU173">
        <v>1</v>
      </c>
      <c r="BV173">
        <v>1</v>
      </c>
      <c r="BW173">
        <v>1</v>
      </c>
      <c r="BX173">
        <v>1</v>
      </c>
      <c r="BY173" t="s">
        <v>3</v>
      </c>
      <c r="BZ173">
        <v>88</v>
      </c>
      <c r="CA173">
        <v>41</v>
      </c>
      <c r="CF173">
        <v>0</v>
      </c>
      <c r="CG173">
        <v>0</v>
      </c>
      <c r="CM173">
        <v>0</v>
      </c>
      <c r="CN173" t="s">
        <v>20</v>
      </c>
      <c r="CO173">
        <v>0</v>
      </c>
      <c r="CP173">
        <f t="shared" si="136"/>
        <v>80593.929999999993</v>
      </c>
      <c r="CQ173">
        <f t="shared" si="137"/>
        <v>206.13120000000001</v>
      </c>
      <c r="CR173">
        <f t="shared" si="138"/>
        <v>59.745249999999992</v>
      </c>
      <c r="CS173">
        <f t="shared" si="139"/>
        <v>20.145</v>
      </c>
      <c r="CT173">
        <f t="shared" si="140"/>
        <v>24156.527399999995</v>
      </c>
      <c r="CU173">
        <f t="shared" si="141"/>
        <v>0</v>
      </c>
      <c r="CV173">
        <f t="shared" si="142"/>
        <v>99.509499999999989</v>
      </c>
      <c r="CW173">
        <f t="shared" si="143"/>
        <v>0</v>
      </c>
      <c r="CX173">
        <f t="shared" si="144"/>
        <v>0</v>
      </c>
      <c r="CY173">
        <f>S173*(BZ173/100)</f>
        <v>70150.555199999988</v>
      </c>
      <c r="CZ173">
        <f>S173*(CA173/100)</f>
        <v>32683.781399999996</v>
      </c>
      <c r="DC173" t="s">
        <v>3</v>
      </c>
      <c r="DD173" t="s">
        <v>3</v>
      </c>
      <c r="DE173" t="s">
        <v>21</v>
      </c>
      <c r="DF173" t="s">
        <v>21</v>
      </c>
      <c r="DG173" t="s">
        <v>22</v>
      </c>
      <c r="DH173" t="s">
        <v>3</v>
      </c>
      <c r="DI173" t="s">
        <v>22</v>
      </c>
      <c r="DJ173" t="s">
        <v>21</v>
      </c>
      <c r="DK173" t="s">
        <v>3</v>
      </c>
      <c r="DL173" t="s">
        <v>3</v>
      </c>
      <c r="DM173" t="s">
        <v>3</v>
      </c>
      <c r="DN173">
        <v>110</v>
      </c>
      <c r="DO173">
        <v>74</v>
      </c>
      <c r="DP173">
        <v>1.0669999999999999</v>
      </c>
      <c r="DQ173">
        <v>1</v>
      </c>
      <c r="DU173">
        <v>1010</v>
      </c>
      <c r="DV173" t="s">
        <v>309</v>
      </c>
      <c r="DW173" t="s">
        <v>309</v>
      </c>
      <c r="DX173">
        <v>100</v>
      </c>
      <c r="EE173">
        <v>42146640</v>
      </c>
      <c r="EF173">
        <v>30</v>
      </c>
      <c r="EG173" t="s">
        <v>23</v>
      </c>
      <c r="EH173">
        <v>0</v>
      </c>
      <c r="EI173" t="s">
        <v>3</v>
      </c>
      <c r="EJ173">
        <v>1</v>
      </c>
      <c r="EK173">
        <v>1633</v>
      </c>
      <c r="EL173" t="s">
        <v>311</v>
      </c>
      <c r="EM173" t="s">
        <v>312</v>
      </c>
      <c r="EO173" t="s">
        <v>26</v>
      </c>
      <c r="EQ173">
        <v>512</v>
      </c>
      <c r="ER173">
        <v>1192.9100000000001</v>
      </c>
      <c r="ES173">
        <v>156.16</v>
      </c>
      <c r="ET173">
        <v>7.06</v>
      </c>
      <c r="EU173">
        <v>0.79</v>
      </c>
      <c r="EV173">
        <v>1029.69</v>
      </c>
      <c r="EW173">
        <v>86.53</v>
      </c>
      <c r="EX173">
        <v>0</v>
      </c>
      <c r="EY173">
        <v>0</v>
      </c>
      <c r="FQ173">
        <v>0</v>
      </c>
      <c r="FR173">
        <f t="shared" si="145"/>
        <v>0</v>
      </c>
      <c r="FS173">
        <v>0</v>
      </c>
      <c r="FX173">
        <v>110</v>
      </c>
      <c r="FY173">
        <v>74</v>
      </c>
      <c r="GA173" t="s">
        <v>3</v>
      </c>
      <c r="GD173">
        <v>0</v>
      </c>
      <c r="GF173">
        <v>-2049168863</v>
      </c>
      <c r="GG173">
        <v>2</v>
      </c>
      <c r="GH173">
        <v>1</v>
      </c>
      <c r="GI173">
        <v>2</v>
      </c>
      <c r="GJ173">
        <v>0</v>
      </c>
      <c r="GK173">
        <f>ROUND(R173*(S12)/100,2)</f>
        <v>104.37</v>
      </c>
      <c r="GL173">
        <f t="shared" si="146"/>
        <v>0</v>
      </c>
      <c r="GM173">
        <f t="shared" si="147"/>
        <v>183532.64</v>
      </c>
      <c r="GN173">
        <f t="shared" si="148"/>
        <v>183532.64</v>
      </c>
      <c r="GO173">
        <f t="shared" si="149"/>
        <v>0</v>
      </c>
      <c r="GP173">
        <f t="shared" si="150"/>
        <v>0</v>
      </c>
      <c r="GR173">
        <v>0</v>
      </c>
      <c r="GS173">
        <v>3</v>
      </c>
      <c r="GT173">
        <v>0</v>
      </c>
      <c r="GU173" t="s">
        <v>3</v>
      </c>
      <c r="GV173">
        <f t="shared" si="151"/>
        <v>0</v>
      </c>
      <c r="GW173">
        <v>1</v>
      </c>
      <c r="GX173">
        <f t="shared" si="152"/>
        <v>0</v>
      </c>
      <c r="HA173">
        <v>0</v>
      </c>
      <c r="HB173">
        <v>0</v>
      </c>
      <c r="IK173">
        <v>0</v>
      </c>
    </row>
    <row r="174" spans="1:255" x14ac:dyDescent="0.2">
      <c r="A174" s="2">
        <v>17</v>
      </c>
      <c r="B174" s="2">
        <v>1</v>
      </c>
      <c r="C174" s="2"/>
      <c r="D174" s="2"/>
      <c r="E174" s="2" t="s">
        <v>313</v>
      </c>
      <c r="F174" s="2" t="s">
        <v>261</v>
      </c>
      <c r="G174" s="2" t="s">
        <v>314</v>
      </c>
      <c r="H174" s="2" t="s">
        <v>43</v>
      </c>
      <c r="I174" s="2">
        <v>330</v>
      </c>
      <c r="J174" s="2">
        <v>0</v>
      </c>
      <c r="K174" s="2"/>
      <c r="L174" s="2"/>
      <c r="M174" s="2"/>
      <c r="N174" s="2"/>
      <c r="O174" s="2">
        <f t="shared" si="121"/>
        <v>203850.9</v>
      </c>
      <c r="P174" s="2">
        <f t="shared" si="122"/>
        <v>203850.9</v>
      </c>
      <c r="Q174" s="2">
        <f t="shared" si="123"/>
        <v>0</v>
      </c>
      <c r="R174" s="2">
        <f t="shared" si="124"/>
        <v>0</v>
      </c>
      <c r="S174" s="2">
        <f t="shared" si="125"/>
        <v>0</v>
      </c>
      <c r="T174" s="2">
        <f t="shared" si="126"/>
        <v>0</v>
      </c>
      <c r="U174" s="2">
        <f t="shared" si="127"/>
        <v>0</v>
      </c>
      <c r="V174" s="2">
        <f t="shared" si="128"/>
        <v>0</v>
      </c>
      <c r="W174" s="2">
        <f t="shared" si="129"/>
        <v>0</v>
      </c>
      <c r="X174" s="2">
        <f t="shared" si="130"/>
        <v>0</v>
      </c>
      <c r="Y174" s="2">
        <f t="shared" si="131"/>
        <v>0</v>
      </c>
      <c r="Z174" s="2"/>
      <c r="AA174" s="2">
        <v>42559021</v>
      </c>
      <c r="AB174" s="2">
        <f t="shared" si="132"/>
        <v>617.73</v>
      </c>
      <c r="AC174" s="2">
        <f t="shared" si="133"/>
        <v>617.73</v>
      </c>
      <c r="AD174" s="2">
        <f t="shared" ref="AD174:AF175" si="154">ROUND((ET174),6)</f>
        <v>0</v>
      </c>
      <c r="AE174" s="2">
        <f t="shared" si="154"/>
        <v>0</v>
      </c>
      <c r="AF174" s="2">
        <f t="shared" si="154"/>
        <v>0</v>
      </c>
      <c r="AG174" s="2">
        <f t="shared" si="134"/>
        <v>0</v>
      </c>
      <c r="AH174" s="2">
        <f>(EW174)</f>
        <v>0</v>
      </c>
      <c r="AI174" s="2">
        <f>(EX174)</f>
        <v>0</v>
      </c>
      <c r="AJ174" s="2">
        <f t="shared" si="135"/>
        <v>0</v>
      </c>
      <c r="AK174" s="2">
        <v>617.73</v>
      </c>
      <c r="AL174" s="2">
        <v>617.73</v>
      </c>
      <c r="AM174" s="2">
        <v>0</v>
      </c>
      <c r="AN174" s="2">
        <v>0</v>
      </c>
      <c r="AO174" s="2">
        <v>0</v>
      </c>
      <c r="AP174" s="2">
        <v>0</v>
      </c>
      <c r="AQ174" s="2">
        <v>0</v>
      </c>
      <c r="AR174" s="2">
        <v>0</v>
      </c>
      <c r="AS174" s="2">
        <v>0</v>
      </c>
      <c r="AT174" s="2">
        <v>0</v>
      </c>
      <c r="AU174" s="2">
        <v>0</v>
      </c>
      <c r="AV174" s="2">
        <v>1</v>
      </c>
      <c r="AW174" s="2">
        <v>1</v>
      </c>
      <c r="AX174" s="2"/>
      <c r="AY174" s="2"/>
      <c r="AZ174" s="2">
        <v>1</v>
      </c>
      <c r="BA174" s="2">
        <v>1</v>
      </c>
      <c r="BB174" s="2">
        <v>1</v>
      </c>
      <c r="BC174" s="2">
        <v>1</v>
      </c>
      <c r="BD174" s="2" t="s">
        <v>3</v>
      </c>
      <c r="BE174" s="2" t="s">
        <v>3</v>
      </c>
      <c r="BF174" s="2" t="s">
        <v>3</v>
      </c>
      <c r="BG174" s="2" t="s">
        <v>3</v>
      </c>
      <c r="BH174" s="2">
        <v>3</v>
      </c>
      <c r="BI174" s="2">
        <v>4</v>
      </c>
      <c r="BJ174" s="2" t="s">
        <v>3</v>
      </c>
      <c r="BK174" s="2"/>
      <c r="BL174" s="2"/>
      <c r="BM174" s="2">
        <v>0</v>
      </c>
      <c r="BN174" s="2">
        <v>0</v>
      </c>
      <c r="BO174" s="2" t="s">
        <v>263</v>
      </c>
      <c r="BP174" s="2">
        <v>1</v>
      </c>
      <c r="BQ174" s="2">
        <v>0</v>
      </c>
      <c r="BR174" s="2">
        <v>0</v>
      </c>
      <c r="BS174" s="2">
        <v>1</v>
      </c>
      <c r="BT174" s="2">
        <v>1</v>
      </c>
      <c r="BU174" s="2">
        <v>1</v>
      </c>
      <c r="BV174" s="2">
        <v>1</v>
      </c>
      <c r="BW174" s="2">
        <v>1</v>
      </c>
      <c r="BX174" s="2">
        <v>1</v>
      </c>
      <c r="BY174" s="2" t="s">
        <v>3</v>
      </c>
      <c r="BZ174" s="2">
        <v>0</v>
      </c>
      <c r="CA174" s="2">
        <v>0</v>
      </c>
      <c r="CB174" s="2"/>
      <c r="CC174" s="2"/>
      <c r="CD174" s="2"/>
      <c r="CE174" s="2"/>
      <c r="CF174" s="2">
        <v>0</v>
      </c>
      <c r="CG174" s="2">
        <v>0</v>
      </c>
      <c r="CH174" s="2"/>
      <c r="CI174" s="2"/>
      <c r="CJ174" s="2"/>
      <c r="CK174" s="2"/>
      <c r="CL174" s="2"/>
      <c r="CM174" s="2">
        <v>0</v>
      </c>
      <c r="CN174" s="2" t="s">
        <v>3</v>
      </c>
      <c r="CO174" s="2">
        <v>0</v>
      </c>
      <c r="CP174" s="2">
        <f t="shared" si="136"/>
        <v>203850.9</v>
      </c>
      <c r="CQ174" s="2">
        <f t="shared" si="137"/>
        <v>617.73</v>
      </c>
      <c r="CR174" s="2">
        <f t="shared" si="138"/>
        <v>0</v>
      </c>
      <c r="CS174" s="2">
        <f t="shared" si="139"/>
        <v>0</v>
      </c>
      <c r="CT174" s="2">
        <f t="shared" si="140"/>
        <v>0</v>
      </c>
      <c r="CU174" s="2">
        <f t="shared" si="141"/>
        <v>0</v>
      </c>
      <c r="CV174" s="2">
        <f t="shared" si="142"/>
        <v>0</v>
      </c>
      <c r="CW174" s="2">
        <f t="shared" si="143"/>
        <v>0</v>
      </c>
      <c r="CX174" s="2">
        <f t="shared" si="144"/>
        <v>0</v>
      </c>
      <c r="CY174" s="2">
        <f>((S174*BZ174)/100)</f>
        <v>0</v>
      </c>
      <c r="CZ174" s="2">
        <f>((S174*CA174)/100)</f>
        <v>0</v>
      </c>
      <c r="DA174" s="2"/>
      <c r="DB174" s="2"/>
      <c r="DC174" s="2" t="s">
        <v>3</v>
      </c>
      <c r="DD174" s="2" t="s">
        <v>3</v>
      </c>
      <c r="DE174" s="2" t="s">
        <v>3</v>
      </c>
      <c r="DF174" s="2" t="s">
        <v>3</v>
      </c>
      <c r="DG174" s="2" t="s">
        <v>3</v>
      </c>
      <c r="DH174" s="2" t="s">
        <v>3</v>
      </c>
      <c r="DI174" s="2" t="s">
        <v>3</v>
      </c>
      <c r="DJ174" s="2" t="s">
        <v>3</v>
      </c>
      <c r="DK174" s="2" t="s">
        <v>3</v>
      </c>
      <c r="DL174" s="2" t="s">
        <v>3</v>
      </c>
      <c r="DM174" s="2" t="s">
        <v>3</v>
      </c>
      <c r="DN174" s="2">
        <v>110</v>
      </c>
      <c r="DO174" s="2">
        <v>74</v>
      </c>
      <c r="DP174" s="2">
        <v>1</v>
      </c>
      <c r="DQ174" s="2">
        <v>1</v>
      </c>
      <c r="DR174" s="2"/>
      <c r="DS174" s="2"/>
      <c r="DT174" s="2"/>
      <c r="DU174" s="2">
        <v>1010</v>
      </c>
      <c r="DV174" s="2" t="s">
        <v>43</v>
      </c>
      <c r="DW174" s="2" t="s">
        <v>43</v>
      </c>
      <c r="DX174" s="2">
        <v>1</v>
      </c>
      <c r="DY174" s="2"/>
      <c r="DZ174" s="2"/>
      <c r="EA174" s="2"/>
      <c r="EB174" s="2"/>
      <c r="EC174" s="2"/>
      <c r="ED174" s="2"/>
      <c r="EE174" s="2">
        <v>42145007</v>
      </c>
      <c r="EF174" s="2">
        <v>0</v>
      </c>
      <c r="EG174" s="2" t="s">
        <v>3</v>
      </c>
      <c r="EH174" s="2">
        <v>0</v>
      </c>
      <c r="EI174" s="2" t="s">
        <v>3</v>
      </c>
      <c r="EJ174" s="2">
        <v>4</v>
      </c>
      <c r="EK174" s="2">
        <v>0</v>
      </c>
      <c r="EL174" s="2" t="s">
        <v>264</v>
      </c>
      <c r="EM174" s="2" t="s">
        <v>265</v>
      </c>
      <c r="EN174" s="2"/>
      <c r="EO174" s="2" t="s">
        <v>3</v>
      </c>
      <c r="EP174" s="2"/>
      <c r="EQ174" s="2">
        <v>512</v>
      </c>
      <c r="ER174" s="2">
        <v>617.73</v>
      </c>
      <c r="ES174" s="2">
        <v>617.73</v>
      </c>
      <c r="ET174" s="2">
        <v>0</v>
      </c>
      <c r="EU174" s="2">
        <v>0</v>
      </c>
      <c r="EV174" s="2">
        <v>0</v>
      </c>
      <c r="EW174" s="2">
        <v>0</v>
      </c>
      <c r="EX174" s="2">
        <v>0</v>
      </c>
      <c r="EY174" s="2">
        <v>0</v>
      </c>
      <c r="EZ174" s="2">
        <v>5</v>
      </c>
      <c r="FA174" s="2"/>
      <c r="FB174" s="2"/>
      <c r="FC174" s="2">
        <v>1</v>
      </c>
      <c r="FD174" s="2">
        <v>18</v>
      </c>
      <c r="FE174" s="2"/>
      <c r="FF174" s="2">
        <v>3737.5</v>
      </c>
      <c r="FG174" s="2"/>
      <c r="FH174" s="2"/>
      <c r="FI174" s="2"/>
      <c r="FJ174" s="2"/>
      <c r="FK174" s="2"/>
      <c r="FL174" s="2"/>
      <c r="FM174" s="2"/>
      <c r="FN174" s="2"/>
      <c r="FO174" s="2"/>
      <c r="FP174" s="2"/>
      <c r="FQ174" s="2">
        <v>0</v>
      </c>
      <c r="FR174" s="2">
        <f t="shared" si="145"/>
        <v>0</v>
      </c>
      <c r="FS174" s="2">
        <v>0</v>
      </c>
      <c r="FT174" s="2"/>
      <c r="FU174" s="2"/>
      <c r="FV174" s="2"/>
      <c r="FW174" s="2"/>
      <c r="FX174" s="2">
        <v>0</v>
      </c>
      <c r="FY174" s="2">
        <v>0</v>
      </c>
      <c r="FZ174" s="2"/>
      <c r="GA174" s="2" t="s">
        <v>315</v>
      </c>
      <c r="GB174" s="2"/>
      <c r="GC174" s="2"/>
      <c r="GD174" s="2">
        <v>0</v>
      </c>
      <c r="GE174" s="2"/>
      <c r="GF174" s="2">
        <v>1032284801</v>
      </c>
      <c r="GG174" s="2">
        <v>2</v>
      </c>
      <c r="GH174" s="2">
        <v>3</v>
      </c>
      <c r="GI174" s="2">
        <v>3</v>
      </c>
      <c r="GJ174" s="2">
        <v>0</v>
      </c>
      <c r="GK174" s="2">
        <f>ROUND(R174*(R12)/100,2)</f>
        <v>0</v>
      </c>
      <c r="GL174" s="2">
        <f t="shared" si="146"/>
        <v>0</v>
      </c>
      <c r="GM174" s="2">
        <f t="shared" si="147"/>
        <v>203850.9</v>
      </c>
      <c r="GN174" s="2">
        <f t="shared" si="148"/>
        <v>0</v>
      </c>
      <c r="GO174" s="2">
        <f t="shared" si="149"/>
        <v>0</v>
      </c>
      <c r="GP174" s="2">
        <f t="shared" si="150"/>
        <v>203850.9</v>
      </c>
      <c r="GQ174" s="2"/>
      <c r="GR174" s="2">
        <v>1</v>
      </c>
      <c r="GS174" s="2">
        <v>1</v>
      </c>
      <c r="GT174" s="2">
        <v>0</v>
      </c>
      <c r="GU174" s="2" t="s">
        <v>3</v>
      </c>
      <c r="GV174" s="2">
        <f t="shared" si="151"/>
        <v>0</v>
      </c>
      <c r="GW174" s="2">
        <v>1</v>
      </c>
      <c r="GX174" s="2">
        <f t="shared" si="152"/>
        <v>0</v>
      </c>
      <c r="GY174" s="2"/>
      <c r="GZ174" s="2"/>
      <c r="HA174" s="2">
        <v>0</v>
      </c>
      <c r="HB174" s="2">
        <v>0</v>
      </c>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v>0</v>
      </c>
      <c r="IL174" s="2"/>
      <c r="IM174" s="2"/>
      <c r="IN174" s="2"/>
      <c r="IO174" s="2"/>
      <c r="IP174" s="2"/>
      <c r="IQ174" s="2"/>
      <c r="IR174" s="2"/>
      <c r="IS174" s="2"/>
      <c r="IT174" s="2"/>
      <c r="IU174" s="2"/>
    </row>
    <row r="175" spans="1:255" x14ac:dyDescent="0.2">
      <c r="A175">
        <v>17</v>
      </c>
      <c r="B175">
        <v>1</v>
      </c>
      <c r="E175" t="s">
        <v>313</v>
      </c>
      <c r="F175" t="s">
        <v>261</v>
      </c>
      <c r="G175" t="s">
        <v>314</v>
      </c>
      <c r="H175" t="s">
        <v>43</v>
      </c>
      <c r="I175">
        <v>330</v>
      </c>
      <c r="J175">
        <v>0</v>
      </c>
      <c r="O175">
        <f t="shared" si="121"/>
        <v>1066140.21</v>
      </c>
      <c r="P175">
        <f t="shared" si="122"/>
        <v>1066140.21</v>
      </c>
      <c r="Q175">
        <f t="shared" si="123"/>
        <v>0</v>
      </c>
      <c r="R175">
        <f t="shared" si="124"/>
        <v>0</v>
      </c>
      <c r="S175">
        <f t="shared" si="125"/>
        <v>0</v>
      </c>
      <c r="T175">
        <f t="shared" si="126"/>
        <v>0</v>
      </c>
      <c r="U175">
        <f t="shared" si="127"/>
        <v>0</v>
      </c>
      <c r="V175">
        <f t="shared" si="128"/>
        <v>0</v>
      </c>
      <c r="W175">
        <f t="shared" si="129"/>
        <v>0</v>
      </c>
      <c r="X175">
        <f t="shared" si="130"/>
        <v>0</v>
      </c>
      <c r="Y175">
        <f t="shared" si="131"/>
        <v>0</v>
      </c>
      <c r="AA175">
        <v>42559019</v>
      </c>
      <c r="AB175">
        <f t="shared" si="132"/>
        <v>617.73</v>
      </c>
      <c r="AC175">
        <f t="shared" si="133"/>
        <v>617.73</v>
      </c>
      <c r="AD175">
        <f t="shared" si="154"/>
        <v>0</v>
      </c>
      <c r="AE175">
        <f t="shared" si="154"/>
        <v>0</v>
      </c>
      <c r="AF175">
        <f t="shared" si="154"/>
        <v>0</v>
      </c>
      <c r="AG175">
        <f t="shared" si="134"/>
        <v>0</v>
      </c>
      <c r="AH175">
        <f>(EW175)</f>
        <v>0</v>
      </c>
      <c r="AI175">
        <f>(EX175)</f>
        <v>0</v>
      </c>
      <c r="AJ175">
        <f t="shared" si="135"/>
        <v>0</v>
      </c>
      <c r="AK175">
        <v>617.73</v>
      </c>
      <c r="AL175">
        <v>617.73</v>
      </c>
      <c r="AM175">
        <v>0</v>
      </c>
      <c r="AN175">
        <v>0</v>
      </c>
      <c r="AO175">
        <v>0</v>
      </c>
      <c r="AP175">
        <v>0</v>
      </c>
      <c r="AQ175">
        <v>0</v>
      </c>
      <c r="AR175">
        <v>0</v>
      </c>
      <c r="AS175">
        <v>0</v>
      </c>
      <c r="AT175">
        <v>0</v>
      </c>
      <c r="AU175">
        <v>0</v>
      </c>
      <c r="AV175">
        <v>1</v>
      </c>
      <c r="AW175">
        <v>1</v>
      </c>
      <c r="AZ175">
        <v>1</v>
      </c>
      <c r="BA175">
        <v>5.23</v>
      </c>
      <c r="BB175">
        <v>5.23</v>
      </c>
      <c r="BC175">
        <v>5.23</v>
      </c>
      <c r="BD175" t="s">
        <v>3</v>
      </c>
      <c r="BE175" t="s">
        <v>3</v>
      </c>
      <c r="BF175" t="s">
        <v>3</v>
      </c>
      <c r="BG175" t="s">
        <v>3</v>
      </c>
      <c r="BH175">
        <v>3</v>
      </c>
      <c r="BI175">
        <v>4</v>
      </c>
      <c r="BJ175" t="s">
        <v>3</v>
      </c>
      <c r="BM175">
        <v>0</v>
      </c>
      <c r="BN175">
        <v>0</v>
      </c>
      <c r="BO175" t="s">
        <v>3</v>
      </c>
      <c r="BP175">
        <v>0</v>
      </c>
      <c r="BQ175">
        <v>0</v>
      </c>
      <c r="BR175">
        <v>0</v>
      </c>
      <c r="BS175">
        <v>5.23</v>
      </c>
      <c r="BT175">
        <v>1</v>
      </c>
      <c r="BU175">
        <v>1</v>
      </c>
      <c r="BV175">
        <v>1</v>
      </c>
      <c r="BW175">
        <v>1</v>
      </c>
      <c r="BX175">
        <v>1</v>
      </c>
      <c r="BY175" t="s">
        <v>3</v>
      </c>
      <c r="BZ175">
        <v>0</v>
      </c>
      <c r="CA175">
        <v>0</v>
      </c>
      <c r="CF175">
        <v>0</v>
      </c>
      <c r="CG175">
        <v>0</v>
      </c>
      <c r="CM175">
        <v>0</v>
      </c>
      <c r="CN175" t="s">
        <v>3</v>
      </c>
      <c r="CO175">
        <v>0</v>
      </c>
      <c r="CP175">
        <f t="shared" si="136"/>
        <v>1066140.21</v>
      </c>
      <c r="CQ175">
        <f t="shared" si="137"/>
        <v>3230.7279000000003</v>
      </c>
      <c r="CR175">
        <f t="shared" si="138"/>
        <v>0</v>
      </c>
      <c r="CS175">
        <f t="shared" si="139"/>
        <v>0</v>
      </c>
      <c r="CT175">
        <f t="shared" si="140"/>
        <v>0</v>
      </c>
      <c r="CU175">
        <f t="shared" si="141"/>
        <v>0</v>
      </c>
      <c r="CV175">
        <f t="shared" si="142"/>
        <v>0</v>
      </c>
      <c r="CW175">
        <f t="shared" si="143"/>
        <v>0</v>
      </c>
      <c r="CX175">
        <f t="shared" si="144"/>
        <v>0</v>
      </c>
      <c r="CY175">
        <f>S175*(BZ175/100)</f>
        <v>0</v>
      </c>
      <c r="CZ175">
        <f>S175*(CA175/100)</f>
        <v>0</v>
      </c>
      <c r="DC175" t="s">
        <v>3</v>
      </c>
      <c r="DD175" t="s">
        <v>3</v>
      </c>
      <c r="DE175" t="s">
        <v>3</v>
      </c>
      <c r="DF175" t="s">
        <v>3</v>
      </c>
      <c r="DG175" t="s">
        <v>3</v>
      </c>
      <c r="DH175" t="s">
        <v>3</v>
      </c>
      <c r="DI175" t="s">
        <v>3</v>
      </c>
      <c r="DJ175" t="s">
        <v>3</v>
      </c>
      <c r="DK175" t="s">
        <v>3</v>
      </c>
      <c r="DL175" t="s">
        <v>3</v>
      </c>
      <c r="DM175" t="s">
        <v>3</v>
      </c>
      <c r="DN175">
        <v>0</v>
      </c>
      <c r="DO175">
        <v>0</v>
      </c>
      <c r="DP175">
        <v>1</v>
      </c>
      <c r="DQ175">
        <v>1</v>
      </c>
      <c r="DU175">
        <v>1010</v>
      </c>
      <c r="DV175" t="s">
        <v>43</v>
      </c>
      <c r="DW175" t="s">
        <v>43</v>
      </c>
      <c r="DX175">
        <v>1</v>
      </c>
      <c r="EE175">
        <v>42145007</v>
      </c>
      <c r="EF175">
        <v>0</v>
      </c>
      <c r="EG175" t="s">
        <v>3</v>
      </c>
      <c r="EH175">
        <v>0</v>
      </c>
      <c r="EI175" t="s">
        <v>3</v>
      </c>
      <c r="EJ175">
        <v>4</v>
      </c>
      <c r="EK175">
        <v>0</v>
      </c>
      <c r="EL175" t="s">
        <v>264</v>
      </c>
      <c r="EM175" t="s">
        <v>265</v>
      </c>
      <c r="EO175" t="s">
        <v>3</v>
      </c>
      <c r="EQ175">
        <v>512</v>
      </c>
      <c r="ER175">
        <v>617.73</v>
      </c>
      <c r="ES175">
        <v>617.73</v>
      </c>
      <c r="ET175">
        <v>0</v>
      </c>
      <c r="EU175">
        <v>0</v>
      </c>
      <c r="EV175">
        <v>0</v>
      </c>
      <c r="EW175">
        <v>0</v>
      </c>
      <c r="EX175">
        <v>0</v>
      </c>
      <c r="EY175">
        <v>0</v>
      </c>
      <c r="FQ175">
        <v>0</v>
      </c>
      <c r="FR175">
        <f t="shared" si="145"/>
        <v>0</v>
      </c>
      <c r="FS175">
        <v>0</v>
      </c>
      <c r="FX175">
        <v>0</v>
      </c>
      <c r="FY175">
        <v>0</v>
      </c>
      <c r="GA175" t="s">
        <v>315</v>
      </c>
      <c r="GD175">
        <v>0</v>
      </c>
      <c r="GF175">
        <v>1032284801</v>
      </c>
      <c r="GG175">
        <v>2</v>
      </c>
      <c r="GH175">
        <v>4</v>
      </c>
      <c r="GI175">
        <v>3</v>
      </c>
      <c r="GJ175">
        <v>0</v>
      </c>
      <c r="GK175">
        <f>ROUND(R175*(S12)/100,2)</f>
        <v>0</v>
      </c>
      <c r="GL175">
        <f t="shared" si="146"/>
        <v>0</v>
      </c>
      <c r="GM175">
        <f t="shared" si="147"/>
        <v>1066140.21</v>
      </c>
      <c r="GN175">
        <f t="shared" si="148"/>
        <v>0</v>
      </c>
      <c r="GO175">
        <f t="shared" si="149"/>
        <v>0</v>
      </c>
      <c r="GP175">
        <f t="shared" si="150"/>
        <v>1066140.21</v>
      </c>
      <c r="GR175">
        <v>1</v>
      </c>
      <c r="GS175">
        <v>2</v>
      </c>
      <c r="GT175">
        <v>0</v>
      </c>
      <c r="GU175" t="s">
        <v>3</v>
      </c>
      <c r="GV175">
        <f t="shared" si="151"/>
        <v>0</v>
      </c>
      <c r="GW175">
        <v>1</v>
      </c>
      <c r="GX175">
        <f t="shared" si="152"/>
        <v>0</v>
      </c>
      <c r="HA175">
        <v>0</v>
      </c>
      <c r="HB175">
        <v>0</v>
      </c>
      <c r="IK175">
        <v>0</v>
      </c>
    </row>
    <row r="176" spans="1:255" x14ac:dyDescent="0.2">
      <c r="A176" s="2">
        <v>17</v>
      </c>
      <c r="B176" s="2">
        <v>1</v>
      </c>
      <c r="C176" s="2">
        <f>ROW(SmtRes!A151)</f>
        <v>151</v>
      </c>
      <c r="D176" s="2">
        <f>ROW(EtalonRes!A223)</f>
        <v>223</v>
      </c>
      <c r="E176" s="2" t="s">
        <v>316</v>
      </c>
      <c r="F176" s="2" t="s">
        <v>307</v>
      </c>
      <c r="G176" s="2" t="s">
        <v>308</v>
      </c>
      <c r="H176" s="2" t="s">
        <v>309</v>
      </c>
      <c r="I176" s="2">
        <v>0.08</v>
      </c>
      <c r="J176" s="2">
        <v>0</v>
      </c>
      <c r="K176" s="2"/>
      <c r="L176" s="2"/>
      <c r="M176" s="2"/>
      <c r="N176" s="2"/>
      <c r="O176" s="2">
        <f t="shared" si="121"/>
        <v>107.93</v>
      </c>
      <c r="P176" s="2">
        <f t="shared" si="122"/>
        <v>12.49</v>
      </c>
      <c r="Q176" s="2">
        <f t="shared" si="123"/>
        <v>0.71</v>
      </c>
      <c r="R176" s="2">
        <f t="shared" si="124"/>
        <v>0.08</v>
      </c>
      <c r="S176" s="2">
        <f t="shared" si="125"/>
        <v>94.73</v>
      </c>
      <c r="T176" s="2">
        <f t="shared" si="126"/>
        <v>0</v>
      </c>
      <c r="U176" s="2">
        <f t="shared" si="127"/>
        <v>7.9607599999999996</v>
      </c>
      <c r="V176" s="2">
        <f t="shared" si="128"/>
        <v>0</v>
      </c>
      <c r="W176" s="2">
        <f t="shared" si="129"/>
        <v>0</v>
      </c>
      <c r="X176" s="2">
        <f t="shared" si="130"/>
        <v>104.2</v>
      </c>
      <c r="Y176" s="2">
        <f t="shared" si="131"/>
        <v>70.099999999999994</v>
      </c>
      <c r="Z176" s="2"/>
      <c r="AA176" s="2">
        <v>42559021</v>
      </c>
      <c r="AB176" s="2">
        <f t="shared" si="132"/>
        <v>1349.1285</v>
      </c>
      <c r="AC176" s="2">
        <f t="shared" si="133"/>
        <v>156.16</v>
      </c>
      <c r="AD176" s="2">
        <f>ROUND(((ET176*1.25)),6)</f>
        <v>8.8249999999999993</v>
      </c>
      <c r="AE176" s="2">
        <f>ROUND(((EU176*1.25)),6)</f>
        <v>0.98750000000000004</v>
      </c>
      <c r="AF176" s="2">
        <f>ROUND(((EV176*1.15)),6)</f>
        <v>1184.1434999999999</v>
      </c>
      <c r="AG176" s="2">
        <f t="shared" si="134"/>
        <v>0</v>
      </c>
      <c r="AH176" s="2">
        <f>((EW176*1.15))</f>
        <v>99.509499999999989</v>
      </c>
      <c r="AI176" s="2">
        <f>((EX176*1.25))</f>
        <v>0</v>
      </c>
      <c r="AJ176" s="2">
        <f t="shared" si="135"/>
        <v>0</v>
      </c>
      <c r="AK176" s="2">
        <v>1192.9100000000001</v>
      </c>
      <c r="AL176" s="2">
        <v>156.16</v>
      </c>
      <c r="AM176" s="2">
        <v>7.06</v>
      </c>
      <c r="AN176" s="2">
        <v>0.79</v>
      </c>
      <c r="AO176" s="2">
        <v>1029.69</v>
      </c>
      <c r="AP176" s="2">
        <v>0</v>
      </c>
      <c r="AQ176" s="2">
        <v>86.53</v>
      </c>
      <c r="AR176" s="2">
        <v>0</v>
      </c>
      <c r="AS176" s="2">
        <v>0</v>
      </c>
      <c r="AT176" s="2">
        <v>110</v>
      </c>
      <c r="AU176" s="2">
        <v>74</v>
      </c>
      <c r="AV176" s="2">
        <v>1</v>
      </c>
      <c r="AW176" s="2">
        <v>1</v>
      </c>
      <c r="AX176" s="2"/>
      <c r="AY176" s="2"/>
      <c r="AZ176" s="2">
        <v>1</v>
      </c>
      <c r="BA176" s="2">
        <v>1</v>
      </c>
      <c r="BB176" s="2">
        <v>1</v>
      </c>
      <c r="BC176" s="2">
        <v>1</v>
      </c>
      <c r="BD176" s="2" t="s">
        <v>3</v>
      </c>
      <c r="BE176" s="2" t="s">
        <v>3</v>
      </c>
      <c r="BF176" s="2" t="s">
        <v>3</v>
      </c>
      <c r="BG176" s="2" t="s">
        <v>3</v>
      </c>
      <c r="BH176" s="2">
        <v>0</v>
      </c>
      <c r="BI176" s="2">
        <v>1</v>
      </c>
      <c r="BJ176" s="2" t="s">
        <v>310</v>
      </c>
      <c r="BK176" s="2"/>
      <c r="BL176" s="2"/>
      <c r="BM176" s="2">
        <v>1633</v>
      </c>
      <c r="BN176" s="2">
        <v>0</v>
      </c>
      <c r="BO176" s="2" t="s">
        <v>3</v>
      </c>
      <c r="BP176" s="2">
        <v>0</v>
      </c>
      <c r="BQ176" s="2">
        <v>30</v>
      </c>
      <c r="BR176" s="2">
        <v>0</v>
      </c>
      <c r="BS176" s="2">
        <v>1</v>
      </c>
      <c r="BT176" s="2">
        <v>1</v>
      </c>
      <c r="BU176" s="2">
        <v>1</v>
      </c>
      <c r="BV176" s="2">
        <v>1</v>
      </c>
      <c r="BW176" s="2">
        <v>1</v>
      </c>
      <c r="BX176" s="2">
        <v>1</v>
      </c>
      <c r="BY176" s="2" t="s">
        <v>3</v>
      </c>
      <c r="BZ176" s="2">
        <v>110</v>
      </c>
      <c r="CA176" s="2">
        <v>74</v>
      </c>
      <c r="CB176" s="2"/>
      <c r="CC176" s="2"/>
      <c r="CD176" s="2"/>
      <c r="CE176" s="2"/>
      <c r="CF176" s="2">
        <v>0</v>
      </c>
      <c r="CG176" s="2">
        <v>0</v>
      </c>
      <c r="CH176" s="2"/>
      <c r="CI176" s="2"/>
      <c r="CJ176" s="2"/>
      <c r="CK176" s="2"/>
      <c r="CL176" s="2"/>
      <c r="CM176" s="2">
        <v>0</v>
      </c>
      <c r="CN176" s="2" t="s">
        <v>20</v>
      </c>
      <c r="CO176" s="2">
        <v>0</v>
      </c>
      <c r="CP176" s="2">
        <f t="shared" si="136"/>
        <v>107.93</v>
      </c>
      <c r="CQ176" s="2">
        <f t="shared" si="137"/>
        <v>156.16</v>
      </c>
      <c r="CR176" s="2">
        <f t="shared" si="138"/>
        <v>8.8249999999999993</v>
      </c>
      <c r="CS176" s="2">
        <f t="shared" si="139"/>
        <v>0.98750000000000004</v>
      </c>
      <c r="CT176" s="2">
        <f t="shared" si="140"/>
        <v>1184.1434999999999</v>
      </c>
      <c r="CU176" s="2">
        <f t="shared" si="141"/>
        <v>0</v>
      </c>
      <c r="CV176" s="2">
        <f t="shared" si="142"/>
        <v>99.509499999999989</v>
      </c>
      <c r="CW176" s="2">
        <f t="shared" si="143"/>
        <v>0</v>
      </c>
      <c r="CX176" s="2">
        <f t="shared" si="144"/>
        <v>0</v>
      </c>
      <c r="CY176" s="2">
        <f>((S176*BZ176)/100)</f>
        <v>104.20300000000002</v>
      </c>
      <c r="CZ176" s="2">
        <f>((S176*CA176)/100)</f>
        <v>70.100200000000001</v>
      </c>
      <c r="DA176" s="2"/>
      <c r="DB176" s="2"/>
      <c r="DC176" s="2" t="s">
        <v>3</v>
      </c>
      <c r="DD176" s="2" t="s">
        <v>3</v>
      </c>
      <c r="DE176" s="2" t="s">
        <v>21</v>
      </c>
      <c r="DF176" s="2" t="s">
        <v>21</v>
      </c>
      <c r="DG176" s="2" t="s">
        <v>22</v>
      </c>
      <c r="DH176" s="2" t="s">
        <v>3</v>
      </c>
      <c r="DI176" s="2" t="s">
        <v>22</v>
      </c>
      <c r="DJ176" s="2" t="s">
        <v>21</v>
      </c>
      <c r="DK176" s="2" t="s">
        <v>3</v>
      </c>
      <c r="DL176" s="2" t="s">
        <v>3</v>
      </c>
      <c r="DM176" s="2" t="s">
        <v>3</v>
      </c>
      <c r="DN176" s="2">
        <v>0</v>
      </c>
      <c r="DO176" s="2">
        <v>0</v>
      </c>
      <c r="DP176" s="2">
        <v>1.0669999999999999</v>
      </c>
      <c r="DQ176" s="2">
        <v>1</v>
      </c>
      <c r="DR176" s="2"/>
      <c r="DS176" s="2"/>
      <c r="DT176" s="2"/>
      <c r="DU176" s="2">
        <v>1010</v>
      </c>
      <c r="DV176" s="2" t="s">
        <v>309</v>
      </c>
      <c r="DW176" s="2" t="s">
        <v>309</v>
      </c>
      <c r="DX176" s="2">
        <v>100</v>
      </c>
      <c r="DY176" s="2"/>
      <c r="DZ176" s="2"/>
      <c r="EA176" s="2"/>
      <c r="EB176" s="2"/>
      <c r="EC176" s="2"/>
      <c r="ED176" s="2"/>
      <c r="EE176" s="2">
        <v>42146640</v>
      </c>
      <c r="EF176" s="2">
        <v>30</v>
      </c>
      <c r="EG176" s="2" t="s">
        <v>23</v>
      </c>
      <c r="EH176" s="2">
        <v>0</v>
      </c>
      <c r="EI176" s="2" t="s">
        <v>3</v>
      </c>
      <c r="EJ176" s="2">
        <v>1</v>
      </c>
      <c r="EK176" s="2">
        <v>1633</v>
      </c>
      <c r="EL176" s="2" t="s">
        <v>311</v>
      </c>
      <c r="EM176" s="2" t="s">
        <v>312</v>
      </c>
      <c r="EN176" s="2"/>
      <c r="EO176" s="2" t="s">
        <v>26</v>
      </c>
      <c r="EP176" s="2"/>
      <c r="EQ176" s="2">
        <v>512</v>
      </c>
      <c r="ER176" s="2">
        <v>1192.9100000000001</v>
      </c>
      <c r="ES176" s="2">
        <v>156.16</v>
      </c>
      <c r="ET176" s="2">
        <v>7.06</v>
      </c>
      <c r="EU176" s="2">
        <v>0.79</v>
      </c>
      <c r="EV176" s="2">
        <v>1029.69</v>
      </c>
      <c r="EW176" s="2">
        <v>86.53</v>
      </c>
      <c r="EX176" s="2">
        <v>0</v>
      </c>
      <c r="EY176" s="2">
        <v>0</v>
      </c>
      <c r="EZ176" s="2"/>
      <c r="FA176" s="2"/>
      <c r="FB176" s="2"/>
      <c r="FC176" s="2"/>
      <c r="FD176" s="2"/>
      <c r="FE176" s="2"/>
      <c r="FF176" s="2"/>
      <c r="FG176" s="2"/>
      <c r="FH176" s="2"/>
      <c r="FI176" s="2"/>
      <c r="FJ176" s="2"/>
      <c r="FK176" s="2"/>
      <c r="FL176" s="2"/>
      <c r="FM176" s="2"/>
      <c r="FN176" s="2"/>
      <c r="FO176" s="2"/>
      <c r="FP176" s="2"/>
      <c r="FQ176" s="2">
        <v>0</v>
      </c>
      <c r="FR176" s="2">
        <f t="shared" si="145"/>
        <v>0</v>
      </c>
      <c r="FS176" s="2">
        <v>0</v>
      </c>
      <c r="FT176" s="2"/>
      <c r="FU176" s="2"/>
      <c r="FV176" s="2"/>
      <c r="FW176" s="2"/>
      <c r="FX176" s="2">
        <v>110</v>
      </c>
      <c r="FY176" s="2">
        <v>74</v>
      </c>
      <c r="FZ176" s="2"/>
      <c r="GA176" s="2" t="s">
        <v>3</v>
      </c>
      <c r="GB176" s="2"/>
      <c r="GC176" s="2"/>
      <c r="GD176" s="2">
        <v>0</v>
      </c>
      <c r="GE176" s="2"/>
      <c r="GF176" s="2">
        <v>-2049168863</v>
      </c>
      <c r="GG176" s="2">
        <v>2</v>
      </c>
      <c r="GH176" s="2">
        <v>1</v>
      </c>
      <c r="GI176" s="2">
        <v>-2</v>
      </c>
      <c r="GJ176" s="2">
        <v>0</v>
      </c>
      <c r="GK176" s="2">
        <f>ROUND(R176*(R12)/100,2)</f>
        <v>0.14000000000000001</v>
      </c>
      <c r="GL176" s="2">
        <f t="shared" si="146"/>
        <v>0</v>
      </c>
      <c r="GM176" s="2">
        <f t="shared" si="147"/>
        <v>282.37</v>
      </c>
      <c r="GN176" s="2">
        <f t="shared" si="148"/>
        <v>282.37</v>
      </c>
      <c r="GO176" s="2">
        <f t="shared" si="149"/>
        <v>0</v>
      </c>
      <c r="GP176" s="2">
        <f t="shared" si="150"/>
        <v>0</v>
      </c>
      <c r="GQ176" s="2"/>
      <c r="GR176" s="2">
        <v>0</v>
      </c>
      <c r="GS176" s="2">
        <v>3</v>
      </c>
      <c r="GT176" s="2">
        <v>0</v>
      </c>
      <c r="GU176" s="2" t="s">
        <v>3</v>
      </c>
      <c r="GV176" s="2">
        <f t="shared" si="151"/>
        <v>0</v>
      </c>
      <c r="GW176" s="2">
        <v>1</v>
      </c>
      <c r="GX176" s="2">
        <f t="shared" si="152"/>
        <v>0</v>
      </c>
      <c r="GY176" s="2"/>
      <c r="GZ176" s="2"/>
      <c r="HA176" s="2">
        <v>0</v>
      </c>
      <c r="HB176" s="2">
        <v>0</v>
      </c>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v>0</v>
      </c>
      <c r="IL176" s="2"/>
      <c r="IM176" s="2"/>
      <c r="IN176" s="2"/>
      <c r="IO176" s="2"/>
      <c r="IP176" s="2"/>
      <c r="IQ176" s="2"/>
      <c r="IR176" s="2"/>
      <c r="IS176" s="2"/>
      <c r="IT176" s="2"/>
      <c r="IU176" s="2"/>
    </row>
    <row r="177" spans="1:255" x14ac:dyDescent="0.2">
      <c r="A177">
        <v>17</v>
      </c>
      <c r="B177">
        <v>1</v>
      </c>
      <c r="C177">
        <f>ROW(SmtRes!A156)</f>
        <v>156</v>
      </c>
      <c r="D177">
        <f>ROW(EtalonRes!A230)</f>
        <v>230</v>
      </c>
      <c r="E177" t="s">
        <v>316</v>
      </c>
      <c r="F177" t="s">
        <v>307</v>
      </c>
      <c r="G177" t="s">
        <v>308</v>
      </c>
      <c r="H177" t="s">
        <v>309</v>
      </c>
      <c r="I177">
        <v>0.08</v>
      </c>
      <c r="J177">
        <v>0</v>
      </c>
      <c r="O177">
        <f t="shared" si="121"/>
        <v>1953.79</v>
      </c>
      <c r="P177">
        <f t="shared" si="122"/>
        <v>16.489999999999998</v>
      </c>
      <c r="Q177">
        <f t="shared" si="123"/>
        <v>4.78</v>
      </c>
      <c r="R177">
        <f t="shared" si="124"/>
        <v>1.61</v>
      </c>
      <c r="S177">
        <f t="shared" si="125"/>
        <v>1932.52</v>
      </c>
      <c r="T177">
        <f t="shared" si="126"/>
        <v>0</v>
      </c>
      <c r="U177">
        <f t="shared" si="127"/>
        <v>7.9607599999999996</v>
      </c>
      <c r="V177">
        <f t="shared" si="128"/>
        <v>0</v>
      </c>
      <c r="W177">
        <f t="shared" si="129"/>
        <v>0</v>
      </c>
      <c r="X177">
        <f t="shared" si="130"/>
        <v>1700.62</v>
      </c>
      <c r="Y177">
        <f t="shared" si="131"/>
        <v>792.33</v>
      </c>
      <c r="AA177">
        <v>42559019</v>
      </c>
      <c r="AB177">
        <f t="shared" si="132"/>
        <v>1349.1285</v>
      </c>
      <c r="AC177">
        <f t="shared" si="133"/>
        <v>156.16</v>
      </c>
      <c r="AD177">
        <f>ROUND(((ET177*1.25)),6)</f>
        <v>8.8249999999999993</v>
      </c>
      <c r="AE177">
        <f>ROUND(((EU177*1.25)),6)</f>
        <v>0.98750000000000004</v>
      </c>
      <c r="AF177">
        <f>ROUND(((EV177*1.15)),6)</f>
        <v>1184.1434999999999</v>
      </c>
      <c r="AG177">
        <f t="shared" si="134"/>
        <v>0</v>
      </c>
      <c r="AH177">
        <f>((EW177*1.15))</f>
        <v>99.509499999999989</v>
      </c>
      <c r="AI177">
        <f>((EX177*1.25))</f>
        <v>0</v>
      </c>
      <c r="AJ177">
        <f t="shared" si="135"/>
        <v>0</v>
      </c>
      <c r="AK177">
        <v>1192.9100000000001</v>
      </c>
      <c r="AL177">
        <v>156.16</v>
      </c>
      <c r="AM177">
        <v>7.06</v>
      </c>
      <c r="AN177">
        <v>0.79</v>
      </c>
      <c r="AO177">
        <v>1029.69</v>
      </c>
      <c r="AP177">
        <v>0</v>
      </c>
      <c r="AQ177">
        <v>86.53</v>
      </c>
      <c r="AR177">
        <v>0</v>
      </c>
      <c r="AS177">
        <v>0</v>
      </c>
      <c r="AT177">
        <v>88</v>
      </c>
      <c r="AU177">
        <v>41</v>
      </c>
      <c r="AV177">
        <v>1</v>
      </c>
      <c r="AW177">
        <v>1</v>
      </c>
      <c r="AZ177">
        <v>1</v>
      </c>
      <c r="BA177">
        <v>20.399999999999999</v>
      </c>
      <c r="BB177">
        <v>6.77</v>
      </c>
      <c r="BC177">
        <v>1.32</v>
      </c>
      <c r="BD177" t="s">
        <v>3</v>
      </c>
      <c r="BE177" t="s">
        <v>3</v>
      </c>
      <c r="BF177" t="s">
        <v>3</v>
      </c>
      <c r="BG177" t="s">
        <v>3</v>
      </c>
      <c r="BH177">
        <v>0</v>
      </c>
      <c r="BI177">
        <v>1</v>
      </c>
      <c r="BJ177" t="s">
        <v>310</v>
      </c>
      <c r="BM177">
        <v>1633</v>
      </c>
      <c r="BN177">
        <v>0</v>
      </c>
      <c r="BO177" t="s">
        <v>307</v>
      </c>
      <c r="BP177">
        <v>1</v>
      </c>
      <c r="BQ177">
        <v>30</v>
      </c>
      <c r="BR177">
        <v>0</v>
      </c>
      <c r="BS177">
        <v>20.399999999999999</v>
      </c>
      <c r="BT177">
        <v>1</v>
      </c>
      <c r="BU177">
        <v>1</v>
      </c>
      <c r="BV177">
        <v>1</v>
      </c>
      <c r="BW177">
        <v>1</v>
      </c>
      <c r="BX177">
        <v>1</v>
      </c>
      <c r="BY177" t="s">
        <v>3</v>
      </c>
      <c r="BZ177">
        <v>88</v>
      </c>
      <c r="CA177">
        <v>41</v>
      </c>
      <c r="CF177">
        <v>0</v>
      </c>
      <c r="CG177">
        <v>0</v>
      </c>
      <c r="CM177">
        <v>0</v>
      </c>
      <c r="CN177" t="s">
        <v>20</v>
      </c>
      <c r="CO177">
        <v>0</v>
      </c>
      <c r="CP177">
        <f t="shared" si="136"/>
        <v>1953.79</v>
      </c>
      <c r="CQ177">
        <f t="shared" si="137"/>
        <v>206.13120000000001</v>
      </c>
      <c r="CR177">
        <f t="shared" si="138"/>
        <v>59.745249999999992</v>
      </c>
      <c r="CS177">
        <f t="shared" si="139"/>
        <v>20.145</v>
      </c>
      <c r="CT177">
        <f t="shared" si="140"/>
        <v>24156.527399999995</v>
      </c>
      <c r="CU177">
        <f t="shared" si="141"/>
        <v>0</v>
      </c>
      <c r="CV177">
        <f t="shared" si="142"/>
        <v>99.509499999999989</v>
      </c>
      <c r="CW177">
        <f t="shared" si="143"/>
        <v>0</v>
      </c>
      <c r="CX177">
        <f t="shared" si="144"/>
        <v>0</v>
      </c>
      <c r="CY177">
        <f>S177*(BZ177/100)</f>
        <v>1700.6176</v>
      </c>
      <c r="CZ177">
        <f>S177*(CA177/100)</f>
        <v>792.33319999999992</v>
      </c>
      <c r="DC177" t="s">
        <v>3</v>
      </c>
      <c r="DD177" t="s">
        <v>3</v>
      </c>
      <c r="DE177" t="s">
        <v>21</v>
      </c>
      <c r="DF177" t="s">
        <v>21</v>
      </c>
      <c r="DG177" t="s">
        <v>22</v>
      </c>
      <c r="DH177" t="s">
        <v>3</v>
      </c>
      <c r="DI177" t="s">
        <v>22</v>
      </c>
      <c r="DJ177" t="s">
        <v>21</v>
      </c>
      <c r="DK177" t="s">
        <v>3</v>
      </c>
      <c r="DL177" t="s">
        <v>3</v>
      </c>
      <c r="DM177" t="s">
        <v>3</v>
      </c>
      <c r="DN177">
        <v>110</v>
      </c>
      <c r="DO177">
        <v>74</v>
      </c>
      <c r="DP177">
        <v>1.0669999999999999</v>
      </c>
      <c r="DQ177">
        <v>1</v>
      </c>
      <c r="DU177">
        <v>1010</v>
      </c>
      <c r="DV177" t="s">
        <v>309</v>
      </c>
      <c r="DW177" t="s">
        <v>309</v>
      </c>
      <c r="DX177">
        <v>100</v>
      </c>
      <c r="EE177">
        <v>42146640</v>
      </c>
      <c r="EF177">
        <v>30</v>
      </c>
      <c r="EG177" t="s">
        <v>23</v>
      </c>
      <c r="EH177">
        <v>0</v>
      </c>
      <c r="EI177" t="s">
        <v>3</v>
      </c>
      <c r="EJ177">
        <v>1</v>
      </c>
      <c r="EK177">
        <v>1633</v>
      </c>
      <c r="EL177" t="s">
        <v>311</v>
      </c>
      <c r="EM177" t="s">
        <v>312</v>
      </c>
      <c r="EO177" t="s">
        <v>26</v>
      </c>
      <c r="EQ177">
        <v>512</v>
      </c>
      <c r="ER177">
        <v>1192.9100000000001</v>
      </c>
      <c r="ES177">
        <v>156.16</v>
      </c>
      <c r="ET177">
        <v>7.06</v>
      </c>
      <c r="EU177">
        <v>0.79</v>
      </c>
      <c r="EV177">
        <v>1029.69</v>
      </c>
      <c r="EW177">
        <v>86.53</v>
      </c>
      <c r="EX177">
        <v>0</v>
      </c>
      <c r="EY177">
        <v>0</v>
      </c>
      <c r="FQ177">
        <v>0</v>
      </c>
      <c r="FR177">
        <f t="shared" si="145"/>
        <v>0</v>
      </c>
      <c r="FS177">
        <v>0</v>
      </c>
      <c r="FX177">
        <v>110</v>
      </c>
      <c r="FY177">
        <v>74</v>
      </c>
      <c r="GA177" t="s">
        <v>3</v>
      </c>
      <c r="GD177">
        <v>0</v>
      </c>
      <c r="GF177">
        <v>-2049168863</v>
      </c>
      <c r="GG177">
        <v>2</v>
      </c>
      <c r="GH177">
        <v>1</v>
      </c>
      <c r="GI177">
        <v>2</v>
      </c>
      <c r="GJ177">
        <v>0</v>
      </c>
      <c r="GK177">
        <f>ROUND(R177*(S12)/100,2)</f>
        <v>2.5299999999999998</v>
      </c>
      <c r="GL177">
        <f t="shared" si="146"/>
        <v>0</v>
      </c>
      <c r="GM177">
        <f t="shared" si="147"/>
        <v>4449.2700000000004</v>
      </c>
      <c r="GN177">
        <f t="shared" si="148"/>
        <v>4449.2700000000004</v>
      </c>
      <c r="GO177">
        <f t="shared" si="149"/>
        <v>0</v>
      </c>
      <c r="GP177">
        <f t="shared" si="150"/>
        <v>0</v>
      </c>
      <c r="GR177">
        <v>0</v>
      </c>
      <c r="GS177">
        <v>3</v>
      </c>
      <c r="GT177">
        <v>0</v>
      </c>
      <c r="GU177" t="s">
        <v>3</v>
      </c>
      <c r="GV177">
        <f t="shared" si="151"/>
        <v>0</v>
      </c>
      <c r="GW177">
        <v>1</v>
      </c>
      <c r="GX177">
        <f t="shared" si="152"/>
        <v>0</v>
      </c>
      <c r="HA177">
        <v>0</v>
      </c>
      <c r="HB177">
        <v>0</v>
      </c>
      <c r="IK177">
        <v>0</v>
      </c>
    </row>
    <row r="178" spans="1:255" x14ac:dyDescent="0.2">
      <c r="A178" s="2">
        <v>17</v>
      </c>
      <c r="B178" s="2">
        <v>1</v>
      </c>
      <c r="C178" s="2"/>
      <c r="D178" s="2"/>
      <c r="E178" s="2" t="s">
        <v>317</v>
      </c>
      <c r="F178" s="2" t="s">
        <v>261</v>
      </c>
      <c r="G178" s="2" t="s">
        <v>318</v>
      </c>
      <c r="H178" s="2" t="s">
        <v>43</v>
      </c>
      <c r="I178" s="2">
        <v>4</v>
      </c>
      <c r="J178" s="2">
        <v>0</v>
      </c>
      <c r="K178" s="2"/>
      <c r="L178" s="2"/>
      <c r="M178" s="2"/>
      <c r="N178" s="2"/>
      <c r="O178" s="2">
        <f t="shared" si="121"/>
        <v>1318.08</v>
      </c>
      <c r="P178" s="2">
        <f t="shared" si="122"/>
        <v>1318.08</v>
      </c>
      <c r="Q178" s="2">
        <f t="shared" si="123"/>
        <v>0</v>
      </c>
      <c r="R178" s="2">
        <f t="shared" si="124"/>
        <v>0</v>
      </c>
      <c r="S178" s="2">
        <f t="shared" si="125"/>
        <v>0</v>
      </c>
      <c r="T178" s="2">
        <f t="shared" si="126"/>
        <v>0</v>
      </c>
      <c r="U178" s="2">
        <f t="shared" si="127"/>
        <v>0</v>
      </c>
      <c r="V178" s="2">
        <f t="shared" si="128"/>
        <v>0</v>
      </c>
      <c r="W178" s="2">
        <f t="shared" si="129"/>
        <v>0</v>
      </c>
      <c r="X178" s="2">
        <f t="shared" si="130"/>
        <v>0</v>
      </c>
      <c r="Y178" s="2">
        <f t="shared" si="131"/>
        <v>0</v>
      </c>
      <c r="Z178" s="2"/>
      <c r="AA178" s="2">
        <v>42559021</v>
      </c>
      <c r="AB178" s="2">
        <f t="shared" si="132"/>
        <v>329.52</v>
      </c>
      <c r="AC178" s="2">
        <f t="shared" si="133"/>
        <v>329.52</v>
      </c>
      <c r="AD178" s="2">
        <f t="shared" ref="AD178:AF181" si="155">ROUND((ET178),6)</f>
        <v>0</v>
      </c>
      <c r="AE178" s="2">
        <f t="shared" si="155"/>
        <v>0</v>
      </c>
      <c r="AF178" s="2">
        <f t="shared" si="155"/>
        <v>0</v>
      </c>
      <c r="AG178" s="2">
        <f t="shared" si="134"/>
        <v>0</v>
      </c>
      <c r="AH178" s="2">
        <f t="shared" ref="AH178:AI181" si="156">(EW178)</f>
        <v>0</v>
      </c>
      <c r="AI178" s="2">
        <f t="shared" si="156"/>
        <v>0</v>
      </c>
      <c r="AJ178" s="2">
        <f t="shared" si="135"/>
        <v>0</v>
      </c>
      <c r="AK178" s="2">
        <v>329.52</v>
      </c>
      <c r="AL178" s="2">
        <v>329.52</v>
      </c>
      <c r="AM178" s="2">
        <v>0</v>
      </c>
      <c r="AN178" s="2">
        <v>0</v>
      </c>
      <c r="AO178" s="2">
        <v>0</v>
      </c>
      <c r="AP178" s="2">
        <v>0</v>
      </c>
      <c r="AQ178" s="2">
        <v>0</v>
      </c>
      <c r="AR178" s="2">
        <v>0</v>
      </c>
      <c r="AS178" s="2">
        <v>0</v>
      </c>
      <c r="AT178" s="2">
        <v>0</v>
      </c>
      <c r="AU178" s="2">
        <v>0</v>
      </c>
      <c r="AV178" s="2">
        <v>1</v>
      </c>
      <c r="AW178" s="2">
        <v>1</v>
      </c>
      <c r="AX178" s="2"/>
      <c r="AY178" s="2"/>
      <c r="AZ178" s="2">
        <v>1</v>
      </c>
      <c r="BA178" s="2">
        <v>1</v>
      </c>
      <c r="BB178" s="2">
        <v>1</v>
      </c>
      <c r="BC178" s="2">
        <v>1</v>
      </c>
      <c r="BD178" s="2" t="s">
        <v>3</v>
      </c>
      <c r="BE178" s="2" t="s">
        <v>3</v>
      </c>
      <c r="BF178" s="2" t="s">
        <v>3</v>
      </c>
      <c r="BG178" s="2" t="s">
        <v>3</v>
      </c>
      <c r="BH178" s="2">
        <v>3</v>
      </c>
      <c r="BI178" s="2">
        <v>4</v>
      </c>
      <c r="BJ178" s="2" t="s">
        <v>3</v>
      </c>
      <c r="BK178" s="2"/>
      <c r="BL178" s="2"/>
      <c r="BM178" s="2">
        <v>0</v>
      </c>
      <c r="BN178" s="2">
        <v>0</v>
      </c>
      <c r="BO178" s="2" t="s">
        <v>263</v>
      </c>
      <c r="BP178" s="2">
        <v>1</v>
      </c>
      <c r="BQ178" s="2">
        <v>0</v>
      </c>
      <c r="BR178" s="2">
        <v>0</v>
      </c>
      <c r="BS178" s="2">
        <v>1</v>
      </c>
      <c r="BT178" s="2">
        <v>1</v>
      </c>
      <c r="BU178" s="2">
        <v>1</v>
      </c>
      <c r="BV178" s="2">
        <v>1</v>
      </c>
      <c r="BW178" s="2">
        <v>1</v>
      </c>
      <c r="BX178" s="2">
        <v>1</v>
      </c>
      <c r="BY178" s="2" t="s">
        <v>3</v>
      </c>
      <c r="BZ178" s="2">
        <v>0</v>
      </c>
      <c r="CA178" s="2">
        <v>0</v>
      </c>
      <c r="CB178" s="2"/>
      <c r="CC178" s="2"/>
      <c r="CD178" s="2"/>
      <c r="CE178" s="2"/>
      <c r="CF178" s="2">
        <v>0</v>
      </c>
      <c r="CG178" s="2">
        <v>0</v>
      </c>
      <c r="CH178" s="2"/>
      <c r="CI178" s="2"/>
      <c r="CJ178" s="2"/>
      <c r="CK178" s="2"/>
      <c r="CL178" s="2"/>
      <c r="CM178" s="2">
        <v>0</v>
      </c>
      <c r="CN178" s="2" t="s">
        <v>3</v>
      </c>
      <c r="CO178" s="2">
        <v>0</v>
      </c>
      <c r="CP178" s="2">
        <f t="shared" si="136"/>
        <v>1318.08</v>
      </c>
      <c r="CQ178" s="2">
        <f t="shared" si="137"/>
        <v>329.52</v>
      </c>
      <c r="CR178" s="2">
        <f t="shared" si="138"/>
        <v>0</v>
      </c>
      <c r="CS178" s="2">
        <f t="shared" si="139"/>
        <v>0</v>
      </c>
      <c r="CT178" s="2">
        <f t="shared" si="140"/>
        <v>0</v>
      </c>
      <c r="CU178" s="2">
        <f t="shared" si="141"/>
        <v>0</v>
      </c>
      <c r="CV178" s="2">
        <f t="shared" si="142"/>
        <v>0</v>
      </c>
      <c r="CW178" s="2">
        <f t="shared" si="143"/>
        <v>0</v>
      </c>
      <c r="CX178" s="2">
        <f t="shared" si="144"/>
        <v>0</v>
      </c>
      <c r="CY178" s="2">
        <f>((S178*BZ178)/100)</f>
        <v>0</v>
      </c>
      <c r="CZ178" s="2">
        <f>((S178*CA178)/100)</f>
        <v>0</v>
      </c>
      <c r="DA178" s="2"/>
      <c r="DB178" s="2"/>
      <c r="DC178" s="2" t="s">
        <v>3</v>
      </c>
      <c r="DD178" s="2" t="s">
        <v>3</v>
      </c>
      <c r="DE178" s="2" t="s">
        <v>3</v>
      </c>
      <c r="DF178" s="2" t="s">
        <v>3</v>
      </c>
      <c r="DG178" s="2" t="s">
        <v>3</v>
      </c>
      <c r="DH178" s="2" t="s">
        <v>3</v>
      </c>
      <c r="DI178" s="2" t="s">
        <v>3</v>
      </c>
      <c r="DJ178" s="2" t="s">
        <v>3</v>
      </c>
      <c r="DK178" s="2" t="s">
        <v>3</v>
      </c>
      <c r="DL178" s="2" t="s">
        <v>3</v>
      </c>
      <c r="DM178" s="2" t="s">
        <v>3</v>
      </c>
      <c r="DN178" s="2">
        <v>110</v>
      </c>
      <c r="DO178" s="2">
        <v>74</v>
      </c>
      <c r="DP178" s="2">
        <v>1</v>
      </c>
      <c r="DQ178" s="2">
        <v>1</v>
      </c>
      <c r="DR178" s="2"/>
      <c r="DS178" s="2"/>
      <c r="DT178" s="2"/>
      <c r="DU178" s="2">
        <v>1010</v>
      </c>
      <c r="DV178" s="2" t="s">
        <v>43</v>
      </c>
      <c r="DW178" s="2" t="s">
        <v>43</v>
      </c>
      <c r="DX178" s="2">
        <v>1</v>
      </c>
      <c r="DY178" s="2"/>
      <c r="DZ178" s="2"/>
      <c r="EA178" s="2"/>
      <c r="EB178" s="2"/>
      <c r="EC178" s="2"/>
      <c r="ED178" s="2"/>
      <c r="EE178" s="2">
        <v>42145007</v>
      </c>
      <c r="EF178" s="2">
        <v>0</v>
      </c>
      <c r="EG178" s="2" t="s">
        <v>3</v>
      </c>
      <c r="EH178" s="2">
        <v>0</v>
      </c>
      <c r="EI178" s="2" t="s">
        <v>3</v>
      </c>
      <c r="EJ178" s="2">
        <v>4</v>
      </c>
      <c r="EK178" s="2">
        <v>0</v>
      </c>
      <c r="EL178" s="2" t="s">
        <v>264</v>
      </c>
      <c r="EM178" s="2" t="s">
        <v>265</v>
      </c>
      <c r="EN178" s="2"/>
      <c r="EO178" s="2" t="s">
        <v>3</v>
      </c>
      <c r="EP178" s="2"/>
      <c r="EQ178" s="2">
        <v>512</v>
      </c>
      <c r="ER178" s="2">
        <v>329.52</v>
      </c>
      <c r="ES178" s="2">
        <v>329.52</v>
      </c>
      <c r="ET178" s="2">
        <v>0</v>
      </c>
      <c r="EU178" s="2">
        <v>0</v>
      </c>
      <c r="EV178" s="2">
        <v>0</v>
      </c>
      <c r="EW178" s="2">
        <v>0</v>
      </c>
      <c r="EX178" s="2">
        <v>0</v>
      </c>
      <c r="EY178" s="2">
        <v>0</v>
      </c>
      <c r="EZ178" s="2">
        <v>5</v>
      </c>
      <c r="FA178" s="2"/>
      <c r="FB178" s="2"/>
      <c r="FC178" s="2">
        <v>1</v>
      </c>
      <c r="FD178" s="2">
        <v>18</v>
      </c>
      <c r="FE178" s="2"/>
      <c r="FF178" s="2">
        <v>1993.75</v>
      </c>
      <c r="FG178" s="2"/>
      <c r="FH178" s="2"/>
      <c r="FI178" s="2"/>
      <c r="FJ178" s="2"/>
      <c r="FK178" s="2"/>
      <c r="FL178" s="2"/>
      <c r="FM178" s="2"/>
      <c r="FN178" s="2"/>
      <c r="FO178" s="2"/>
      <c r="FP178" s="2"/>
      <c r="FQ178" s="2">
        <v>0</v>
      </c>
      <c r="FR178" s="2">
        <f t="shared" si="145"/>
        <v>0</v>
      </c>
      <c r="FS178" s="2">
        <v>0</v>
      </c>
      <c r="FT178" s="2"/>
      <c r="FU178" s="2"/>
      <c r="FV178" s="2"/>
      <c r="FW178" s="2"/>
      <c r="FX178" s="2">
        <v>0</v>
      </c>
      <c r="FY178" s="2">
        <v>0</v>
      </c>
      <c r="FZ178" s="2"/>
      <c r="GA178" s="2" t="s">
        <v>319</v>
      </c>
      <c r="GB178" s="2"/>
      <c r="GC178" s="2"/>
      <c r="GD178" s="2">
        <v>0</v>
      </c>
      <c r="GE178" s="2"/>
      <c r="GF178" s="2">
        <v>14138125</v>
      </c>
      <c r="GG178" s="2">
        <v>2</v>
      </c>
      <c r="GH178" s="2">
        <v>3</v>
      </c>
      <c r="GI178" s="2">
        <v>3</v>
      </c>
      <c r="GJ178" s="2">
        <v>0</v>
      </c>
      <c r="GK178" s="2">
        <f>ROUND(R178*(R12)/100,2)</f>
        <v>0</v>
      </c>
      <c r="GL178" s="2">
        <f t="shared" si="146"/>
        <v>0</v>
      </c>
      <c r="GM178" s="2">
        <f t="shared" si="147"/>
        <v>1318.08</v>
      </c>
      <c r="GN178" s="2">
        <f t="shared" si="148"/>
        <v>0</v>
      </c>
      <c r="GO178" s="2">
        <f t="shared" si="149"/>
        <v>0</v>
      </c>
      <c r="GP178" s="2">
        <f t="shared" si="150"/>
        <v>1318.08</v>
      </c>
      <c r="GQ178" s="2"/>
      <c r="GR178" s="2">
        <v>1</v>
      </c>
      <c r="GS178" s="2">
        <v>1</v>
      </c>
      <c r="GT178" s="2">
        <v>0</v>
      </c>
      <c r="GU178" s="2" t="s">
        <v>3</v>
      </c>
      <c r="GV178" s="2">
        <f t="shared" si="151"/>
        <v>0</v>
      </c>
      <c r="GW178" s="2">
        <v>1</v>
      </c>
      <c r="GX178" s="2">
        <f t="shared" si="152"/>
        <v>0</v>
      </c>
      <c r="GY178" s="2"/>
      <c r="GZ178" s="2"/>
      <c r="HA178" s="2">
        <v>0</v>
      </c>
      <c r="HB178" s="2">
        <v>0</v>
      </c>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v>0</v>
      </c>
      <c r="IL178" s="2"/>
      <c r="IM178" s="2"/>
      <c r="IN178" s="2"/>
      <c r="IO178" s="2"/>
      <c r="IP178" s="2"/>
      <c r="IQ178" s="2"/>
      <c r="IR178" s="2"/>
      <c r="IS178" s="2"/>
      <c r="IT178" s="2"/>
      <c r="IU178" s="2"/>
    </row>
    <row r="179" spans="1:255" x14ac:dyDescent="0.2">
      <c r="A179">
        <v>17</v>
      </c>
      <c r="B179">
        <v>1</v>
      </c>
      <c r="E179" t="s">
        <v>317</v>
      </c>
      <c r="F179" t="s">
        <v>261</v>
      </c>
      <c r="G179" t="s">
        <v>318</v>
      </c>
      <c r="H179" t="s">
        <v>43</v>
      </c>
      <c r="I179">
        <v>4</v>
      </c>
      <c r="J179">
        <v>0</v>
      </c>
      <c r="O179">
        <f t="shared" si="121"/>
        <v>6893.56</v>
      </c>
      <c r="P179">
        <f t="shared" si="122"/>
        <v>6893.56</v>
      </c>
      <c r="Q179">
        <f t="shared" si="123"/>
        <v>0</v>
      </c>
      <c r="R179">
        <f t="shared" si="124"/>
        <v>0</v>
      </c>
      <c r="S179">
        <f t="shared" si="125"/>
        <v>0</v>
      </c>
      <c r="T179">
        <f t="shared" si="126"/>
        <v>0</v>
      </c>
      <c r="U179">
        <f t="shared" si="127"/>
        <v>0</v>
      </c>
      <c r="V179">
        <f t="shared" si="128"/>
        <v>0</v>
      </c>
      <c r="W179">
        <f t="shared" si="129"/>
        <v>0</v>
      </c>
      <c r="X179">
        <f t="shared" si="130"/>
        <v>0</v>
      </c>
      <c r="Y179">
        <f t="shared" si="131"/>
        <v>0</v>
      </c>
      <c r="AA179">
        <v>42559019</v>
      </c>
      <c r="AB179">
        <f t="shared" si="132"/>
        <v>329.52</v>
      </c>
      <c r="AC179">
        <f t="shared" si="133"/>
        <v>329.52</v>
      </c>
      <c r="AD179">
        <f t="shared" si="155"/>
        <v>0</v>
      </c>
      <c r="AE179">
        <f t="shared" si="155"/>
        <v>0</v>
      </c>
      <c r="AF179">
        <f t="shared" si="155"/>
        <v>0</v>
      </c>
      <c r="AG179">
        <f t="shared" si="134"/>
        <v>0</v>
      </c>
      <c r="AH179">
        <f t="shared" si="156"/>
        <v>0</v>
      </c>
      <c r="AI179">
        <f t="shared" si="156"/>
        <v>0</v>
      </c>
      <c r="AJ179">
        <f t="shared" si="135"/>
        <v>0</v>
      </c>
      <c r="AK179">
        <v>329.52</v>
      </c>
      <c r="AL179">
        <v>329.52</v>
      </c>
      <c r="AM179">
        <v>0</v>
      </c>
      <c r="AN179">
        <v>0</v>
      </c>
      <c r="AO179">
        <v>0</v>
      </c>
      <c r="AP179">
        <v>0</v>
      </c>
      <c r="AQ179">
        <v>0</v>
      </c>
      <c r="AR179">
        <v>0</v>
      </c>
      <c r="AS179">
        <v>0</v>
      </c>
      <c r="AT179">
        <v>0</v>
      </c>
      <c r="AU179">
        <v>0</v>
      </c>
      <c r="AV179">
        <v>1</v>
      </c>
      <c r="AW179">
        <v>1</v>
      </c>
      <c r="AZ179">
        <v>1</v>
      </c>
      <c r="BA179">
        <v>5.23</v>
      </c>
      <c r="BB179">
        <v>5.23</v>
      </c>
      <c r="BC179">
        <v>5.23</v>
      </c>
      <c r="BD179" t="s">
        <v>3</v>
      </c>
      <c r="BE179" t="s">
        <v>3</v>
      </c>
      <c r="BF179" t="s">
        <v>3</v>
      </c>
      <c r="BG179" t="s">
        <v>3</v>
      </c>
      <c r="BH179">
        <v>3</v>
      </c>
      <c r="BI179">
        <v>4</v>
      </c>
      <c r="BJ179" t="s">
        <v>3</v>
      </c>
      <c r="BM179">
        <v>0</v>
      </c>
      <c r="BN179">
        <v>0</v>
      </c>
      <c r="BO179" t="s">
        <v>3</v>
      </c>
      <c r="BP179">
        <v>0</v>
      </c>
      <c r="BQ179">
        <v>0</v>
      </c>
      <c r="BR179">
        <v>0</v>
      </c>
      <c r="BS179">
        <v>5.23</v>
      </c>
      <c r="BT179">
        <v>1</v>
      </c>
      <c r="BU179">
        <v>1</v>
      </c>
      <c r="BV179">
        <v>1</v>
      </c>
      <c r="BW179">
        <v>1</v>
      </c>
      <c r="BX179">
        <v>1</v>
      </c>
      <c r="BY179" t="s">
        <v>3</v>
      </c>
      <c r="BZ179">
        <v>0</v>
      </c>
      <c r="CA179">
        <v>0</v>
      </c>
      <c r="CF179">
        <v>0</v>
      </c>
      <c r="CG179">
        <v>0</v>
      </c>
      <c r="CM179">
        <v>0</v>
      </c>
      <c r="CN179" t="s">
        <v>3</v>
      </c>
      <c r="CO179">
        <v>0</v>
      </c>
      <c r="CP179">
        <f t="shared" si="136"/>
        <v>6893.56</v>
      </c>
      <c r="CQ179">
        <f t="shared" si="137"/>
        <v>1723.3896</v>
      </c>
      <c r="CR179">
        <f t="shared" si="138"/>
        <v>0</v>
      </c>
      <c r="CS179">
        <f t="shared" si="139"/>
        <v>0</v>
      </c>
      <c r="CT179">
        <f t="shared" si="140"/>
        <v>0</v>
      </c>
      <c r="CU179">
        <f t="shared" si="141"/>
        <v>0</v>
      </c>
      <c r="CV179">
        <f t="shared" si="142"/>
        <v>0</v>
      </c>
      <c r="CW179">
        <f t="shared" si="143"/>
        <v>0</v>
      </c>
      <c r="CX179">
        <f t="shared" si="144"/>
        <v>0</v>
      </c>
      <c r="CY179">
        <f>S179*(BZ179/100)</f>
        <v>0</v>
      </c>
      <c r="CZ179">
        <f>S179*(CA179/100)</f>
        <v>0</v>
      </c>
      <c r="DC179" t="s">
        <v>3</v>
      </c>
      <c r="DD179" t="s">
        <v>3</v>
      </c>
      <c r="DE179" t="s">
        <v>3</v>
      </c>
      <c r="DF179" t="s">
        <v>3</v>
      </c>
      <c r="DG179" t="s">
        <v>3</v>
      </c>
      <c r="DH179" t="s">
        <v>3</v>
      </c>
      <c r="DI179" t="s">
        <v>3</v>
      </c>
      <c r="DJ179" t="s">
        <v>3</v>
      </c>
      <c r="DK179" t="s">
        <v>3</v>
      </c>
      <c r="DL179" t="s">
        <v>3</v>
      </c>
      <c r="DM179" t="s">
        <v>3</v>
      </c>
      <c r="DN179">
        <v>0</v>
      </c>
      <c r="DO179">
        <v>0</v>
      </c>
      <c r="DP179">
        <v>1</v>
      </c>
      <c r="DQ179">
        <v>1</v>
      </c>
      <c r="DU179">
        <v>1010</v>
      </c>
      <c r="DV179" t="s">
        <v>43</v>
      </c>
      <c r="DW179" t="s">
        <v>43</v>
      </c>
      <c r="DX179">
        <v>1</v>
      </c>
      <c r="EE179">
        <v>42145007</v>
      </c>
      <c r="EF179">
        <v>0</v>
      </c>
      <c r="EG179" t="s">
        <v>3</v>
      </c>
      <c r="EH179">
        <v>0</v>
      </c>
      <c r="EI179" t="s">
        <v>3</v>
      </c>
      <c r="EJ179">
        <v>4</v>
      </c>
      <c r="EK179">
        <v>0</v>
      </c>
      <c r="EL179" t="s">
        <v>264</v>
      </c>
      <c r="EM179" t="s">
        <v>265</v>
      </c>
      <c r="EO179" t="s">
        <v>3</v>
      </c>
      <c r="EQ179">
        <v>512</v>
      </c>
      <c r="ER179">
        <v>329.52</v>
      </c>
      <c r="ES179">
        <v>329.52</v>
      </c>
      <c r="ET179">
        <v>0</v>
      </c>
      <c r="EU179">
        <v>0</v>
      </c>
      <c r="EV179">
        <v>0</v>
      </c>
      <c r="EW179">
        <v>0</v>
      </c>
      <c r="EX179">
        <v>0</v>
      </c>
      <c r="EY179">
        <v>0</v>
      </c>
      <c r="FQ179">
        <v>0</v>
      </c>
      <c r="FR179">
        <f t="shared" si="145"/>
        <v>0</v>
      </c>
      <c r="FS179">
        <v>0</v>
      </c>
      <c r="FX179">
        <v>0</v>
      </c>
      <c r="FY179">
        <v>0</v>
      </c>
      <c r="GA179" t="s">
        <v>319</v>
      </c>
      <c r="GD179">
        <v>0</v>
      </c>
      <c r="GF179">
        <v>14138125</v>
      </c>
      <c r="GG179">
        <v>2</v>
      </c>
      <c r="GH179">
        <v>4</v>
      </c>
      <c r="GI179">
        <v>3</v>
      </c>
      <c r="GJ179">
        <v>0</v>
      </c>
      <c r="GK179">
        <f>ROUND(R179*(S12)/100,2)</f>
        <v>0</v>
      </c>
      <c r="GL179">
        <f t="shared" si="146"/>
        <v>0</v>
      </c>
      <c r="GM179">
        <f t="shared" si="147"/>
        <v>6893.56</v>
      </c>
      <c r="GN179">
        <f t="shared" si="148"/>
        <v>0</v>
      </c>
      <c r="GO179">
        <f t="shared" si="149"/>
        <v>0</v>
      </c>
      <c r="GP179">
        <f t="shared" si="150"/>
        <v>6893.56</v>
      </c>
      <c r="GR179">
        <v>1</v>
      </c>
      <c r="GS179">
        <v>2</v>
      </c>
      <c r="GT179">
        <v>0</v>
      </c>
      <c r="GU179" t="s">
        <v>3</v>
      </c>
      <c r="GV179">
        <f t="shared" si="151"/>
        <v>0</v>
      </c>
      <c r="GW179">
        <v>1</v>
      </c>
      <c r="GX179">
        <f t="shared" si="152"/>
        <v>0</v>
      </c>
      <c r="HA179">
        <v>0</v>
      </c>
      <c r="HB179">
        <v>0</v>
      </c>
      <c r="IK179">
        <v>0</v>
      </c>
    </row>
    <row r="180" spans="1:255" x14ac:dyDescent="0.2">
      <c r="A180" s="2">
        <v>17</v>
      </c>
      <c r="B180" s="2">
        <v>1</v>
      </c>
      <c r="C180" s="2"/>
      <c r="D180" s="2"/>
      <c r="E180" s="2" t="s">
        <v>320</v>
      </c>
      <c r="F180" s="2" t="s">
        <v>261</v>
      </c>
      <c r="G180" s="2" t="s">
        <v>321</v>
      </c>
      <c r="H180" s="2" t="s">
        <v>43</v>
      </c>
      <c r="I180" s="2">
        <v>4</v>
      </c>
      <c r="J180" s="2">
        <v>0</v>
      </c>
      <c r="K180" s="2"/>
      <c r="L180" s="2"/>
      <c r="M180" s="2"/>
      <c r="N180" s="2"/>
      <c r="O180" s="2">
        <f t="shared" si="121"/>
        <v>1182.8</v>
      </c>
      <c r="P180" s="2">
        <f t="shared" si="122"/>
        <v>1182.8</v>
      </c>
      <c r="Q180" s="2">
        <f t="shared" si="123"/>
        <v>0</v>
      </c>
      <c r="R180" s="2">
        <f t="shared" si="124"/>
        <v>0</v>
      </c>
      <c r="S180" s="2">
        <f t="shared" si="125"/>
        <v>0</v>
      </c>
      <c r="T180" s="2">
        <f t="shared" si="126"/>
        <v>0</v>
      </c>
      <c r="U180" s="2">
        <f t="shared" si="127"/>
        <v>0</v>
      </c>
      <c r="V180" s="2">
        <f t="shared" si="128"/>
        <v>0</v>
      </c>
      <c r="W180" s="2">
        <f t="shared" si="129"/>
        <v>0</v>
      </c>
      <c r="X180" s="2">
        <f t="shared" si="130"/>
        <v>0</v>
      </c>
      <c r="Y180" s="2">
        <f t="shared" si="131"/>
        <v>0</v>
      </c>
      <c r="Z180" s="2"/>
      <c r="AA180" s="2">
        <v>42559021</v>
      </c>
      <c r="AB180" s="2">
        <f t="shared" si="132"/>
        <v>295.7</v>
      </c>
      <c r="AC180" s="2">
        <f t="shared" si="133"/>
        <v>295.7</v>
      </c>
      <c r="AD180" s="2">
        <f t="shared" si="155"/>
        <v>0</v>
      </c>
      <c r="AE180" s="2">
        <f t="shared" si="155"/>
        <v>0</v>
      </c>
      <c r="AF180" s="2">
        <f t="shared" si="155"/>
        <v>0</v>
      </c>
      <c r="AG180" s="2">
        <f t="shared" si="134"/>
        <v>0</v>
      </c>
      <c r="AH180" s="2">
        <f t="shared" si="156"/>
        <v>0</v>
      </c>
      <c r="AI180" s="2">
        <f t="shared" si="156"/>
        <v>0</v>
      </c>
      <c r="AJ180" s="2">
        <f t="shared" si="135"/>
        <v>0</v>
      </c>
      <c r="AK180" s="2">
        <v>295.7</v>
      </c>
      <c r="AL180" s="2">
        <v>295.7</v>
      </c>
      <c r="AM180" s="2">
        <v>0</v>
      </c>
      <c r="AN180" s="2">
        <v>0</v>
      </c>
      <c r="AO180" s="2">
        <v>0</v>
      </c>
      <c r="AP180" s="2">
        <v>0</v>
      </c>
      <c r="AQ180" s="2">
        <v>0</v>
      </c>
      <c r="AR180" s="2">
        <v>0</v>
      </c>
      <c r="AS180" s="2">
        <v>0</v>
      </c>
      <c r="AT180" s="2">
        <v>0</v>
      </c>
      <c r="AU180" s="2">
        <v>0</v>
      </c>
      <c r="AV180" s="2">
        <v>1</v>
      </c>
      <c r="AW180" s="2">
        <v>1</v>
      </c>
      <c r="AX180" s="2"/>
      <c r="AY180" s="2"/>
      <c r="AZ180" s="2">
        <v>1</v>
      </c>
      <c r="BA180" s="2">
        <v>1</v>
      </c>
      <c r="BB180" s="2">
        <v>1</v>
      </c>
      <c r="BC180" s="2">
        <v>1</v>
      </c>
      <c r="BD180" s="2" t="s">
        <v>3</v>
      </c>
      <c r="BE180" s="2" t="s">
        <v>3</v>
      </c>
      <c r="BF180" s="2" t="s">
        <v>3</v>
      </c>
      <c r="BG180" s="2" t="s">
        <v>3</v>
      </c>
      <c r="BH180" s="2">
        <v>3</v>
      </c>
      <c r="BI180" s="2">
        <v>4</v>
      </c>
      <c r="BJ180" s="2" t="s">
        <v>3</v>
      </c>
      <c r="BK180" s="2"/>
      <c r="BL180" s="2"/>
      <c r="BM180" s="2">
        <v>0</v>
      </c>
      <c r="BN180" s="2">
        <v>0</v>
      </c>
      <c r="BO180" s="2" t="s">
        <v>263</v>
      </c>
      <c r="BP180" s="2">
        <v>1</v>
      </c>
      <c r="BQ180" s="2">
        <v>0</v>
      </c>
      <c r="BR180" s="2">
        <v>0</v>
      </c>
      <c r="BS180" s="2">
        <v>1</v>
      </c>
      <c r="BT180" s="2">
        <v>1</v>
      </c>
      <c r="BU180" s="2">
        <v>1</v>
      </c>
      <c r="BV180" s="2">
        <v>1</v>
      </c>
      <c r="BW180" s="2">
        <v>1</v>
      </c>
      <c r="BX180" s="2">
        <v>1</v>
      </c>
      <c r="BY180" s="2" t="s">
        <v>3</v>
      </c>
      <c r="BZ180" s="2">
        <v>0</v>
      </c>
      <c r="CA180" s="2">
        <v>0</v>
      </c>
      <c r="CB180" s="2"/>
      <c r="CC180" s="2"/>
      <c r="CD180" s="2"/>
      <c r="CE180" s="2"/>
      <c r="CF180" s="2">
        <v>0</v>
      </c>
      <c r="CG180" s="2">
        <v>0</v>
      </c>
      <c r="CH180" s="2"/>
      <c r="CI180" s="2"/>
      <c r="CJ180" s="2"/>
      <c r="CK180" s="2"/>
      <c r="CL180" s="2"/>
      <c r="CM180" s="2">
        <v>0</v>
      </c>
      <c r="CN180" s="2" t="s">
        <v>3</v>
      </c>
      <c r="CO180" s="2">
        <v>0</v>
      </c>
      <c r="CP180" s="2">
        <f t="shared" si="136"/>
        <v>1182.8</v>
      </c>
      <c r="CQ180" s="2">
        <f t="shared" si="137"/>
        <v>295.7</v>
      </c>
      <c r="CR180" s="2">
        <f t="shared" si="138"/>
        <v>0</v>
      </c>
      <c r="CS180" s="2">
        <f t="shared" si="139"/>
        <v>0</v>
      </c>
      <c r="CT180" s="2">
        <f t="shared" si="140"/>
        <v>0</v>
      </c>
      <c r="CU180" s="2">
        <f t="shared" si="141"/>
        <v>0</v>
      </c>
      <c r="CV180" s="2">
        <f t="shared" si="142"/>
        <v>0</v>
      </c>
      <c r="CW180" s="2">
        <f t="shared" si="143"/>
        <v>0</v>
      </c>
      <c r="CX180" s="2">
        <f t="shared" si="144"/>
        <v>0</v>
      </c>
      <c r="CY180" s="2">
        <f>((S180*BZ180)/100)</f>
        <v>0</v>
      </c>
      <c r="CZ180" s="2">
        <f>((S180*CA180)/100)</f>
        <v>0</v>
      </c>
      <c r="DA180" s="2"/>
      <c r="DB180" s="2"/>
      <c r="DC180" s="2" t="s">
        <v>3</v>
      </c>
      <c r="DD180" s="2" t="s">
        <v>3</v>
      </c>
      <c r="DE180" s="2" t="s">
        <v>3</v>
      </c>
      <c r="DF180" s="2" t="s">
        <v>3</v>
      </c>
      <c r="DG180" s="2" t="s">
        <v>3</v>
      </c>
      <c r="DH180" s="2" t="s">
        <v>3</v>
      </c>
      <c r="DI180" s="2" t="s">
        <v>3</v>
      </c>
      <c r="DJ180" s="2" t="s">
        <v>3</v>
      </c>
      <c r="DK180" s="2" t="s">
        <v>3</v>
      </c>
      <c r="DL180" s="2" t="s">
        <v>3</v>
      </c>
      <c r="DM180" s="2" t="s">
        <v>3</v>
      </c>
      <c r="DN180" s="2">
        <v>110</v>
      </c>
      <c r="DO180" s="2">
        <v>74</v>
      </c>
      <c r="DP180" s="2">
        <v>1</v>
      </c>
      <c r="DQ180" s="2">
        <v>1</v>
      </c>
      <c r="DR180" s="2"/>
      <c r="DS180" s="2"/>
      <c r="DT180" s="2"/>
      <c r="DU180" s="2">
        <v>1010</v>
      </c>
      <c r="DV180" s="2" t="s">
        <v>43</v>
      </c>
      <c r="DW180" s="2" t="s">
        <v>43</v>
      </c>
      <c r="DX180" s="2">
        <v>1</v>
      </c>
      <c r="DY180" s="2"/>
      <c r="DZ180" s="2"/>
      <c r="EA180" s="2"/>
      <c r="EB180" s="2"/>
      <c r="EC180" s="2"/>
      <c r="ED180" s="2"/>
      <c r="EE180" s="2">
        <v>42145007</v>
      </c>
      <c r="EF180" s="2">
        <v>0</v>
      </c>
      <c r="EG180" s="2" t="s">
        <v>3</v>
      </c>
      <c r="EH180" s="2">
        <v>0</v>
      </c>
      <c r="EI180" s="2" t="s">
        <v>3</v>
      </c>
      <c r="EJ180" s="2">
        <v>4</v>
      </c>
      <c r="EK180" s="2">
        <v>0</v>
      </c>
      <c r="EL180" s="2" t="s">
        <v>264</v>
      </c>
      <c r="EM180" s="2" t="s">
        <v>265</v>
      </c>
      <c r="EN180" s="2"/>
      <c r="EO180" s="2" t="s">
        <v>3</v>
      </c>
      <c r="EP180" s="2"/>
      <c r="EQ180" s="2">
        <v>512</v>
      </c>
      <c r="ER180" s="2">
        <v>295.7</v>
      </c>
      <c r="ES180" s="2">
        <v>295.7</v>
      </c>
      <c r="ET180" s="2">
        <v>0</v>
      </c>
      <c r="EU180" s="2">
        <v>0</v>
      </c>
      <c r="EV180" s="2">
        <v>0</v>
      </c>
      <c r="EW180" s="2">
        <v>0</v>
      </c>
      <c r="EX180" s="2">
        <v>0</v>
      </c>
      <c r="EY180" s="2">
        <v>0</v>
      </c>
      <c r="EZ180" s="2">
        <v>5</v>
      </c>
      <c r="FA180" s="2"/>
      <c r="FB180" s="2"/>
      <c r="FC180" s="2">
        <v>1</v>
      </c>
      <c r="FD180" s="2">
        <v>18</v>
      </c>
      <c r="FE180" s="2"/>
      <c r="FF180" s="2">
        <v>1789.1</v>
      </c>
      <c r="FG180" s="2"/>
      <c r="FH180" s="2"/>
      <c r="FI180" s="2"/>
      <c r="FJ180" s="2"/>
      <c r="FK180" s="2"/>
      <c r="FL180" s="2"/>
      <c r="FM180" s="2"/>
      <c r="FN180" s="2"/>
      <c r="FO180" s="2"/>
      <c r="FP180" s="2"/>
      <c r="FQ180" s="2">
        <v>0</v>
      </c>
      <c r="FR180" s="2">
        <f t="shared" si="145"/>
        <v>0</v>
      </c>
      <c r="FS180" s="2">
        <v>0</v>
      </c>
      <c r="FT180" s="2"/>
      <c r="FU180" s="2"/>
      <c r="FV180" s="2"/>
      <c r="FW180" s="2"/>
      <c r="FX180" s="2">
        <v>0</v>
      </c>
      <c r="FY180" s="2">
        <v>0</v>
      </c>
      <c r="FZ180" s="2"/>
      <c r="GA180" s="2" t="s">
        <v>322</v>
      </c>
      <c r="GB180" s="2"/>
      <c r="GC180" s="2"/>
      <c r="GD180" s="2">
        <v>0</v>
      </c>
      <c r="GE180" s="2"/>
      <c r="GF180" s="2">
        <v>-1250704007</v>
      </c>
      <c r="GG180" s="2">
        <v>2</v>
      </c>
      <c r="GH180" s="2">
        <v>3</v>
      </c>
      <c r="GI180" s="2">
        <v>3</v>
      </c>
      <c r="GJ180" s="2">
        <v>0</v>
      </c>
      <c r="GK180" s="2">
        <f>ROUND(R180*(R12)/100,2)</f>
        <v>0</v>
      </c>
      <c r="GL180" s="2">
        <f t="shared" si="146"/>
        <v>0</v>
      </c>
      <c r="GM180" s="2">
        <f t="shared" si="147"/>
        <v>1182.8</v>
      </c>
      <c r="GN180" s="2">
        <f t="shared" si="148"/>
        <v>0</v>
      </c>
      <c r="GO180" s="2">
        <f t="shared" si="149"/>
        <v>0</v>
      </c>
      <c r="GP180" s="2">
        <f t="shared" si="150"/>
        <v>1182.8</v>
      </c>
      <c r="GQ180" s="2"/>
      <c r="GR180" s="2">
        <v>1</v>
      </c>
      <c r="GS180" s="2">
        <v>1</v>
      </c>
      <c r="GT180" s="2">
        <v>0</v>
      </c>
      <c r="GU180" s="2" t="s">
        <v>3</v>
      </c>
      <c r="GV180" s="2">
        <f t="shared" si="151"/>
        <v>0</v>
      </c>
      <c r="GW180" s="2">
        <v>1</v>
      </c>
      <c r="GX180" s="2">
        <f t="shared" si="152"/>
        <v>0</v>
      </c>
      <c r="GY180" s="2"/>
      <c r="GZ180" s="2"/>
      <c r="HA180" s="2">
        <v>0</v>
      </c>
      <c r="HB180" s="2">
        <v>0</v>
      </c>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v>0</v>
      </c>
      <c r="IL180" s="2"/>
      <c r="IM180" s="2"/>
      <c r="IN180" s="2"/>
      <c r="IO180" s="2"/>
      <c r="IP180" s="2"/>
      <c r="IQ180" s="2"/>
      <c r="IR180" s="2"/>
      <c r="IS180" s="2"/>
      <c r="IT180" s="2"/>
      <c r="IU180" s="2"/>
    </row>
    <row r="181" spans="1:255" x14ac:dyDescent="0.2">
      <c r="A181">
        <v>17</v>
      </c>
      <c r="B181">
        <v>1</v>
      </c>
      <c r="E181" t="s">
        <v>320</v>
      </c>
      <c r="F181" t="s">
        <v>261</v>
      </c>
      <c r="G181" t="s">
        <v>321</v>
      </c>
      <c r="H181" t="s">
        <v>43</v>
      </c>
      <c r="I181">
        <v>4</v>
      </c>
      <c r="J181">
        <v>0</v>
      </c>
      <c r="O181">
        <f t="shared" si="121"/>
        <v>6186.04</v>
      </c>
      <c r="P181">
        <f t="shared" si="122"/>
        <v>6186.04</v>
      </c>
      <c r="Q181">
        <f t="shared" si="123"/>
        <v>0</v>
      </c>
      <c r="R181">
        <f t="shared" si="124"/>
        <v>0</v>
      </c>
      <c r="S181">
        <f t="shared" si="125"/>
        <v>0</v>
      </c>
      <c r="T181">
        <f t="shared" si="126"/>
        <v>0</v>
      </c>
      <c r="U181">
        <f t="shared" si="127"/>
        <v>0</v>
      </c>
      <c r="V181">
        <f t="shared" si="128"/>
        <v>0</v>
      </c>
      <c r="W181">
        <f t="shared" si="129"/>
        <v>0</v>
      </c>
      <c r="X181">
        <f t="shared" si="130"/>
        <v>0</v>
      </c>
      <c r="Y181">
        <f t="shared" si="131"/>
        <v>0</v>
      </c>
      <c r="AA181">
        <v>42559019</v>
      </c>
      <c r="AB181">
        <f t="shared" si="132"/>
        <v>295.7</v>
      </c>
      <c r="AC181">
        <f t="shared" si="133"/>
        <v>295.7</v>
      </c>
      <c r="AD181">
        <f t="shared" si="155"/>
        <v>0</v>
      </c>
      <c r="AE181">
        <f t="shared" si="155"/>
        <v>0</v>
      </c>
      <c r="AF181">
        <f t="shared" si="155"/>
        <v>0</v>
      </c>
      <c r="AG181">
        <f t="shared" si="134"/>
        <v>0</v>
      </c>
      <c r="AH181">
        <f t="shared" si="156"/>
        <v>0</v>
      </c>
      <c r="AI181">
        <f t="shared" si="156"/>
        <v>0</v>
      </c>
      <c r="AJ181">
        <f t="shared" si="135"/>
        <v>0</v>
      </c>
      <c r="AK181">
        <v>295.7</v>
      </c>
      <c r="AL181">
        <v>295.7</v>
      </c>
      <c r="AM181">
        <v>0</v>
      </c>
      <c r="AN181">
        <v>0</v>
      </c>
      <c r="AO181">
        <v>0</v>
      </c>
      <c r="AP181">
        <v>0</v>
      </c>
      <c r="AQ181">
        <v>0</v>
      </c>
      <c r="AR181">
        <v>0</v>
      </c>
      <c r="AS181">
        <v>0</v>
      </c>
      <c r="AT181">
        <v>0</v>
      </c>
      <c r="AU181">
        <v>0</v>
      </c>
      <c r="AV181">
        <v>1</v>
      </c>
      <c r="AW181">
        <v>1</v>
      </c>
      <c r="AZ181">
        <v>1</v>
      </c>
      <c r="BA181">
        <v>5.23</v>
      </c>
      <c r="BB181">
        <v>5.23</v>
      </c>
      <c r="BC181">
        <v>5.23</v>
      </c>
      <c r="BD181" t="s">
        <v>3</v>
      </c>
      <c r="BE181" t="s">
        <v>3</v>
      </c>
      <c r="BF181" t="s">
        <v>3</v>
      </c>
      <c r="BG181" t="s">
        <v>3</v>
      </c>
      <c r="BH181">
        <v>3</v>
      </c>
      <c r="BI181">
        <v>4</v>
      </c>
      <c r="BJ181" t="s">
        <v>3</v>
      </c>
      <c r="BM181">
        <v>0</v>
      </c>
      <c r="BN181">
        <v>0</v>
      </c>
      <c r="BO181" t="s">
        <v>3</v>
      </c>
      <c r="BP181">
        <v>0</v>
      </c>
      <c r="BQ181">
        <v>0</v>
      </c>
      <c r="BR181">
        <v>0</v>
      </c>
      <c r="BS181">
        <v>5.23</v>
      </c>
      <c r="BT181">
        <v>1</v>
      </c>
      <c r="BU181">
        <v>1</v>
      </c>
      <c r="BV181">
        <v>1</v>
      </c>
      <c r="BW181">
        <v>1</v>
      </c>
      <c r="BX181">
        <v>1</v>
      </c>
      <c r="BY181" t="s">
        <v>3</v>
      </c>
      <c r="BZ181">
        <v>0</v>
      </c>
      <c r="CA181">
        <v>0</v>
      </c>
      <c r="CF181">
        <v>0</v>
      </c>
      <c r="CG181">
        <v>0</v>
      </c>
      <c r="CM181">
        <v>0</v>
      </c>
      <c r="CN181" t="s">
        <v>3</v>
      </c>
      <c r="CO181">
        <v>0</v>
      </c>
      <c r="CP181">
        <f t="shared" si="136"/>
        <v>6186.04</v>
      </c>
      <c r="CQ181">
        <f t="shared" si="137"/>
        <v>1546.511</v>
      </c>
      <c r="CR181">
        <f t="shared" si="138"/>
        <v>0</v>
      </c>
      <c r="CS181">
        <f t="shared" si="139"/>
        <v>0</v>
      </c>
      <c r="CT181">
        <f t="shared" si="140"/>
        <v>0</v>
      </c>
      <c r="CU181">
        <f t="shared" si="141"/>
        <v>0</v>
      </c>
      <c r="CV181">
        <f t="shared" si="142"/>
        <v>0</v>
      </c>
      <c r="CW181">
        <f t="shared" si="143"/>
        <v>0</v>
      </c>
      <c r="CX181">
        <f t="shared" si="144"/>
        <v>0</v>
      </c>
      <c r="CY181">
        <f>S181*(BZ181/100)</f>
        <v>0</v>
      </c>
      <c r="CZ181">
        <f>S181*(CA181/100)</f>
        <v>0</v>
      </c>
      <c r="DC181" t="s">
        <v>3</v>
      </c>
      <c r="DD181" t="s">
        <v>3</v>
      </c>
      <c r="DE181" t="s">
        <v>3</v>
      </c>
      <c r="DF181" t="s">
        <v>3</v>
      </c>
      <c r="DG181" t="s">
        <v>3</v>
      </c>
      <c r="DH181" t="s">
        <v>3</v>
      </c>
      <c r="DI181" t="s">
        <v>3</v>
      </c>
      <c r="DJ181" t="s">
        <v>3</v>
      </c>
      <c r="DK181" t="s">
        <v>3</v>
      </c>
      <c r="DL181" t="s">
        <v>3</v>
      </c>
      <c r="DM181" t="s">
        <v>3</v>
      </c>
      <c r="DN181">
        <v>0</v>
      </c>
      <c r="DO181">
        <v>0</v>
      </c>
      <c r="DP181">
        <v>1</v>
      </c>
      <c r="DQ181">
        <v>1</v>
      </c>
      <c r="DU181">
        <v>1010</v>
      </c>
      <c r="DV181" t="s">
        <v>43</v>
      </c>
      <c r="DW181" t="s">
        <v>43</v>
      </c>
      <c r="DX181">
        <v>1</v>
      </c>
      <c r="EE181">
        <v>42145007</v>
      </c>
      <c r="EF181">
        <v>0</v>
      </c>
      <c r="EG181" t="s">
        <v>3</v>
      </c>
      <c r="EH181">
        <v>0</v>
      </c>
      <c r="EI181" t="s">
        <v>3</v>
      </c>
      <c r="EJ181">
        <v>4</v>
      </c>
      <c r="EK181">
        <v>0</v>
      </c>
      <c r="EL181" t="s">
        <v>264</v>
      </c>
      <c r="EM181" t="s">
        <v>265</v>
      </c>
      <c r="EO181" t="s">
        <v>3</v>
      </c>
      <c r="EQ181">
        <v>512</v>
      </c>
      <c r="ER181">
        <v>295.7</v>
      </c>
      <c r="ES181">
        <v>295.7</v>
      </c>
      <c r="ET181">
        <v>0</v>
      </c>
      <c r="EU181">
        <v>0</v>
      </c>
      <c r="EV181">
        <v>0</v>
      </c>
      <c r="EW181">
        <v>0</v>
      </c>
      <c r="EX181">
        <v>0</v>
      </c>
      <c r="EY181">
        <v>0</v>
      </c>
      <c r="FQ181">
        <v>0</v>
      </c>
      <c r="FR181">
        <f t="shared" si="145"/>
        <v>0</v>
      </c>
      <c r="FS181">
        <v>0</v>
      </c>
      <c r="FX181">
        <v>0</v>
      </c>
      <c r="FY181">
        <v>0</v>
      </c>
      <c r="GA181" t="s">
        <v>322</v>
      </c>
      <c r="GD181">
        <v>0</v>
      </c>
      <c r="GF181">
        <v>-1250704007</v>
      </c>
      <c r="GG181">
        <v>2</v>
      </c>
      <c r="GH181">
        <v>4</v>
      </c>
      <c r="GI181">
        <v>3</v>
      </c>
      <c r="GJ181">
        <v>0</v>
      </c>
      <c r="GK181">
        <f>ROUND(R181*(S12)/100,2)</f>
        <v>0</v>
      </c>
      <c r="GL181">
        <f t="shared" si="146"/>
        <v>0</v>
      </c>
      <c r="GM181">
        <f t="shared" si="147"/>
        <v>6186.04</v>
      </c>
      <c r="GN181">
        <f t="shared" si="148"/>
        <v>0</v>
      </c>
      <c r="GO181">
        <f t="shared" si="149"/>
        <v>0</v>
      </c>
      <c r="GP181">
        <f t="shared" si="150"/>
        <v>6186.04</v>
      </c>
      <c r="GR181">
        <v>1</v>
      </c>
      <c r="GS181">
        <v>2</v>
      </c>
      <c r="GT181">
        <v>0</v>
      </c>
      <c r="GU181" t="s">
        <v>3</v>
      </c>
      <c r="GV181">
        <f t="shared" si="151"/>
        <v>0</v>
      </c>
      <c r="GW181">
        <v>1</v>
      </c>
      <c r="GX181">
        <f t="shared" si="152"/>
        <v>0</v>
      </c>
      <c r="HA181">
        <v>0</v>
      </c>
      <c r="HB181">
        <v>0</v>
      </c>
      <c r="IK181">
        <v>0</v>
      </c>
    </row>
    <row r="182" spans="1:255" x14ac:dyDescent="0.2">
      <c r="A182" s="2">
        <v>17</v>
      </c>
      <c r="B182" s="2">
        <v>1</v>
      </c>
      <c r="C182" s="2">
        <f>ROW(SmtRes!A160)</f>
        <v>160</v>
      </c>
      <c r="D182" s="2">
        <f>ROW(EtalonRes!A236)</f>
        <v>236</v>
      </c>
      <c r="E182" s="2" t="s">
        <v>323</v>
      </c>
      <c r="F182" s="2" t="s">
        <v>324</v>
      </c>
      <c r="G182" s="2" t="s">
        <v>325</v>
      </c>
      <c r="H182" s="2" t="s">
        <v>43</v>
      </c>
      <c r="I182" s="2">
        <v>740</v>
      </c>
      <c r="J182" s="2">
        <v>0</v>
      </c>
      <c r="K182" s="2"/>
      <c r="L182" s="2"/>
      <c r="M182" s="2"/>
      <c r="N182" s="2"/>
      <c r="O182" s="2">
        <f t="shared" si="121"/>
        <v>33518.67</v>
      </c>
      <c r="P182" s="2">
        <f t="shared" si="122"/>
        <v>15170</v>
      </c>
      <c r="Q182" s="2">
        <f t="shared" si="123"/>
        <v>3098.75</v>
      </c>
      <c r="R182" s="2">
        <f t="shared" si="124"/>
        <v>407</v>
      </c>
      <c r="S182" s="2">
        <f t="shared" si="125"/>
        <v>15249.92</v>
      </c>
      <c r="T182" s="2">
        <f t="shared" si="126"/>
        <v>0</v>
      </c>
      <c r="U182" s="2">
        <f t="shared" si="127"/>
        <v>1250.97</v>
      </c>
      <c r="V182" s="2">
        <f t="shared" si="128"/>
        <v>0</v>
      </c>
      <c r="W182" s="2">
        <f t="shared" si="129"/>
        <v>0</v>
      </c>
      <c r="X182" s="2">
        <f t="shared" si="130"/>
        <v>16774.91</v>
      </c>
      <c r="Y182" s="2">
        <f t="shared" si="131"/>
        <v>11284.94</v>
      </c>
      <c r="Z182" s="2"/>
      <c r="AA182" s="2">
        <v>42559021</v>
      </c>
      <c r="AB182" s="2">
        <f t="shared" si="132"/>
        <v>45.295499999999997</v>
      </c>
      <c r="AC182" s="2">
        <f t="shared" si="133"/>
        <v>20.5</v>
      </c>
      <c r="AD182" s="2">
        <f>ROUND(((ET182*1.25)),6)</f>
        <v>4.1875</v>
      </c>
      <c r="AE182" s="2">
        <f>ROUND(((EU182*1.25)),6)</f>
        <v>0.55000000000000004</v>
      </c>
      <c r="AF182" s="2">
        <f>ROUND(((EV182*1.15)),6)</f>
        <v>20.608000000000001</v>
      </c>
      <c r="AG182" s="2">
        <f t="shared" si="134"/>
        <v>0</v>
      </c>
      <c r="AH182" s="2">
        <f>((EW182*1.15))</f>
        <v>1.6904999999999999</v>
      </c>
      <c r="AI182" s="2">
        <f>((EX182*1.25))</f>
        <v>0</v>
      </c>
      <c r="AJ182" s="2">
        <f t="shared" si="135"/>
        <v>0</v>
      </c>
      <c r="AK182" s="2">
        <v>41.77</v>
      </c>
      <c r="AL182" s="2">
        <v>20.5</v>
      </c>
      <c r="AM182" s="2">
        <v>3.35</v>
      </c>
      <c r="AN182" s="2">
        <v>0.44</v>
      </c>
      <c r="AO182" s="2">
        <v>17.920000000000002</v>
      </c>
      <c r="AP182" s="2">
        <v>0</v>
      </c>
      <c r="AQ182" s="2">
        <v>1.47</v>
      </c>
      <c r="AR182" s="2">
        <v>0</v>
      </c>
      <c r="AS182" s="2">
        <v>0</v>
      </c>
      <c r="AT182" s="2">
        <v>110</v>
      </c>
      <c r="AU182" s="2">
        <v>74</v>
      </c>
      <c r="AV182" s="2">
        <v>1</v>
      </c>
      <c r="AW182" s="2">
        <v>1</v>
      </c>
      <c r="AX182" s="2"/>
      <c r="AY182" s="2"/>
      <c r="AZ182" s="2">
        <v>1</v>
      </c>
      <c r="BA182" s="2">
        <v>1</v>
      </c>
      <c r="BB182" s="2">
        <v>1</v>
      </c>
      <c r="BC182" s="2">
        <v>1</v>
      </c>
      <c r="BD182" s="2" t="s">
        <v>3</v>
      </c>
      <c r="BE182" s="2" t="s">
        <v>3</v>
      </c>
      <c r="BF182" s="2" t="s">
        <v>3</v>
      </c>
      <c r="BG182" s="2" t="s">
        <v>3</v>
      </c>
      <c r="BH182" s="2">
        <v>0</v>
      </c>
      <c r="BI182" s="2">
        <v>1</v>
      </c>
      <c r="BJ182" s="2" t="s">
        <v>326</v>
      </c>
      <c r="BK182" s="2"/>
      <c r="BL182" s="2"/>
      <c r="BM182" s="2">
        <v>133</v>
      </c>
      <c r="BN182" s="2">
        <v>0</v>
      </c>
      <c r="BO182" s="2" t="s">
        <v>3</v>
      </c>
      <c r="BP182" s="2">
        <v>0</v>
      </c>
      <c r="BQ182" s="2">
        <v>30</v>
      </c>
      <c r="BR182" s="2">
        <v>0</v>
      </c>
      <c r="BS182" s="2">
        <v>1</v>
      </c>
      <c r="BT182" s="2">
        <v>1</v>
      </c>
      <c r="BU182" s="2">
        <v>1</v>
      </c>
      <c r="BV182" s="2">
        <v>1</v>
      </c>
      <c r="BW182" s="2">
        <v>1</v>
      </c>
      <c r="BX182" s="2">
        <v>1</v>
      </c>
      <c r="BY182" s="2" t="s">
        <v>3</v>
      </c>
      <c r="BZ182" s="2">
        <v>110</v>
      </c>
      <c r="CA182" s="2">
        <v>74</v>
      </c>
      <c r="CB182" s="2"/>
      <c r="CC182" s="2"/>
      <c r="CD182" s="2"/>
      <c r="CE182" s="2"/>
      <c r="CF182" s="2">
        <v>0</v>
      </c>
      <c r="CG182" s="2">
        <v>0</v>
      </c>
      <c r="CH182" s="2"/>
      <c r="CI182" s="2"/>
      <c r="CJ182" s="2"/>
      <c r="CK182" s="2"/>
      <c r="CL182" s="2"/>
      <c r="CM182" s="2">
        <v>0</v>
      </c>
      <c r="CN182" s="2" t="s">
        <v>20</v>
      </c>
      <c r="CO182" s="2">
        <v>0</v>
      </c>
      <c r="CP182" s="2">
        <f t="shared" si="136"/>
        <v>33518.67</v>
      </c>
      <c r="CQ182" s="2">
        <f t="shared" si="137"/>
        <v>20.5</v>
      </c>
      <c r="CR182" s="2">
        <f t="shared" si="138"/>
        <v>4.1875</v>
      </c>
      <c r="CS182" s="2">
        <f t="shared" si="139"/>
        <v>0.55000000000000004</v>
      </c>
      <c r="CT182" s="2">
        <f t="shared" si="140"/>
        <v>20.608000000000001</v>
      </c>
      <c r="CU182" s="2">
        <f t="shared" si="141"/>
        <v>0</v>
      </c>
      <c r="CV182" s="2">
        <f t="shared" si="142"/>
        <v>1.6904999999999999</v>
      </c>
      <c r="CW182" s="2">
        <f t="shared" si="143"/>
        <v>0</v>
      </c>
      <c r="CX182" s="2">
        <f t="shared" si="144"/>
        <v>0</v>
      </c>
      <c r="CY182" s="2">
        <f>((S182*BZ182)/100)</f>
        <v>16774.912</v>
      </c>
      <c r="CZ182" s="2">
        <f>((S182*CA182)/100)</f>
        <v>11284.9408</v>
      </c>
      <c r="DA182" s="2"/>
      <c r="DB182" s="2"/>
      <c r="DC182" s="2" t="s">
        <v>3</v>
      </c>
      <c r="DD182" s="2" t="s">
        <v>3</v>
      </c>
      <c r="DE182" s="2" t="s">
        <v>21</v>
      </c>
      <c r="DF182" s="2" t="s">
        <v>21</v>
      </c>
      <c r="DG182" s="2" t="s">
        <v>22</v>
      </c>
      <c r="DH182" s="2" t="s">
        <v>3</v>
      </c>
      <c r="DI182" s="2" t="s">
        <v>22</v>
      </c>
      <c r="DJ182" s="2" t="s">
        <v>21</v>
      </c>
      <c r="DK182" s="2" t="s">
        <v>3</v>
      </c>
      <c r="DL182" s="2" t="s">
        <v>3</v>
      </c>
      <c r="DM182" s="2" t="s">
        <v>3</v>
      </c>
      <c r="DN182" s="2">
        <v>0</v>
      </c>
      <c r="DO182" s="2">
        <v>0</v>
      </c>
      <c r="DP182" s="2">
        <v>1.0669999999999999</v>
      </c>
      <c r="DQ182" s="2">
        <v>1</v>
      </c>
      <c r="DR182" s="2"/>
      <c r="DS182" s="2"/>
      <c r="DT182" s="2"/>
      <c r="DU182" s="2">
        <v>1010</v>
      </c>
      <c r="DV182" s="2" t="s">
        <v>43</v>
      </c>
      <c r="DW182" s="2" t="s">
        <v>43</v>
      </c>
      <c r="DX182" s="2">
        <v>1</v>
      </c>
      <c r="DY182" s="2"/>
      <c r="DZ182" s="2"/>
      <c r="EA182" s="2"/>
      <c r="EB182" s="2"/>
      <c r="EC182" s="2"/>
      <c r="ED182" s="2"/>
      <c r="EE182" s="2">
        <v>42145140</v>
      </c>
      <c r="EF182" s="2">
        <v>30</v>
      </c>
      <c r="EG182" s="2" t="s">
        <v>23</v>
      </c>
      <c r="EH182" s="2">
        <v>0</v>
      </c>
      <c r="EI182" s="2" t="s">
        <v>3</v>
      </c>
      <c r="EJ182" s="2">
        <v>1</v>
      </c>
      <c r="EK182" s="2">
        <v>133</v>
      </c>
      <c r="EL182" s="2" t="s">
        <v>149</v>
      </c>
      <c r="EM182" s="2" t="s">
        <v>150</v>
      </c>
      <c r="EN182" s="2"/>
      <c r="EO182" s="2" t="s">
        <v>26</v>
      </c>
      <c r="EP182" s="2"/>
      <c r="EQ182" s="2">
        <v>512</v>
      </c>
      <c r="ER182" s="2">
        <v>41.77</v>
      </c>
      <c r="ES182" s="2">
        <v>20.5</v>
      </c>
      <c r="ET182" s="2">
        <v>3.35</v>
      </c>
      <c r="EU182" s="2">
        <v>0.44</v>
      </c>
      <c r="EV182" s="2">
        <v>17.920000000000002</v>
      </c>
      <c r="EW182" s="2">
        <v>1.47</v>
      </c>
      <c r="EX182" s="2">
        <v>0</v>
      </c>
      <c r="EY182" s="2">
        <v>0</v>
      </c>
      <c r="EZ182" s="2"/>
      <c r="FA182" s="2"/>
      <c r="FB182" s="2"/>
      <c r="FC182" s="2"/>
      <c r="FD182" s="2"/>
      <c r="FE182" s="2"/>
      <c r="FF182" s="2"/>
      <c r="FG182" s="2"/>
      <c r="FH182" s="2"/>
      <c r="FI182" s="2"/>
      <c r="FJ182" s="2"/>
      <c r="FK182" s="2"/>
      <c r="FL182" s="2"/>
      <c r="FM182" s="2"/>
      <c r="FN182" s="2"/>
      <c r="FO182" s="2"/>
      <c r="FP182" s="2"/>
      <c r="FQ182" s="2">
        <v>0</v>
      </c>
      <c r="FR182" s="2">
        <f t="shared" si="145"/>
        <v>0</v>
      </c>
      <c r="FS182" s="2">
        <v>0</v>
      </c>
      <c r="FT182" s="2"/>
      <c r="FU182" s="2"/>
      <c r="FV182" s="2"/>
      <c r="FW182" s="2"/>
      <c r="FX182" s="2">
        <v>110</v>
      </c>
      <c r="FY182" s="2">
        <v>74</v>
      </c>
      <c r="FZ182" s="2"/>
      <c r="GA182" s="2" t="s">
        <v>3</v>
      </c>
      <c r="GB182" s="2"/>
      <c r="GC182" s="2"/>
      <c r="GD182" s="2">
        <v>0</v>
      </c>
      <c r="GE182" s="2"/>
      <c r="GF182" s="2">
        <v>-662072483</v>
      </c>
      <c r="GG182" s="2">
        <v>2</v>
      </c>
      <c r="GH182" s="2">
        <v>1</v>
      </c>
      <c r="GI182" s="2">
        <v>-2</v>
      </c>
      <c r="GJ182" s="2">
        <v>0</v>
      </c>
      <c r="GK182" s="2">
        <f>ROUND(R182*(R12)/100,2)</f>
        <v>712.25</v>
      </c>
      <c r="GL182" s="2">
        <f t="shared" si="146"/>
        <v>0</v>
      </c>
      <c r="GM182" s="2">
        <f t="shared" si="147"/>
        <v>62290.77</v>
      </c>
      <c r="GN182" s="2">
        <f t="shared" si="148"/>
        <v>62290.77</v>
      </c>
      <c r="GO182" s="2">
        <f t="shared" si="149"/>
        <v>0</v>
      </c>
      <c r="GP182" s="2">
        <f t="shared" si="150"/>
        <v>0</v>
      </c>
      <c r="GQ182" s="2"/>
      <c r="GR182" s="2">
        <v>0</v>
      </c>
      <c r="GS182" s="2">
        <v>3</v>
      </c>
      <c r="GT182" s="2">
        <v>0</v>
      </c>
      <c r="GU182" s="2" t="s">
        <v>3</v>
      </c>
      <c r="GV182" s="2">
        <f t="shared" si="151"/>
        <v>0</v>
      </c>
      <c r="GW182" s="2">
        <v>1</v>
      </c>
      <c r="GX182" s="2">
        <f t="shared" si="152"/>
        <v>0</v>
      </c>
      <c r="GY182" s="2"/>
      <c r="GZ182" s="2"/>
      <c r="HA182" s="2">
        <v>0</v>
      </c>
      <c r="HB182" s="2">
        <v>0</v>
      </c>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v>0</v>
      </c>
      <c r="IL182" s="2"/>
      <c r="IM182" s="2"/>
      <c r="IN182" s="2"/>
      <c r="IO182" s="2"/>
      <c r="IP182" s="2"/>
      <c r="IQ182" s="2"/>
      <c r="IR182" s="2"/>
      <c r="IS182" s="2"/>
      <c r="IT182" s="2"/>
      <c r="IU182" s="2"/>
    </row>
    <row r="183" spans="1:255" x14ac:dyDescent="0.2">
      <c r="A183">
        <v>17</v>
      </c>
      <c r="B183">
        <v>1</v>
      </c>
      <c r="C183">
        <f>ROW(SmtRes!A164)</f>
        <v>164</v>
      </c>
      <c r="D183">
        <f>ROW(EtalonRes!A242)</f>
        <v>242</v>
      </c>
      <c r="E183" t="s">
        <v>323</v>
      </c>
      <c r="F183" t="s">
        <v>324</v>
      </c>
      <c r="G183" t="s">
        <v>325</v>
      </c>
      <c r="H183" t="s">
        <v>43</v>
      </c>
      <c r="I183">
        <v>740</v>
      </c>
      <c r="J183">
        <v>0</v>
      </c>
      <c r="O183">
        <f t="shared" si="121"/>
        <v>400715.15</v>
      </c>
      <c r="P183">
        <f t="shared" si="122"/>
        <v>66748</v>
      </c>
      <c r="Q183">
        <f t="shared" si="123"/>
        <v>22868.78</v>
      </c>
      <c r="R183">
        <f t="shared" si="124"/>
        <v>8302.7999999999993</v>
      </c>
      <c r="S183">
        <f t="shared" si="125"/>
        <v>311098.37</v>
      </c>
      <c r="T183">
        <f t="shared" si="126"/>
        <v>0</v>
      </c>
      <c r="U183">
        <f t="shared" si="127"/>
        <v>1250.97</v>
      </c>
      <c r="V183">
        <f t="shared" si="128"/>
        <v>0</v>
      </c>
      <c r="W183">
        <f t="shared" si="129"/>
        <v>0</v>
      </c>
      <c r="X183">
        <f t="shared" si="130"/>
        <v>273766.57</v>
      </c>
      <c r="Y183">
        <f t="shared" si="131"/>
        <v>127550.33</v>
      </c>
      <c r="AA183">
        <v>42559019</v>
      </c>
      <c r="AB183">
        <f t="shared" si="132"/>
        <v>45.295499999999997</v>
      </c>
      <c r="AC183">
        <f t="shared" si="133"/>
        <v>20.5</v>
      </c>
      <c r="AD183">
        <f>ROUND(((ET183*1.25)),6)</f>
        <v>4.1875</v>
      </c>
      <c r="AE183">
        <f>ROUND(((EU183*1.25)),6)</f>
        <v>0.55000000000000004</v>
      </c>
      <c r="AF183">
        <f>ROUND(((EV183*1.15)),6)</f>
        <v>20.608000000000001</v>
      </c>
      <c r="AG183">
        <f t="shared" si="134"/>
        <v>0</v>
      </c>
      <c r="AH183">
        <f>((EW183*1.15))</f>
        <v>1.6904999999999999</v>
      </c>
      <c r="AI183">
        <f>((EX183*1.25))</f>
        <v>0</v>
      </c>
      <c r="AJ183">
        <f t="shared" si="135"/>
        <v>0</v>
      </c>
      <c r="AK183">
        <v>41.77</v>
      </c>
      <c r="AL183">
        <v>20.5</v>
      </c>
      <c r="AM183">
        <v>3.35</v>
      </c>
      <c r="AN183">
        <v>0.44</v>
      </c>
      <c r="AO183">
        <v>17.920000000000002</v>
      </c>
      <c r="AP183">
        <v>0</v>
      </c>
      <c r="AQ183">
        <v>1.47</v>
      </c>
      <c r="AR183">
        <v>0</v>
      </c>
      <c r="AS183">
        <v>0</v>
      </c>
      <c r="AT183">
        <v>88</v>
      </c>
      <c r="AU183">
        <v>41</v>
      </c>
      <c r="AV183">
        <v>1</v>
      </c>
      <c r="AW183">
        <v>1</v>
      </c>
      <c r="AZ183">
        <v>1</v>
      </c>
      <c r="BA183">
        <v>20.399999999999999</v>
      </c>
      <c r="BB183">
        <v>7.38</v>
      </c>
      <c r="BC183">
        <v>4.4000000000000004</v>
      </c>
      <c r="BD183" t="s">
        <v>3</v>
      </c>
      <c r="BE183" t="s">
        <v>3</v>
      </c>
      <c r="BF183" t="s">
        <v>3</v>
      </c>
      <c r="BG183" t="s">
        <v>3</v>
      </c>
      <c r="BH183">
        <v>0</v>
      </c>
      <c r="BI183">
        <v>1</v>
      </c>
      <c r="BJ183" t="s">
        <v>326</v>
      </c>
      <c r="BM183">
        <v>133</v>
      </c>
      <c r="BN183">
        <v>0</v>
      </c>
      <c r="BO183" t="s">
        <v>324</v>
      </c>
      <c r="BP183">
        <v>1</v>
      </c>
      <c r="BQ183">
        <v>30</v>
      </c>
      <c r="BR183">
        <v>0</v>
      </c>
      <c r="BS183">
        <v>20.399999999999999</v>
      </c>
      <c r="BT183">
        <v>1</v>
      </c>
      <c r="BU183">
        <v>1</v>
      </c>
      <c r="BV183">
        <v>1</v>
      </c>
      <c r="BW183">
        <v>1</v>
      </c>
      <c r="BX183">
        <v>1</v>
      </c>
      <c r="BY183" t="s">
        <v>3</v>
      </c>
      <c r="BZ183">
        <v>88</v>
      </c>
      <c r="CA183">
        <v>41</v>
      </c>
      <c r="CF183">
        <v>0</v>
      </c>
      <c r="CG183">
        <v>0</v>
      </c>
      <c r="CM183">
        <v>0</v>
      </c>
      <c r="CN183" t="s">
        <v>20</v>
      </c>
      <c r="CO183">
        <v>0</v>
      </c>
      <c r="CP183">
        <f t="shared" si="136"/>
        <v>400715.15</v>
      </c>
      <c r="CQ183">
        <f t="shared" si="137"/>
        <v>90.2</v>
      </c>
      <c r="CR183">
        <f t="shared" si="138"/>
        <v>30.903749999999999</v>
      </c>
      <c r="CS183">
        <f t="shared" si="139"/>
        <v>11.22</v>
      </c>
      <c r="CT183">
        <f t="shared" si="140"/>
        <v>420.40319999999997</v>
      </c>
      <c r="CU183">
        <f t="shared" si="141"/>
        <v>0</v>
      </c>
      <c r="CV183">
        <f t="shared" si="142"/>
        <v>1.6904999999999999</v>
      </c>
      <c r="CW183">
        <f t="shared" si="143"/>
        <v>0</v>
      </c>
      <c r="CX183">
        <f t="shared" si="144"/>
        <v>0</v>
      </c>
      <c r="CY183">
        <f>S183*(BZ183/100)</f>
        <v>273766.56559999997</v>
      </c>
      <c r="CZ183">
        <f>S183*(CA183/100)</f>
        <v>127550.3317</v>
      </c>
      <c r="DC183" t="s">
        <v>3</v>
      </c>
      <c r="DD183" t="s">
        <v>3</v>
      </c>
      <c r="DE183" t="s">
        <v>21</v>
      </c>
      <c r="DF183" t="s">
        <v>21</v>
      </c>
      <c r="DG183" t="s">
        <v>22</v>
      </c>
      <c r="DH183" t="s">
        <v>3</v>
      </c>
      <c r="DI183" t="s">
        <v>22</v>
      </c>
      <c r="DJ183" t="s">
        <v>21</v>
      </c>
      <c r="DK183" t="s">
        <v>3</v>
      </c>
      <c r="DL183" t="s">
        <v>3</v>
      </c>
      <c r="DM183" t="s">
        <v>3</v>
      </c>
      <c r="DN183">
        <v>110</v>
      </c>
      <c r="DO183">
        <v>74</v>
      </c>
      <c r="DP183">
        <v>1.0669999999999999</v>
      </c>
      <c r="DQ183">
        <v>1</v>
      </c>
      <c r="DU183">
        <v>1010</v>
      </c>
      <c r="DV183" t="s">
        <v>43</v>
      </c>
      <c r="DW183" t="s">
        <v>43</v>
      </c>
      <c r="DX183">
        <v>1</v>
      </c>
      <c r="EE183">
        <v>42145140</v>
      </c>
      <c r="EF183">
        <v>30</v>
      </c>
      <c r="EG183" t="s">
        <v>23</v>
      </c>
      <c r="EH183">
        <v>0</v>
      </c>
      <c r="EI183" t="s">
        <v>3</v>
      </c>
      <c r="EJ183">
        <v>1</v>
      </c>
      <c r="EK183">
        <v>133</v>
      </c>
      <c r="EL183" t="s">
        <v>149</v>
      </c>
      <c r="EM183" t="s">
        <v>150</v>
      </c>
      <c r="EO183" t="s">
        <v>26</v>
      </c>
      <c r="EQ183">
        <v>512</v>
      </c>
      <c r="ER183">
        <v>41.77</v>
      </c>
      <c r="ES183">
        <v>20.5</v>
      </c>
      <c r="ET183">
        <v>3.35</v>
      </c>
      <c r="EU183">
        <v>0.44</v>
      </c>
      <c r="EV183">
        <v>17.920000000000002</v>
      </c>
      <c r="EW183">
        <v>1.47</v>
      </c>
      <c r="EX183">
        <v>0</v>
      </c>
      <c r="EY183">
        <v>0</v>
      </c>
      <c r="FQ183">
        <v>0</v>
      </c>
      <c r="FR183">
        <f t="shared" si="145"/>
        <v>0</v>
      </c>
      <c r="FS183">
        <v>0</v>
      </c>
      <c r="FX183">
        <v>110</v>
      </c>
      <c r="FY183">
        <v>74</v>
      </c>
      <c r="GA183" t="s">
        <v>3</v>
      </c>
      <c r="GD183">
        <v>0</v>
      </c>
      <c r="GF183">
        <v>-662072483</v>
      </c>
      <c r="GG183">
        <v>2</v>
      </c>
      <c r="GH183">
        <v>1</v>
      </c>
      <c r="GI183">
        <v>2</v>
      </c>
      <c r="GJ183">
        <v>0</v>
      </c>
      <c r="GK183">
        <f>ROUND(R183*(S12)/100,2)</f>
        <v>13035.4</v>
      </c>
      <c r="GL183">
        <f t="shared" si="146"/>
        <v>0</v>
      </c>
      <c r="GM183">
        <f t="shared" si="147"/>
        <v>815067.45</v>
      </c>
      <c r="GN183">
        <f t="shared" si="148"/>
        <v>815067.45</v>
      </c>
      <c r="GO183">
        <f t="shared" si="149"/>
        <v>0</v>
      </c>
      <c r="GP183">
        <f t="shared" si="150"/>
        <v>0</v>
      </c>
      <c r="GR183">
        <v>0</v>
      </c>
      <c r="GS183">
        <v>3</v>
      </c>
      <c r="GT183">
        <v>0</v>
      </c>
      <c r="GU183" t="s">
        <v>3</v>
      </c>
      <c r="GV183">
        <f t="shared" si="151"/>
        <v>0</v>
      </c>
      <c r="GW183">
        <v>1</v>
      </c>
      <c r="GX183">
        <f t="shared" si="152"/>
        <v>0</v>
      </c>
      <c r="HA183">
        <v>0</v>
      </c>
      <c r="HB183">
        <v>0</v>
      </c>
      <c r="IK183">
        <v>0</v>
      </c>
    </row>
    <row r="184" spans="1:255" x14ac:dyDescent="0.2">
      <c r="A184" s="2">
        <v>17</v>
      </c>
      <c r="B184" s="2">
        <v>1</v>
      </c>
      <c r="C184" s="2"/>
      <c r="D184" s="2"/>
      <c r="E184" s="2" t="s">
        <v>327</v>
      </c>
      <c r="F184" s="2" t="s">
        <v>261</v>
      </c>
      <c r="G184" s="2" t="s">
        <v>328</v>
      </c>
      <c r="H184" s="2" t="s">
        <v>43</v>
      </c>
      <c r="I184" s="2">
        <v>660</v>
      </c>
      <c r="J184" s="2">
        <v>0</v>
      </c>
      <c r="K184" s="2"/>
      <c r="L184" s="2"/>
      <c r="M184" s="2"/>
      <c r="N184" s="2"/>
      <c r="O184" s="2">
        <f t="shared" si="121"/>
        <v>372662.4</v>
      </c>
      <c r="P184" s="2">
        <f t="shared" si="122"/>
        <v>372662.4</v>
      </c>
      <c r="Q184" s="2">
        <f t="shared" si="123"/>
        <v>0</v>
      </c>
      <c r="R184" s="2">
        <f t="shared" si="124"/>
        <v>0</v>
      </c>
      <c r="S184" s="2">
        <f t="shared" si="125"/>
        <v>0</v>
      </c>
      <c r="T184" s="2">
        <f t="shared" si="126"/>
        <v>0</v>
      </c>
      <c r="U184" s="2">
        <f t="shared" si="127"/>
        <v>0</v>
      </c>
      <c r="V184" s="2">
        <f t="shared" si="128"/>
        <v>0</v>
      </c>
      <c r="W184" s="2">
        <f t="shared" si="129"/>
        <v>0</v>
      </c>
      <c r="X184" s="2">
        <f t="shared" si="130"/>
        <v>0</v>
      </c>
      <c r="Y184" s="2">
        <f t="shared" si="131"/>
        <v>0</v>
      </c>
      <c r="Z184" s="2"/>
      <c r="AA184" s="2">
        <v>42559021</v>
      </c>
      <c r="AB184" s="2">
        <f t="shared" si="132"/>
        <v>564.64</v>
      </c>
      <c r="AC184" s="2">
        <f t="shared" si="133"/>
        <v>564.64</v>
      </c>
      <c r="AD184" s="2">
        <f t="shared" ref="AD184:AD197" si="157">ROUND((ET184),6)</f>
        <v>0</v>
      </c>
      <c r="AE184" s="2">
        <f t="shared" ref="AE184:AE197" si="158">ROUND((EU184),6)</f>
        <v>0</v>
      </c>
      <c r="AF184" s="2">
        <f t="shared" ref="AF184:AF197" si="159">ROUND((EV184),6)</f>
        <v>0</v>
      </c>
      <c r="AG184" s="2">
        <f t="shared" si="134"/>
        <v>0</v>
      </c>
      <c r="AH184" s="2">
        <f t="shared" ref="AH184:AH197" si="160">(EW184)</f>
        <v>0</v>
      </c>
      <c r="AI184" s="2">
        <f t="shared" ref="AI184:AI197" si="161">(EX184)</f>
        <v>0</v>
      </c>
      <c r="AJ184" s="2">
        <f t="shared" si="135"/>
        <v>0</v>
      </c>
      <c r="AK184" s="2">
        <v>564.6400000000001</v>
      </c>
      <c r="AL184" s="2">
        <v>564.6400000000001</v>
      </c>
      <c r="AM184" s="2">
        <v>0</v>
      </c>
      <c r="AN184" s="2">
        <v>0</v>
      </c>
      <c r="AO184" s="2">
        <v>0</v>
      </c>
      <c r="AP184" s="2">
        <v>0</v>
      </c>
      <c r="AQ184" s="2">
        <v>0</v>
      </c>
      <c r="AR184" s="2">
        <v>0</v>
      </c>
      <c r="AS184" s="2">
        <v>0</v>
      </c>
      <c r="AT184" s="2">
        <v>0</v>
      </c>
      <c r="AU184" s="2">
        <v>0</v>
      </c>
      <c r="AV184" s="2">
        <v>1</v>
      </c>
      <c r="AW184" s="2">
        <v>1</v>
      </c>
      <c r="AX184" s="2"/>
      <c r="AY184" s="2"/>
      <c r="AZ184" s="2">
        <v>1</v>
      </c>
      <c r="BA184" s="2">
        <v>1</v>
      </c>
      <c r="BB184" s="2">
        <v>1</v>
      </c>
      <c r="BC184" s="2">
        <v>1</v>
      </c>
      <c r="BD184" s="2" t="s">
        <v>3</v>
      </c>
      <c r="BE184" s="2" t="s">
        <v>3</v>
      </c>
      <c r="BF184" s="2" t="s">
        <v>3</v>
      </c>
      <c r="BG184" s="2" t="s">
        <v>3</v>
      </c>
      <c r="BH184" s="2">
        <v>3</v>
      </c>
      <c r="BI184" s="2">
        <v>4</v>
      </c>
      <c r="BJ184" s="2" t="s">
        <v>3</v>
      </c>
      <c r="BK184" s="2"/>
      <c r="BL184" s="2"/>
      <c r="BM184" s="2">
        <v>0</v>
      </c>
      <c r="BN184" s="2">
        <v>0</v>
      </c>
      <c r="BO184" s="2" t="s">
        <v>263</v>
      </c>
      <c r="BP184" s="2">
        <v>1</v>
      </c>
      <c r="BQ184" s="2">
        <v>0</v>
      </c>
      <c r="BR184" s="2">
        <v>0</v>
      </c>
      <c r="BS184" s="2">
        <v>1</v>
      </c>
      <c r="BT184" s="2">
        <v>1</v>
      </c>
      <c r="BU184" s="2">
        <v>1</v>
      </c>
      <c r="BV184" s="2">
        <v>1</v>
      </c>
      <c r="BW184" s="2">
        <v>1</v>
      </c>
      <c r="BX184" s="2">
        <v>1</v>
      </c>
      <c r="BY184" s="2" t="s">
        <v>3</v>
      </c>
      <c r="BZ184" s="2">
        <v>0</v>
      </c>
      <c r="CA184" s="2">
        <v>0</v>
      </c>
      <c r="CB184" s="2"/>
      <c r="CC184" s="2"/>
      <c r="CD184" s="2"/>
      <c r="CE184" s="2"/>
      <c r="CF184" s="2">
        <v>0</v>
      </c>
      <c r="CG184" s="2">
        <v>0</v>
      </c>
      <c r="CH184" s="2"/>
      <c r="CI184" s="2"/>
      <c r="CJ184" s="2"/>
      <c r="CK184" s="2"/>
      <c r="CL184" s="2"/>
      <c r="CM184" s="2">
        <v>0</v>
      </c>
      <c r="CN184" s="2" t="s">
        <v>3</v>
      </c>
      <c r="CO184" s="2">
        <v>0</v>
      </c>
      <c r="CP184" s="2">
        <f t="shared" si="136"/>
        <v>372662.4</v>
      </c>
      <c r="CQ184" s="2">
        <f t="shared" si="137"/>
        <v>564.64</v>
      </c>
      <c r="CR184" s="2">
        <f t="shared" si="138"/>
        <v>0</v>
      </c>
      <c r="CS184" s="2">
        <f t="shared" si="139"/>
        <v>0</v>
      </c>
      <c r="CT184" s="2">
        <f t="shared" si="140"/>
        <v>0</v>
      </c>
      <c r="CU184" s="2">
        <f t="shared" si="141"/>
        <v>0</v>
      </c>
      <c r="CV184" s="2">
        <f t="shared" si="142"/>
        <v>0</v>
      </c>
      <c r="CW184" s="2">
        <f t="shared" si="143"/>
        <v>0</v>
      </c>
      <c r="CX184" s="2">
        <f t="shared" si="144"/>
        <v>0</v>
      </c>
      <c r="CY184" s="2">
        <f>((S184*BZ184)/100)</f>
        <v>0</v>
      </c>
      <c r="CZ184" s="2">
        <f>((S184*CA184)/100)</f>
        <v>0</v>
      </c>
      <c r="DA184" s="2"/>
      <c r="DB184" s="2"/>
      <c r="DC184" s="2" t="s">
        <v>3</v>
      </c>
      <c r="DD184" s="2" t="s">
        <v>3</v>
      </c>
      <c r="DE184" s="2" t="s">
        <v>3</v>
      </c>
      <c r="DF184" s="2" t="s">
        <v>3</v>
      </c>
      <c r="DG184" s="2" t="s">
        <v>3</v>
      </c>
      <c r="DH184" s="2" t="s">
        <v>3</v>
      </c>
      <c r="DI184" s="2" t="s">
        <v>3</v>
      </c>
      <c r="DJ184" s="2" t="s">
        <v>3</v>
      </c>
      <c r="DK184" s="2" t="s">
        <v>3</v>
      </c>
      <c r="DL184" s="2" t="s">
        <v>3</v>
      </c>
      <c r="DM184" s="2" t="s">
        <v>3</v>
      </c>
      <c r="DN184" s="2">
        <v>110</v>
      </c>
      <c r="DO184" s="2">
        <v>74</v>
      </c>
      <c r="DP184" s="2">
        <v>1</v>
      </c>
      <c r="DQ184" s="2">
        <v>1</v>
      </c>
      <c r="DR184" s="2"/>
      <c r="DS184" s="2"/>
      <c r="DT184" s="2"/>
      <c r="DU184" s="2">
        <v>1010</v>
      </c>
      <c r="DV184" s="2" t="s">
        <v>43</v>
      </c>
      <c r="DW184" s="2" t="s">
        <v>43</v>
      </c>
      <c r="DX184" s="2">
        <v>1</v>
      </c>
      <c r="DY184" s="2"/>
      <c r="DZ184" s="2"/>
      <c r="EA184" s="2"/>
      <c r="EB184" s="2"/>
      <c r="EC184" s="2"/>
      <c r="ED184" s="2"/>
      <c r="EE184" s="2">
        <v>42145007</v>
      </c>
      <c r="EF184" s="2">
        <v>0</v>
      </c>
      <c r="EG184" s="2" t="s">
        <v>3</v>
      </c>
      <c r="EH184" s="2">
        <v>0</v>
      </c>
      <c r="EI184" s="2" t="s">
        <v>3</v>
      </c>
      <c r="EJ184" s="2">
        <v>4</v>
      </c>
      <c r="EK184" s="2">
        <v>0</v>
      </c>
      <c r="EL184" s="2" t="s">
        <v>264</v>
      </c>
      <c r="EM184" s="2" t="s">
        <v>265</v>
      </c>
      <c r="EN184" s="2"/>
      <c r="EO184" s="2" t="s">
        <v>3</v>
      </c>
      <c r="EP184" s="2"/>
      <c r="EQ184" s="2">
        <v>512</v>
      </c>
      <c r="ER184" s="2">
        <v>564.6400000000001</v>
      </c>
      <c r="ES184" s="2">
        <v>564.6400000000001</v>
      </c>
      <c r="ET184" s="2">
        <v>0</v>
      </c>
      <c r="EU184" s="2">
        <v>0</v>
      </c>
      <c r="EV184" s="2">
        <v>0</v>
      </c>
      <c r="EW184" s="2">
        <v>0</v>
      </c>
      <c r="EX184" s="2">
        <v>0</v>
      </c>
      <c r="EY184" s="2">
        <v>0</v>
      </c>
      <c r="EZ184" s="2">
        <v>5</v>
      </c>
      <c r="FA184" s="2"/>
      <c r="FB184" s="2"/>
      <c r="FC184" s="2">
        <v>1</v>
      </c>
      <c r="FD184" s="2">
        <v>18</v>
      </c>
      <c r="FE184" s="2"/>
      <c r="FF184" s="2">
        <v>3416.3</v>
      </c>
      <c r="FG184" s="2"/>
      <c r="FH184" s="2"/>
      <c r="FI184" s="2"/>
      <c r="FJ184" s="2"/>
      <c r="FK184" s="2"/>
      <c r="FL184" s="2"/>
      <c r="FM184" s="2"/>
      <c r="FN184" s="2"/>
      <c r="FO184" s="2"/>
      <c r="FP184" s="2"/>
      <c r="FQ184" s="2">
        <v>0</v>
      </c>
      <c r="FR184" s="2">
        <f t="shared" si="145"/>
        <v>0</v>
      </c>
      <c r="FS184" s="2">
        <v>0</v>
      </c>
      <c r="FT184" s="2"/>
      <c r="FU184" s="2"/>
      <c r="FV184" s="2"/>
      <c r="FW184" s="2"/>
      <c r="FX184" s="2">
        <v>0</v>
      </c>
      <c r="FY184" s="2">
        <v>0</v>
      </c>
      <c r="FZ184" s="2"/>
      <c r="GA184" s="2" t="s">
        <v>329</v>
      </c>
      <c r="GB184" s="2"/>
      <c r="GC184" s="2"/>
      <c r="GD184" s="2">
        <v>0</v>
      </c>
      <c r="GE184" s="2"/>
      <c r="GF184" s="2">
        <v>-457936851</v>
      </c>
      <c r="GG184" s="2">
        <v>2</v>
      </c>
      <c r="GH184" s="2">
        <v>3</v>
      </c>
      <c r="GI184" s="2">
        <v>3</v>
      </c>
      <c r="GJ184" s="2">
        <v>0</v>
      </c>
      <c r="GK184" s="2">
        <f>ROUND(R184*(R12)/100,2)</f>
        <v>0</v>
      </c>
      <c r="GL184" s="2">
        <f t="shared" si="146"/>
        <v>0</v>
      </c>
      <c r="GM184" s="2">
        <f t="shared" si="147"/>
        <v>372662.4</v>
      </c>
      <c r="GN184" s="2">
        <f t="shared" si="148"/>
        <v>0</v>
      </c>
      <c r="GO184" s="2">
        <f t="shared" si="149"/>
        <v>0</v>
      </c>
      <c r="GP184" s="2">
        <f t="shared" si="150"/>
        <v>372662.4</v>
      </c>
      <c r="GQ184" s="2"/>
      <c r="GR184" s="2">
        <v>1</v>
      </c>
      <c r="GS184" s="2">
        <v>1</v>
      </c>
      <c r="GT184" s="2">
        <v>0</v>
      </c>
      <c r="GU184" s="2" t="s">
        <v>3</v>
      </c>
      <c r="GV184" s="2">
        <f t="shared" si="151"/>
        <v>0</v>
      </c>
      <c r="GW184" s="2">
        <v>1</v>
      </c>
      <c r="GX184" s="2">
        <f t="shared" si="152"/>
        <v>0</v>
      </c>
      <c r="GY184" s="2"/>
      <c r="GZ184" s="2"/>
      <c r="HA184" s="2">
        <v>0</v>
      </c>
      <c r="HB184" s="2">
        <v>0</v>
      </c>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v>0</v>
      </c>
      <c r="IL184" s="2"/>
      <c r="IM184" s="2"/>
      <c r="IN184" s="2"/>
      <c r="IO184" s="2"/>
      <c r="IP184" s="2"/>
      <c r="IQ184" s="2"/>
      <c r="IR184" s="2"/>
      <c r="IS184" s="2"/>
      <c r="IT184" s="2"/>
      <c r="IU184" s="2"/>
    </row>
    <row r="185" spans="1:255" x14ac:dyDescent="0.2">
      <c r="A185">
        <v>17</v>
      </c>
      <c r="B185">
        <v>1</v>
      </c>
      <c r="E185" t="s">
        <v>327</v>
      </c>
      <c r="F185" t="s">
        <v>261</v>
      </c>
      <c r="G185" t="s">
        <v>328</v>
      </c>
      <c r="H185" t="s">
        <v>43</v>
      </c>
      <c r="I185">
        <v>660</v>
      </c>
      <c r="J185">
        <v>0</v>
      </c>
      <c r="O185">
        <f t="shared" si="121"/>
        <v>1949024.35</v>
      </c>
      <c r="P185">
        <f t="shared" si="122"/>
        <v>1949024.35</v>
      </c>
      <c r="Q185">
        <f t="shared" si="123"/>
        <v>0</v>
      </c>
      <c r="R185">
        <f t="shared" si="124"/>
        <v>0</v>
      </c>
      <c r="S185">
        <f t="shared" si="125"/>
        <v>0</v>
      </c>
      <c r="T185">
        <f t="shared" si="126"/>
        <v>0</v>
      </c>
      <c r="U185">
        <f t="shared" si="127"/>
        <v>0</v>
      </c>
      <c r="V185">
        <f t="shared" si="128"/>
        <v>0</v>
      </c>
      <c r="W185">
        <f t="shared" si="129"/>
        <v>0</v>
      </c>
      <c r="X185">
        <f t="shared" si="130"/>
        <v>0</v>
      </c>
      <c r="Y185">
        <f t="shared" si="131"/>
        <v>0</v>
      </c>
      <c r="AA185">
        <v>42559019</v>
      </c>
      <c r="AB185">
        <f t="shared" si="132"/>
        <v>564.64</v>
      </c>
      <c r="AC185">
        <f t="shared" si="133"/>
        <v>564.64</v>
      </c>
      <c r="AD185">
        <f t="shared" si="157"/>
        <v>0</v>
      </c>
      <c r="AE185">
        <f t="shared" si="158"/>
        <v>0</v>
      </c>
      <c r="AF185">
        <f t="shared" si="159"/>
        <v>0</v>
      </c>
      <c r="AG185">
        <f t="shared" si="134"/>
        <v>0</v>
      </c>
      <c r="AH185">
        <f t="shared" si="160"/>
        <v>0</v>
      </c>
      <c r="AI185">
        <f t="shared" si="161"/>
        <v>0</v>
      </c>
      <c r="AJ185">
        <f t="shared" si="135"/>
        <v>0</v>
      </c>
      <c r="AK185">
        <v>564.6400000000001</v>
      </c>
      <c r="AL185">
        <v>564.6400000000001</v>
      </c>
      <c r="AM185">
        <v>0</v>
      </c>
      <c r="AN185">
        <v>0</v>
      </c>
      <c r="AO185">
        <v>0</v>
      </c>
      <c r="AP185">
        <v>0</v>
      </c>
      <c r="AQ185">
        <v>0</v>
      </c>
      <c r="AR185">
        <v>0</v>
      </c>
      <c r="AS185">
        <v>0</v>
      </c>
      <c r="AT185">
        <v>0</v>
      </c>
      <c r="AU185">
        <v>0</v>
      </c>
      <c r="AV185">
        <v>1</v>
      </c>
      <c r="AW185">
        <v>1</v>
      </c>
      <c r="AZ185">
        <v>1</v>
      </c>
      <c r="BA185">
        <v>5.23</v>
      </c>
      <c r="BB185">
        <v>5.23</v>
      </c>
      <c r="BC185">
        <v>5.23</v>
      </c>
      <c r="BD185" t="s">
        <v>3</v>
      </c>
      <c r="BE185" t="s">
        <v>3</v>
      </c>
      <c r="BF185" t="s">
        <v>3</v>
      </c>
      <c r="BG185" t="s">
        <v>3</v>
      </c>
      <c r="BH185">
        <v>3</v>
      </c>
      <c r="BI185">
        <v>4</v>
      </c>
      <c r="BJ185" t="s">
        <v>3</v>
      </c>
      <c r="BM185">
        <v>0</v>
      </c>
      <c r="BN185">
        <v>0</v>
      </c>
      <c r="BO185" t="s">
        <v>3</v>
      </c>
      <c r="BP185">
        <v>0</v>
      </c>
      <c r="BQ185">
        <v>0</v>
      </c>
      <c r="BR185">
        <v>0</v>
      </c>
      <c r="BS185">
        <v>5.23</v>
      </c>
      <c r="BT185">
        <v>1</v>
      </c>
      <c r="BU185">
        <v>1</v>
      </c>
      <c r="BV185">
        <v>1</v>
      </c>
      <c r="BW185">
        <v>1</v>
      </c>
      <c r="BX185">
        <v>1</v>
      </c>
      <c r="BY185" t="s">
        <v>3</v>
      </c>
      <c r="BZ185">
        <v>0</v>
      </c>
      <c r="CA185">
        <v>0</v>
      </c>
      <c r="CF185">
        <v>0</v>
      </c>
      <c r="CG185">
        <v>0</v>
      </c>
      <c r="CM185">
        <v>0</v>
      </c>
      <c r="CN185" t="s">
        <v>3</v>
      </c>
      <c r="CO185">
        <v>0</v>
      </c>
      <c r="CP185">
        <f t="shared" si="136"/>
        <v>1949024.35</v>
      </c>
      <c r="CQ185">
        <f t="shared" si="137"/>
        <v>2953.0672</v>
      </c>
      <c r="CR185">
        <f t="shared" si="138"/>
        <v>0</v>
      </c>
      <c r="CS185">
        <f t="shared" si="139"/>
        <v>0</v>
      </c>
      <c r="CT185">
        <f t="shared" si="140"/>
        <v>0</v>
      </c>
      <c r="CU185">
        <f t="shared" si="141"/>
        <v>0</v>
      </c>
      <c r="CV185">
        <f t="shared" si="142"/>
        <v>0</v>
      </c>
      <c r="CW185">
        <f t="shared" si="143"/>
        <v>0</v>
      </c>
      <c r="CX185">
        <f t="shared" si="144"/>
        <v>0</v>
      </c>
      <c r="CY185">
        <f>S185*(BZ185/100)</f>
        <v>0</v>
      </c>
      <c r="CZ185">
        <f>S185*(CA185/100)</f>
        <v>0</v>
      </c>
      <c r="DC185" t="s">
        <v>3</v>
      </c>
      <c r="DD185" t="s">
        <v>3</v>
      </c>
      <c r="DE185" t="s">
        <v>3</v>
      </c>
      <c r="DF185" t="s">
        <v>3</v>
      </c>
      <c r="DG185" t="s">
        <v>3</v>
      </c>
      <c r="DH185" t="s">
        <v>3</v>
      </c>
      <c r="DI185" t="s">
        <v>3</v>
      </c>
      <c r="DJ185" t="s">
        <v>3</v>
      </c>
      <c r="DK185" t="s">
        <v>3</v>
      </c>
      <c r="DL185" t="s">
        <v>3</v>
      </c>
      <c r="DM185" t="s">
        <v>3</v>
      </c>
      <c r="DN185">
        <v>0</v>
      </c>
      <c r="DO185">
        <v>0</v>
      </c>
      <c r="DP185">
        <v>1</v>
      </c>
      <c r="DQ185">
        <v>1</v>
      </c>
      <c r="DU185">
        <v>1010</v>
      </c>
      <c r="DV185" t="s">
        <v>43</v>
      </c>
      <c r="DW185" t="s">
        <v>43</v>
      </c>
      <c r="DX185">
        <v>1</v>
      </c>
      <c r="EE185">
        <v>42145007</v>
      </c>
      <c r="EF185">
        <v>0</v>
      </c>
      <c r="EG185" t="s">
        <v>3</v>
      </c>
      <c r="EH185">
        <v>0</v>
      </c>
      <c r="EI185" t="s">
        <v>3</v>
      </c>
      <c r="EJ185">
        <v>4</v>
      </c>
      <c r="EK185">
        <v>0</v>
      </c>
      <c r="EL185" t="s">
        <v>264</v>
      </c>
      <c r="EM185" t="s">
        <v>265</v>
      </c>
      <c r="EO185" t="s">
        <v>3</v>
      </c>
      <c r="EQ185">
        <v>512</v>
      </c>
      <c r="ER185">
        <v>564.6400000000001</v>
      </c>
      <c r="ES185">
        <v>564.6400000000001</v>
      </c>
      <c r="ET185">
        <v>0</v>
      </c>
      <c r="EU185">
        <v>0</v>
      </c>
      <c r="EV185">
        <v>0</v>
      </c>
      <c r="EW185">
        <v>0</v>
      </c>
      <c r="EX185">
        <v>0</v>
      </c>
      <c r="EY185">
        <v>0</v>
      </c>
      <c r="FQ185">
        <v>0</v>
      </c>
      <c r="FR185">
        <f t="shared" si="145"/>
        <v>0</v>
      </c>
      <c r="FS185">
        <v>0</v>
      </c>
      <c r="FX185">
        <v>0</v>
      </c>
      <c r="FY185">
        <v>0</v>
      </c>
      <c r="GA185" t="s">
        <v>329</v>
      </c>
      <c r="GD185">
        <v>0</v>
      </c>
      <c r="GF185">
        <v>-457936851</v>
      </c>
      <c r="GG185">
        <v>2</v>
      </c>
      <c r="GH185">
        <v>4</v>
      </c>
      <c r="GI185">
        <v>3</v>
      </c>
      <c r="GJ185">
        <v>0</v>
      </c>
      <c r="GK185">
        <f>ROUND(R185*(S12)/100,2)</f>
        <v>0</v>
      </c>
      <c r="GL185">
        <f t="shared" si="146"/>
        <v>0</v>
      </c>
      <c r="GM185">
        <f t="shared" si="147"/>
        <v>1949024.35</v>
      </c>
      <c r="GN185">
        <f t="shared" si="148"/>
        <v>0</v>
      </c>
      <c r="GO185">
        <f t="shared" si="149"/>
        <v>0</v>
      </c>
      <c r="GP185">
        <f t="shared" si="150"/>
        <v>1949024.35</v>
      </c>
      <c r="GR185">
        <v>1</v>
      </c>
      <c r="GS185">
        <v>2</v>
      </c>
      <c r="GT185">
        <v>0</v>
      </c>
      <c r="GU185" t="s">
        <v>3</v>
      </c>
      <c r="GV185">
        <f t="shared" si="151"/>
        <v>0</v>
      </c>
      <c r="GW185">
        <v>1</v>
      </c>
      <c r="GX185">
        <f t="shared" si="152"/>
        <v>0</v>
      </c>
      <c r="HA185">
        <v>0</v>
      </c>
      <c r="HB185">
        <v>0</v>
      </c>
      <c r="IK185">
        <v>0</v>
      </c>
    </row>
    <row r="186" spans="1:255" x14ac:dyDescent="0.2">
      <c r="A186" s="2">
        <v>17</v>
      </c>
      <c r="B186" s="2">
        <v>1</v>
      </c>
      <c r="C186" s="2"/>
      <c r="D186" s="2"/>
      <c r="E186" s="2" t="s">
        <v>330</v>
      </c>
      <c r="F186" s="2" t="s">
        <v>261</v>
      </c>
      <c r="G186" s="2" t="s">
        <v>331</v>
      </c>
      <c r="H186" s="2" t="s">
        <v>43</v>
      </c>
      <c r="I186" s="2">
        <v>6</v>
      </c>
      <c r="J186" s="2">
        <v>0</v>
      </c>
      <c r="K186" s="2"/>
      <c r="L186" s="2"/>
      <c r="M186" s="2"/>
      <c r="N186" s="2"/>
      <c r="O186" s="2">
        <f t="shared" si="121"/>
        <v>4748.88</v>
      </c>
      <c r="P186" s="2">
        <f t="shared" si="122"/>
        <v>4748.88</v>
      </c>
      <c r="Q186" s="2">
        <f t="shared" si="123"/>
        <v>0</v>
      </c>
      <c r="R186" s="2">
        <f t="shared" si="124"/>
        <v>0</v>
      </c>
      <c r="S186" s="2">
        <f t="shared" si="125"/>
        <v>0</v>
      </c>
      <c r="T186" s="2">
        <f t="shared" si="126"/>
        <v>0</v>
      </c>
      <c r="U186" s="2">
        <f t="shared" si="127"/>
        <v>0</v>
      </c>
      <c r="V186" s="2">
        <f t="shared" si="128"/>
        <v>0</v>
      </c>
      <c r="W186" s="2">
        <f t="shared" si="129"/>
        <v>0</v>
      </c>
      <c r="X186" s="2">
        <f t="shared" si="130"/>
        <v>0</v>
      </c>
      <c r="Y186" s="2">
        <f t="shared" si="131"/>
        <v>0</v>
      </c>
      <c r="Z186" s="2"/>
      <c r="AA186" s="2">
        <v>42559021</v>
      </c>
      <c r="AB186" s="2">
        <f t="shared" si="132"/>
        <v>791.48</v>
      </c>
      <c r="AC186" s="2">
        <f t="shared" si="133"/>
        <v>791.48</v>
      </c>
      <c r="AD186" s="2">
        <f t="shared" si="157"/>
        <v>0</v>
      </c>
      <c r="AE186" s="2">
        <f t="shared" si="158"/>
        <v>0</v>
      </c>
      <c r="AF186" s="2">
        <f t="shared" si="159"/>
        <v>0</v>
      </c>
      <c r="AG186" s="2">
        <f t="shared" si="134"/>
        <v>0</v>
      </c>
      <c r="AH186" s="2">
        <f t="shared" si="160"/>
        <v>0</v>
      </c>
      <c r="AI186" s="2">
        <f t="shared" si="161"/>
        <v>0</v>
      </c>
      <c r="AJ186" s="2">
        <f t="shared" si="135"/>
        <v>0</v>
      </c>
      <c r="AK186" s="2">
        <v>791.48</v>
      </c>
      <c r="AL186" s="2">
        <v>791.48</v>
      </c>
      <c r="AM186" s="2">
        <v>0</v>
      </c>
      <c r="AN186" s="2">
        <v>0</v>
      </c>
      <c r="AO186" s="2">
        <v>0</v>
      </c>
      <c r="AP186" s="2">
        <v>0</v>
      </c>
      <c r="AQ186" s="2">
        <v>0</v>
      </c>
      <c r="AR186" s="2">
        <v>0</v>
      </c>
      <c r="AS186" s="2">
        <v>0</v>
      </c>
      <c r="AT186" s="2">
        <v>0</v>
      </c>
      <c r="AU186" s="2">
        <v>0</v>
      </c>
      <c r="AV186" s="2">
        <v>1</v>
      </c>
      <c r="AW186" s="2">
        <v>1</v>
      </c>
      <c r="AX186" s="2"/>
      <c r="AY186" s="2"/>
      <c r="AZ186" s="2">
        <v>1</v>
      </c>
      <c r="BA186" s="2">
        <v>1</v>
      </c>
      <c r="BB186" s="2">
        <v>1</v>
      </c>
      <c r="BC186" s="2">
        <v>1</v>
      </c>
      <c r="BD186" s="2" t="s">
        <v>3</v>
      </c>
      <c r="BE186" s="2" t="s">
        <v>3</v>
      </c>
      <c r="BF186" s="2" t="s">
        <v>3</v>
      </c>
      <c r="BG186" s="2" t="s">
        <v>3</v>
      </c>
      <c r="BH186" s="2">
        <v>3</v>
      </c>
      <c r="BI186" s="2">
        <v>4</v>
      </c>
      <c r="BJ186" s="2" t="s">
        <v>3</v>
      </c>
      <c r="BK186" s="2"/>
      <c r="BL186" s="2"/>
      <c r="BM186" s="2">
        <v>0</v>
      </c>
      <c r="BN186" s="2">
        <v>0</v>
      </c>
      <c r="BO186" s="2" t="s">
        <v>263</v>
      </c>
      <c r="BP186" s="2">
        <v>1</v>
      </c>
      <c r="BQ186" s="2">
        <v>0</v>
      </c>
      <c r="BR186" s="2">
        <v>0</v>
      </c>
      <c r="BS186" s="2">
        <v>1</v>
      </c>
      <c r="BT186" s="2">
        <v>1</v>
      </c>
      <c r="BU186" s="2">
        <v>1</v>
      </c>
      <c r="BV186" s="2">
        <v>1</v>
      </c>
      <c r="BW186" s="2">
        <v>1</v>
      </c>
      <c r="BX186" s="2">
        <v>1</v>
      </c>
      <c r="BY186" s="2" t="s">
        <v>3</v>
      </c>
      <c r="BZ186" s="2">
        <v>0</v>
      </c>
      <c r="CA186" s="2">
        <v>0</v>
      </c>
      <c r="CB186" s="2"/>
      <c r="CC186" s="2"/>
      <c r="CD186" s="2"/>
      <c r="CE186" s="2"/>
      <c r="CF186" s="2">
        <v>0</v>
      </c>
      <c r="CG186" s="2">
        <v>0</v>
      </c>
      <c r="CH186" s="2"/>
      <c r="CI186" s="2"/>
      <c r="CJ186" s="2"/>
      <c r="CK186" s="2"/>
      <c r="CL186" s="2"/>
      <c r="CM186" s="2">
        <v>0</v>
      </c>
      <c r="CN186" s="2" t="s">
        <v>3</v>
      </c>
      <c r="CO186" s="2">
        <v>0</v>
      </c>
      <c r="CP186" s="2">
        <f t="shared" si="136"/>
        <v>4748.88</v>
      </c>
      <c r="CQ186" s="2">
        <f t="shared" si="137"/>
        <v>791.48</v>
      </c>
      <c r="CR186" s="2">
        <f t="shared" si="138"/>
        <v>0</v>
      </c>
      <c r="CS186" s="2">
        <f t="shared" si="139"/>
        <v>0</v>
      </c>
      <c r="CT186" s="2">
        <f t="shared" si="140"/>
        <v>0</v>
      </c>
      <c r="CU186" s="2">
        <f t="shared" si="141"/>
        <v>0</v>
      </c>
      <c r="CV186" s="2">
        <f t="shared" si="142"/>
        <v>0</v>
      </c>
      <c r="CW186" s="2">
        <f t="shared" si="143"/>
        <v>0</v>
      </c>
      <c r="CX186" s="2">
        <f t="shared" si="144"/>
        <v>0</v>
      </c>
      <c r="CY186" s="2">
        <f>((S186*BZ186)/100)</f>
        <v>0</v>
      </c>
      <c r="CZ186" s="2">
        <f>((S186*CA186)/100)</f>
        <v>0</v>
      </c>
      <c r="DA186" s="2"/>
      <c r="DB186" s="2"/>
      <c r="DC186" s="2" t="s">
        <v>3</v>
      </c>
      <c r="DD186" s="2" t="s">
        <v>3</v>
      </c>
      <c r="DE186" s="2" t="s">
        <v>3</v>
      </c>
      <c r="DF186" s="2" t="s">
        <v>3</v>
      </c>
      <c r="DG186" s="2" t="s">
        <v>3</v>
      </c>
      <c r="DH186" s="2" t="s">
        <v>3</v>
      </c>
      <c r="DI186" s="2" t="s">
        <v>3</v>
      </c>
      <c r="DJ186" s="2" t="s">
        <v>3</v>
      </c>
      <c r="DK186" s="2" t="s">
        <v>3</v>
      </c>
      <c r="DL186" s="2" t="s">
        <v>3</v>
      </c>
      <c r="DM186" s="2" t="s">
        <v>3</v>
      </c>
      <c r="DN186" s="2">
        <v>110</v>
      </c>
      <c r="DO186" s="2">
        <v>74</v>
      </c>
      <c r="DP186" s="2">
        <v>1</v>
      </c>
      <c r="DQ186" s="2">
        <v>1</v>
      </c>
      <c r="DR186" s="2"/>
      <c r="DS186" s="2"/>
      <c r="DT186" s="2"/>
      <c r="DU186" s="2">
        <v>1010</v>
      </c>
      <c r="DV186" s="2" t="s">
        <v>43</v>
      </c>
      <c r="DW186" s="2" t="s">
        <v>43</v>
      </c>
      <c r="DX186" s="2">
        <v>1</v>
      </c>
      <c r="DY186" s="2"/>
      <c r="DZ186" s="2"/>
      <c r="EA186" s="2"/>
      <c r="EB186" s="2"/>
      <c r="EC186" s="2"/>
      <c r="ED186" s="2"/>
      <c r="EE186" s="2">
        <v>42145007</v>
      </c>
      <c r="EF186" s="2">
        <v>0</v>
      </c>
      <c r="EG186" s="2" t="s">
        <v>3</v>
      </c>
      <c r="EH186" s="2">
        <v>0</v>
      </c>
      <c r="EI186" s="2" t="s">
        <v>3</v>
      </c>
      <c r="EJ186" s="2">
        <v>4</v>
      </c>
      <c r="EK186" s="2">
        <v>0</v>
      </c>
      <c r="EL186" s="2" t="s">
        <v>264</v>
      </c>
      <c r="EM186" s="2" t="s">
        <v>265</v>
      </c>
      <c r="EN186" s="2"/>
      <c r="EO186" s="2" t="s">
        <v>3</v>
      </c>
      <c r="EP186" s="2"/>
      <c r="EQ186" s="2">
        <v>512</v>
      </c>
      <c r="ER186" s="2">
        <v>791.48</v>
      </c>
      <c r="ES186" s="2">
        <v>791.48</v>
      </c>
      <c r="ET186" s="2">
        <v>0</v>
      </c>
      <c r="EU186" s="2">
        <v>0</v>
      </c>
      <c r="EV186" s="2">
        <v>0</v>
      </c>
      <c r="EW186" s="2">
        <v>0</v>
      </c>
      <c r="EX186" s="2">
        <v>0</v>
      </c>
      <c r="EY186" s="2">
        <v>0</v>
      </c>
      <c r="EZ186" s="2">
        <v>5</v>
      </c>
      <c r="FA186" s="2"/>
      <c r="FB186" s="2"/>
      <c r="FC186" s="2">
        <v>1</v>
      </c>
      <c r="FD186" s="2">
        <v>18</v>
      </c>
      <c r="FE186" s="2"/>
      <c r="FF186" s="2">
        <v>4788.75</v>
      </c>
      <c r="FG186" s="2"/>
      <c r="FH186" s="2"/>
      <c r="FI186" s="2"/>
      <c r="FJ186" s="2"/>
      <c r="FK186" s="2"/>
      <c r="FL186" s="2"/>
      <c r="FM186" s="2"/>
      <c r="FN186" s="2"/>
      <c r="FO186" s="2"/>
      <c r="FP186" s="2"/>
      <c r="FQ186" s="2">
        <v>0</v>
      </c>
      <c r="FR186" s="2">
        <f t="shared" si="145"/>
        <v>0</v>
      </c>
      <c r="FS186" s="2">
        <v>0</v>
      </c>
      <c r="FT186" s="2"/>
      <c r="FU186" s="2"/>
      <c r="FV186" s="2"/>
      <c r="FW186" s="2"/>
      <c r="FX186" s="2">
        <v>0</v>
      </c>
      <c r="FY186" s="2">
        <v>0</v>
      </c>
      <c r="FZ186" s="2"/>
      <c r="GA186" s="2" t="s">
        <v>332</v>
      </c>
      <c r="GB186" s="2"/>
      <c r="GC186" s="2"/>
      <c r="GD186" s="2">
        <v>0</v>
      </c>
      <c r="GE186" s="2"/>
      <c r="GF186" s="2">
        <v>-2077554772</v>
      </c>
      <c r="GG186" s="2">
        <v>2</v>
      </c>
      <c r="GH186" s="2">
        <v>3</v>
      </c>
      <c r="GI186" s="2">
        <v>3</v>
      </c>
      <c r="GJ186" s="2">
        <v>0</v>
      </c>
      <c r="GK186" s="2">
        <f>ROUND(R186*(R12)/100,2)</f>
        <v>0</v>
      </c>
      <c r="GL186" s="2">
        <f t="shared" si="146"/>
        <v>0</v>
      </c>
      <c r="GM186" s="2">
        <f t="shared" si="147"/>
        <v>4748.88</v>
      </c>
      <c r="GN186" s="2">
        <f t="shared" si="148"/>
        <v>0</v>
      </c>
      <c r="GO186" s="2">
        <f t="shared" si="149"/>
        <v>0</v>
      </c>
      <c r="GP186" s="2">
        <f t="shared" si="150"/>
        <v>4748.88</v>
      </c>
      <c r="GQ186" s="2"/>
      <c r="GR186" s="2">
        <v>1</v>
      </c>
      <c r="GS186" s="2">
        <v>1</v>
      </c>
      <c r="GT186" s="2">
        <v>0</v>
      </c>
      <c r="GU186" s="2" t="s">
        <v>3</v>
      </c>
      <c r="GV186" s="2">
        <f t="shared" si="151"/>
        <v>0</v>
      </c>
      <c r="GW186" s="2">
        <v>1</v>
      </c>
      <c r="GX186" s="2">
        <f t="shared" si="152"/>
        <v>0</v>
      </c>
      <c r="GY186" s="2"/>
      <c r="GZ186" s="2"/>
      <c r="HA186" s="2">
        <v>0</v>
      </c>
      <c r="HB186" s="2">
        <v>0</v>
      </c>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v>0</v>
      </c>
      <c r="IL186" s="2"/>
      <c r="IM186" s="2"/>
      <c r="IN186" s="2"/>
      <c r="IO186" s="2"/>
      <c r="IP186" s="2"/>
      <c r="IQ186" s="2"/>
      <c r="IR186" s="2"/>
      <c r="IS186" s="2"/>
      <c r="IT186" s="2"/>
      <c r="IU186" s="2"/>
    </row>
    <row r="187" spans="1:255" x14ac:dyDescent="0.2">
      <c r="A187">
        <v>17</v>
      </c>
      <c r="B187">
        <v>1</v>
      </c>
      <c r="E187" t="s">
        <v>330</v>
      </c>
      <c r="F187" t="s">
        <v>261</v>
      </c>
      <c r="G187" t="s">
        <v>331</v>
      </c>
      <c r="H187" t="s">
        <v>43</v>
      </c>
      <c r="I187">
        <v>6</v>
      </c>
      <c r="J187">
        <v>0</v>
      </c>
      <c r="O187">
        <f t="shared" si="121"/>
        <v>24836.639999999999</v>
      </c>
      <c r="P187">
        <f t="shared" si="122"/>
        <v>24836.639999999999</v>
      </c>
      <c r="Q187">
        <f t="shared" si="123"/>
        <v>0</v>
      </c>
      <c r="R187">
        <f t="shared" si="124"/>
        <v>0</v>
      </c>
      <c r="S187">
        <f t="shared" si="125"/>
        <v>0</v>
      </c>
      <c r="T187">
        <f t="shared" si="126"/>
        <v>0</v>
      </c>
      <c r="U187">
        <f t="shared" si="127"/>
        <v>0</v>
      </c>
      <c r="V187">
        <f t="shared" si="128"/>
        <v>0</v>
      </c>
      <c r="W187">
        <f t="shared" si="129"/>
        <v>0</v>
      </c>
      <c r="X187">
        <f t="shared" si="130"/>
        <v>0</v>
      </c>
      <c r="Y187">
        <f t="shared" si="131"/>
        <v>0</v>
      </c>
      <c r="AA187">
        <v>42559019</v>
      </c>
      <c r="AB187">
        <f t="shared" si="132"/>
        <v>791.48</v>
      </c>
      <c r="AC187">
        <f t="shared" si="133"/>
        <v>791.48</v>
      </c>
      <c r="AD187">
        <f t="shared" si="157"/>
        <v>0</v>
      </c>
      <c r="AE187">
        <f t="shared" si="158"/>
        <v>0</v>
      </c>
      <c r="AF187">
        <f t="shared" si="159"/>
        <v>0</v>
      </c>
      <c r="AG187">
        <f t="shared" si="134"/>
        <v>0</v>
      </c>
      <c r="AH187">
        <f t="shared" si="160"/>
        <v>0</v>
      </c>
      <c r="AI187">
        <f t="shared" si="161"/>
        <v>0</v>
      </c>
      <c r="AJ187">
        <f t="shared" si="135"/>
        <v>0</v>
      </c>
      <c r="AK187">
        <v>791.48</v>
      </c>
      <c r="AL187">
        <v>791.48</v>
      </c>
      <c r="AM187">
        <v>0</v>
      </c>
      <c r="AN187">
        <v>0</v>
      </c>
      <c r="AO187">
        <v>0</v>
      </c>
      <c r="AP187">
        <v>0</v>
      </c>
      <c r="AQ187">
        <v>0</v>
      </c>
      <c r="AR187">
        <v>0</v>
      </c>
      <c r="AS187">
        <v>0</v>
      </c>
      <c r="AT187">
        <v>0</v>
      </c>
      <c r="AU187">
        <v>0</v>
      </c>
      <c r="AV187">
        <v>1</v>
      </c>
      <c r="AW187">
        <v>1</v>
      </c>
      <c r="AZ187">
        <v>1</v>
      </c>
      <c r="BA187">
        <v>5.23</v>
      </c>
      <c r="BB187">
        <v>5.23</v>
      </c>
      <c r="BC187">
        <v>5.23</v>
      </c>
      <c r="BD187" t="s">
        <v>3</v>
      </c>
      <c r="BE187" t="s">
        <v>3</v>
      </c>
      <c r="BF187" t="s">
        <v>3</v>
      </c>
      <c r="BG187" t="s">
        <v>3</v>
      </c>
      <c r="BH187">
        <v>3</v>
      </c>
      <c r="BI187">
        <v>4</v>
      </c>
      <c r="BJ187" t="s">
        <v>3</v>
      </c>
      <c r="BM187">
        <v>0</v>
      </c>
      <c r="BN187">
        <v>0</v>
      </c>
      <c r="BO187" t="s">
        <v>3</v>
      </c>
      <c r="BP187">
        <v>0</v>
      </c>
      <c r="BQ187">
        <v>0</v>
      </c>
      <c r="BR187">
        <v>0</v>
      </c>
      <c r="BS187">
        <v>5.23</v>
      </c>
      <c r="BT187">
        <v>1</v>
      </c>
      <c r="BU187">
        <v>1</v>
      </c>
      <c r="BV187">
        <v>1</v>
      </c>
      <c r="BW187">
        <v>1</v>
      </c>
      <c r="BX187">
        <v>1</v>
      </c>
      <c r="BY187" t="s">
        <v>3</v>
      </c>
      <c r="BZ187">
        <v>0</v>
      </c>
      <c r="CA187">
        <v>0</v>
      </c>
      <c r="CF187">
        <v>0</v>
      </c>
      <c r="CG187">
        <v>0</v>
      </c>
      <c r="CM187">
        <v>0</v>
      </c>
      <c r="CN187" t="s">
        <v>3</v>
      </c>
      <c r="CO187">
        <v>0</v>
      </c>
      <c r="CP187">
        <f t="shared" si="136"/>
        <v>24836.639999999999</v>
      </c>
      <c r="CQ187">
        <f t="shared" si="137"/>
        <v>4139.4404000000004</v>
      </c>
      <c r="CR187">
        <f t="shared" si="138"/>
        <v>0</v>
      </c>
      <c r="CS187">
        <f t="shared" si="139"/>
        <v>0</v>
      </c>
      <c r="CT187">
        <f t="shared" si="140"/>
        <v>0</v>
      </c>
      <c r="CU187">
        <f t="shared" si="141"/>
        <v>0</v>
      </c>
      <c r="CV187">
        <f t="shared" si="142"/>
        <v>0</v>
      </c>
      <c r="CW187">
        <f t="shared" si="143"/>
        <v>0</v>
      </c>
      <c r="CX187">
        <f t="shared" si="144"/>
        <v>0</v>
      </c>
      <c r="CY187">
        <f>S187*(BZ187/100)</f>
        <v>0</v>
      </c>
      <c r="CZ187">
        <f>S187*(CA187/100)</f>
        <v>0</v>
      </c>
      <c r="DC187" t="s">
        <v>3</v>
      </c>
      <c r="DD187" t="s">
        <v>3</v>
      </c>
      <c r="DE187" t="s">
        <v>3</v>
      </c>
      <c r="DF187" t="s">
        <v>3</v>
      </c>
      <c r="DG187" t="s">
        <v>3</v>
      </c>
      <c r="DH187" t="s">
        <v>3</v>
      </c>
      <c r="DI187" t="s">
        <v>3</v>
      </c>
      <c r="DJ187" t="s">
        <v>3</v>
      </c>
      <c r="DK187" t="s">
        <v>3</v>
      </c>
      <c r="DL187" t="s">
        <v>3</v>
      </c>
      <c r="DM187" t="s">
        <v>3</v>
      </c>
      <c r="DN187">
        <v>0</v>
      </c>
      <c r="DO187">
        <v>0</v>
      </c>
      <c r="DP187">
        <v>1</v>
      </c>
      <c r="DQ187">
        <v>1</v>
      </c>
      <c r="DU187">
        <v>1010</v>
      </c>
      <c r="DV187" t="s">
        <v>43</v>
      </c>
      <c r="DW187" t="s">
        <v>43</v>
      </c>
      <c r="DX187">
        <v>1</v>
      </c>
      <c r="EE187">
        <v>42145007</v>
      </c>
      <c r="EF187">
        <v>0</v>
      </c>
      <c r="EG187" t="s">
        <v>3</v>
      </c>
      <c r="EH187">
        <v>0</v>
      </c>
      <c r="EI187" t="s">
        <v>3</v>
      </c>
      <c r="EJ187">
        <v>4</v>
      </c>
      <c r="EK187">
        <v>0</v>
      </c>
      <c r="EL187" t="s">
        <v>264</v>
      </c>
      <c r="EM187" t="s">
        <v>265</v>
      </c>
      <c r="EO187" t="s">
        <v>3</v>
      </c>
      <c r="EQ187">
        <v>512</v>
      </c>
      <c r="ER187">
        <v>791.48</v>
      </c>
      <c r="ES187">
        <v>791.48</v>
      </c>
      <c r="ET187">
        <v>0</v>
      </c>
      <c r="EU187">
        <v>0</v>
      </c>
      <c r="EV187">
        <v>0</v>
      </c>
      <c r="EW187">
        <v>0</v>
      </c>
      <c r="EX187">
        <v>0</v>
      </c>
      <c r="EY187">
        <v>0</v>
      </c>
      <c r="FQ187">
        <v>0</v>
      </c>
      <c r="FR187">
        <f t="shared" si="145"/>
        <v>0</v>
      </c>
      <c r="FS187">
        <v>0</v>
      </c>
      <c r="FX187">
        <v>0</v>
      </c>
      <c r="FY187">
        <v>0</v>
      </c>
      <c r="GA187" t="s">
        <v>332</v>
      </c>
      <c r="GD187">
        <v>0</v>
      </c>
      <c r="GF187">
        <v>-2077554772</v>
      </c>
      <c r="GG187">
        <v>2</v>
      </c>
      <c r="GH187">
        <v>4</v>
      </c>
      <c r="GI187">
        <v>3</v>
      </c>
      <c r="GJ187">
        <v>0</v>
      </c>
      <c r="GK187">
        <f>ROUND(R187*(S12)/100,2)</f>
        <v>0</v>
      </c>
      <c r="GL187">
        <f t="shared" si="146"/>
        <v>0</v>
      </c>
      <c r="GM187">
        <f t="shared" si="147"/>
        <v>24836.639999999999</v>
      </c>
      <c r="GN187">
        <f t="shared" si="148"/>
        <v>0</v>
      </c>
      <c r="GO187">
        <f t="shared" si="149"/>
        <v>0</v>
      </c>
      <c r="GP187">
        <f t="shared" si="150"/>
        <v>24836.639999999999</v>
      </c>
      <c r="GR187">
        <v>1</v>
      </c>
      <c r="GS187">
        <v>2</v>
      </c>
      <c r="GT187">
        <v>0</v>
      </c>
      <c r="GU187" t="s">
        <v>3</v>
      </c>
      <c r="GV187">
        <f t="shared" si="151"/>
        <v>0</v>
      </c>
      <c r="GW187">
        <v>1</v>
      </c>
      <c r="GX187">
        <f t="shared" si="152"/>
        <v>0</v>
      </c>
      <c r="HA187">
        <v>0</v>
      </c>
      <c r="HB187">
        <v>0</v>
      </c>
      <c r="IK187">
        <v>0</v>
      </c>
    </row>
    <row r="188" spans="1:255" x14ac:dyDescent="0.2">
      <c r="A188" s="2">
        <v>17</v>
      </c>
      <c r="B188" s="2">
        <v>1</v>
      </c>
      <c r="C188" s="2"/>
      <c r="D188" s="2"/>
      <c r="E188" s="2" t="s">
        <v>333</v>
      </c>
      <c r="F188" s="2" t="s">
        <v>261</v>
      </c>
      <c r="G188" s="2" t="s">
        <v>334</v>
      </c>
      <c r="H188" s="2" t="s">
        <v>43</v>
      </c>
      <c r="I188" s="2">
        <v>6</v>
      </c>
      <c r="J188" s="2">
        <v>0</v>
      </c>
      <c r="K188" s="2"/>
      <c r="L188" s="2"/>
      <c r="M188" s="2"/>
      <c r="N188" s="2"/>
      <c r="O188" s="2">
        <f t="shared" si="121"/>
        <v>23558.400000000001</v>
      </c>
      <c r="P188" s="2">
        <f t="shared" si="122"/>
        <v>23558.400000000001</v>
      </c>
      <c r="Q188" s="2">
        <f t="shared" si="123"/>
        <v>0</v>
      </c>
      <c r="R188" s="2">
        <f t="shared" si="124"/>
        <v>0</v>
      </c>
      <c r="S188" s="2">
        <f t="shared" si="125"/>
        <v>0</v>
      </c>
      <c r="T188" s="2">
        <f t="shared" si="126"/>
        <v>0</v>
      </c>
      <c r="U188" s="2">
        <f t="shared" si="127"/>
        <v>0</v>
      </c>
      <c r="V188" s="2">
        <f t="shared" si="128"/>
        <v>0</v>
      </c>
      <c r="W188" s="2">
        <f t="shared" si="129"/>
        <v>0</v>
      </c>
      <c r="X188" s="2">
        <f t="shared" si="130"/>
        <v>0</v>
      </c>
      <c r="Y188" s="2">
        <f t="shared" si="131"/>
        <v>0</v>
      </c>
      <c r="Z188" s="2"/>
      <c r="AA188" s="2">
        <v>42559021</v>
      </c>
      <c r="AB188" s="2">
        <f t="shared" si="132"/>
        <v>3926.4</v>
      </c>
      <c r="AC188" s="2">
        <f t="shared" si="133"/>
        <v>3926.4</v>
      </c>
      <c r="AD188" s="2">
        <f t="shared" si="157"/>
        <v>0</v>
      </c>
      <c r="AE188" s="2">
        <f t="shared" si="158"/>
        <v>0</v>
      </c>
      <c r="AF188" s="2">
        <f t="shared" si="159"/>
        <v>0</v>
      </c>
      <c r="AG188" s="2">
        <f t="shared" si="134"/>
        <v>0</v>
      </c>
      <c r="AH188" s="2">
        <f t="shared" si="160"/>
        <v>0</v>
      </c>
      <c r="AI188" s="2">
        <f t="shared" si="161"/>
        <v>0</v>
      </c>
      <c r="AJ188" s="2">
        <f t="shared" si="135"/>
        <v>0</v>
      </c>
      <c r="AK188" s="2">
        <v>3926.3999999999996</v>
      </c>
      <c r="AL188" s="2">
        <v>3926.3999999999996</v>
      </c>
      <c r="AM188" s="2">
        <v>0</v>
      </c>
      <c r="AN188" s="2">
        <v>0</v>
      </c>
      <c r="AO188" s="2">
        <v>0</v>
      </c>
      <c r="AP188" s="2">
        <v>0</v>
      </c>
      <c r="AQ188" s="2">
        <v>0</v>
      </c>
      <c r="AR188" s="2">
        <v>0</v>
      </c>
      <c r="AS188" s="2">
        <v>0</v>
      </c>
      <c r="AT188" s="2">
        <v>0</v>
      </c>
      <c r="AU188" s="2">
        <v>0</v>
      </c>
      <c r="AV188" s="2">
        <v>1</v>
      </c>
      <c r="AW188" s="2">
        <v>1</v>
      </c>
      <c r="AX188" s="2"/>
      <c r="AY188" s="2"/>
      <c r="AZ188" s="2">
        <v>1</v>
      </c>
      <c r="BA188" s="2">
        <v>1</v>
      </c>
      <c r="BB188" s="2">
        <v>1</v>
      </c>
      <c r="BC188" s="2">
        <v>1</v>
      </c>
      <c r="BD188" s="2" t="s">
        <v>3</v>
      </c>
      <c r="BE188" s="2" t="s">
        <v>3</v>
      </c>
      <c r="BF188" s="2" t="s">
        <v>3</v>
      </c>
      <c r="BG188" s="2" t="s">
        <v>3</v>
      </c>
      <c r="BH188" s="2">
        <v>3</v>
      </c>
      <c r="BI188" s="2">
        <v>4</v>
      </c>
      <c r="BJ188" s="2" t="s">
        <v>3</v>
      </c>
      <c r="BK188" s="2"/>
      <c r="BL188" s="2"/>
      <c r="BM188" s="2">
        <v>0</v>
      </c>
      <c r="BN188" s="2">
        <v>0</v>
      </c>
      <c r="BO188" s="2" t="s">
        <v>263</v>
      </c>
      <c r="BP188" s="2">
        <v>1</v>
      </c>
      <c r="BQ188" s="2">
        <v>0</v>
      </c>
      <c r="BR188" s="2">
        <v>0</v>
      </c>
      <c r="BS188" s="2">
        <v>1</v>
      </c>
      <c r="BT188" s="2">
        <v>1</v>
      </c>
      <c r="BU188" s="2">
        <v>1</v>
      </c>
      <c r="BV188" s="2">
        <v>1</v>
      </c>
      <c r="BW188" s="2">
        <v>1</v>
      </c>
      <c r="BX188" s="2">
        <v>1</v>
      </c>
      <c r="BY188" s="2" t="s">
        <v>3</v>
      </c>
      <c r="BZ188" s="2">
        <v>0</v>
      </c>
      <c r="CA188" s="2">
        <v>0</v>
      </c>
      <c r="CB188" s="2"/>
      <c r="CC188" s="2"/>
      <c r="CD188" s="2"/>
      <c r="CE188" s="2"/>
      <c r="CF188" s="2">
        <v>0</v>
      </c>
      <c r="CG188" s="2">
        <v>0</v>
      </c>
      <c r="CH188" s="2"/>
      <c r="CI188" s="2"/>
      <c r="CJ188" s="2"/>
      <c r="CK188" s="2"/>
      <c r="CL188" s="2"/>
      <c r="CM188" s="2">
        <v>0</v>
      </c>
      <c r="CN188" s="2" t="s">
        <v>3</v>
      </c>
      <c r="CO188" s="2">
        <v>0</v>
      </c>
      <c r="CP188" s="2">
        <f t="shared" si="136"/>
        <v>23558.400000000001</v>
      </c>
      <c r="CQ188" s="2">
        <f t="shared" si="137"/>
        <v>3926.4</v>
      </c>
      <c r="CR188" s="2">
        <f t="shared" si="138"/>
        <v>0</v>
      </c>
      <c r="CS188" s="2">
        <f t="shared" si="139"/>
        <v>0</v>
      </c>
      <c r="CT188" s="2">
        <f t="shared" si="140"/>
        <v>0</v>
      </c>
      <c r="CU188" s="2">
        <f t="shared" si="141"/>
        <v>0</v>
      </c>
      <c r="CV188" s="2">
        <f t="shared" si="142"/>
        <v>0</v>
      </c>
      <c r="CW188" s="2">
        <f t="shared" si="143"/>
        <v>0</v>
      </c>
      <c r="CX188" s="2">
        <f t="shared" si="144"/>
        <v>0</v>
      </c>
      <c r="CY188" s="2">
        <f>((S188*BZ188)/100)</f>
        <v>0</v>
      </c>
      <c r="CZ188" s="2">
        <f>((S188*CA188)/100)</f>
        <v>0</v>
      </c>
      <c r="DA188" s="2"/>
      <c r="DB188" s="2"/>
      <c r="DC188" s="2" t="s">
        <v>3</v>
      </c>
      <c r="DD188" s="2" t="s">
        <v>3</v>
      </c>
      <c r="DE188" s="2" t="s">
        <v>3</v>
      </c>
      <c r="DF188" s="2" t="s">
        <v>3</v>
      </c>
      <c r="DG188" s="2" t="s">
        <v>3</v>
      </c>
      <c r="DH188" s="2" t="s">
        <v>3</v>
      </c>
      <c r="DI188" s="2" t="s">
        <v>3</v>
      </c>
      <c r="DJ188" s="2" t="s">
        <v>3</v>
      </c>
      <c r="DK188" s="2" t="s">
        <v>3</v>
      </c>
      <c r="DL188" s="2" t="s">
        <v>3</v>
      </c>
      <c r="DM188" s="2" t="s">
        <v>3</v>
      </c>
      <c r="DN188" s="2">
        <v>110</v>
      </c>
      <c r="DO188" s="2">
        <v>74</v>
      </c>
      <c r="DP188" s="2">
        <v>1</v>
      </c>
      <c r="DQ188" s="2">
        <v>1</v>
      </c>
      <c r="DR188" s="2"/>
      <c r="DS188" s="2"/>
      <c r="DT188" s="2"/>
      <c r="DU188" s="2">
        <v>1010</v>
      </c>
      <c r="DV188" s="2" t="s">
        <v>43</v>
      </c>
      <c r="DW188" s="2" t="s">
        <v>43</v>
      </c>
      <c r="DX188" s="2">
        <v>1</v>
      </c>
      <c r="DY188" s="2"/>
      <c r="DZ188" s="2"/>
      <c r="EA188" s="2"/>
      <c r="EB188" s="2"/>
      <c r="EC188" s="2"/>
      <c r="ED188" s="2"/>
      <c r="EE188" s="2">
        <v>42145007</v>
      </c>
      <c r="EF188" s="2">
        <v>0</v>
      </c>
      <c r="EG188" s="2" t="s">
        <v>3</v>
      </c>
      <c r="EH188" s="2">
        <v>0</v>
      </c>
      <c r="EI188" s="2" t="s">
        <v>3</v>
      </c>
      <c r="EJ188" s="2">
        <v>4</v>
      </c>
      <c r="EK188" s="2">
        <v>0</v>
      </c>
      <c r="EL188" s="2" t="s">
        <v>264</v>
      </c>
      <c r="EM188" s="2" t="s">
        <v>265</v>
      </c>
      <c r="EN188" s="2"/>
      <c r="EO188" s="2" t="s">
        <v>3</v>
      </c>
      <c r="EP188" s="2"/>
      <c r="EQ188" s="2">
        <v>512</v>
      </c>
      <c r="ER188" s="2">
        <v>3926.3999999999996</v>
      </c>
      <c r="ES188" s="2">
        <v>3926.3999999999996</v>
      </c>
      <c r="ET188" s="2">
        <v>0</v>
      </c>
      <c r="EU188" s="2">
        <v>0</v>
      </c>
      <c r="EV188" s="2">
        <v>0</v>
      </c>
      <c r="EW188" s="2">
        <v>0</v>
      </c>
      <c r="EX188" s="2">
        <v>0</v>
      </c>
      <c r="EY188" s="2">
        <v>0</v>
      </c>
      <c r="EZ188" s="2">
        <v>5</v>
      </c>
      <c r="FA188" s="2"/>
      <c r="FB188" s="2"/>
      <c r="FC188" s="2">
        <v>1</v>
      </c>
      <c r="FD188" s="2">
        <v>18</v>
      </c>
      <c r="FE188" s="2"/>
      <c r="FF188" s="2">
        <v>23756.25</v>
      </c>
      <c r="FG188" s="2"/>
      <c r="FH188" s="2"/>
      <c r="FI188" s="2"/>
      <c r="FJ188" s="2"/>
      <c r="FK188" s="2"/>
      <c r="FL188" s="2"/>
      <c r="FM188" s="2"/>
      <c r="FN188" s="2"/>
      <c r="FO188" s="2"/>
      <c r="FP188" s="2"/>
      <c r="FQ188" s="2">
        <v>0</v>
      </c>
      <c r="FR188" s="2">
        <f t="shared" si="145"/>
        <v>0</v>
      </c>
      <c r="FS188" s="2">
        <v>0</v>
      </c>
      <c r="FT188" s="2"/>
      <c r="FU188" s="2"/>
      <c r="FV188" s="2"/>
      <c r="FW188" s="2"/>
      <c r="FX188" s="2">
        <v>0</v>
      </c>
      <c r="FY188" s="2">
        <v>0</v>
      </c>
      <c r="FZ188" s="2"/>
      <c r="GA188" s="2" t="s">
        <v>335</v>
      </c>
      <c r="GB188" s="2"/>
      <c r="GC188" s="2"/>
      <c r="GD188" s="2">
        <v>0</v>
      </c>
      <c r="GE188" s="2"/>
      <c r="GF188" s="2">
        <v>722294174</v>
      </c>
      <c r="GG188" s="2">
        <v>2</v>
      </c>
      <c r="GH188" s="2">
        <v>3</v>
      </c>
      <c r="GI188" s="2">
        <v>3</v>
      </c>
      <c r="GJ188" s="2">
        <v>0</v>
      </c>
      <c r="GK188" s="2">
        <f>ROUND(R188*(R12)/100,2)</f>
        <v>0</v>
      </c>
      <c r="GL188" s="2">
        <f t="shared" si="146"/>
        <v>0</v>
      </c>
      <c r="GM188" s="2">
        <f t="shared" si="147"/>
        <v>23558.400000000001</v>
      </c>
      <c r="GN188" s="2">
        <f t="shared" si="148"/>
        <v>0</v>
      </c>
      <c r="GO188" s="2">
        <f t="shared" si="149"/>
        <v>0</v>
      </c>
      <c r="GP188" s="2">
        <f t="shared" si="150"/>
        <v>23558.400000000001</v>
      </c>
      <c r="GQ188" s="2"/>
      <c r="GR188" s="2">
        <v>1</v>
      </c>
      <c r="GS188" s="2">
        <v>1</v>
      </c>
      <c r="GT188" s="2">
        <v>0</v>
      </c>
      <c r="GU188" s="2" t="s">
        <v>3</v>
      </c>
      <c r="GV188" s="2">
        <f t="shared" si="151"/>
        <v>0</v>
      </c>
      <c r="GW188" s="2">
        <v>1</v>
      </c>
      <c r="GX188" s="2">
        <f t="shared" si="152"/>
        <v>0</v>
      </c>
      <c r="GY188" s="2"/>
      <c r="GZ188" s="2"/>
      <c r="HA188" s="2">
        <v>0</v>
      </c>
      <c r="HB188" s="2">
        <v>0</v>
      </c>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v>0</v>
      </c>
      <c r="IL188" s="2"/>
      <c r="IM188" s="2"/>
      <c r="IN188" s="2"/>
      <c r="IO188" s="2"/>
      <c r="IP188" s="2"/>
      <c r="IQ188" s="2"/>
      <c r="IR188" s="2"/>
      <c r="IS188" s="2"/>
      <c r="IT188" s="2"/>
      <c r="IU188" s="2"/>
    </row>
    <row r="189" spans="1:255" x14ac:dyDescent="0.2">
      <c r="A189">
        <v>17</v>
      </c>
      <c r="B189">
        <v>1</v>
      </c>
      <c r="E189" t="s">
        <v>333</v>
      </c>
      <c r="F189" t="s">
        <v>261</v>
      </c>
      <c r="G189" t="s">
        <v>334</v>
      </c>
      <c r="H189" t="s">
        <v>43</v>
      </c>
      <c r="I189">
        <v>6</v>
      </c>
      <c r="J189">
        <v>0</v>
      </c>
      <c r="O189">
        <f t="shared" si="121"/>
        <v>123210.43</v>
      </c>
      <c r="P189">
        <f t="shared" si="122"/>
        <v>123210.43</v>
      </c>
      <c r="Q189">
        <f t="shared" si="123"/>
        <v>0</v>
      </c>
      <c r="R189">
        <f t="shared" si="124"/>
        <v>0</v>
      </c>
      <c r="S189">
        <f t="shared" si="125"/>
        <v>0</v>
      </c>
      <c r="T189">
        <f t="shared" si="126"/>
        <v>0</v>
      </c>
      <c r="U189">
        <f t="shared" si="127"/>
        <v>0</v>
      </c>
      <c r="V189">
        <f t="shared" si="128"/>
        <v>0</v>
      </c>
      <c r="W189">
        <f t="shared" si="129"/>
        <v>0</v>
      </c>
      <c r="X189">
        <f t="shared" si="130"/>
        <v>0</v>
      </c>
      <c r="Y189">
        <f t="shared" si="131"/>
        <v>0</v>
      </c>
      <c r="AA189">
        <v>42559019</v>
      </c>
      <c r="AB189">
        <f t="shared" si="132"/>
        <v>3926.4</v>
      </c>
      <c r="AC189">
        <f t="shared" si="133"/>
        <v>3926.4</v>
      </c>
      <c r="AD189">
        <f t="shared" si="157"/>
        <v>0</v>
      </c>
      <c r="AE189">
        <f t="shared" si="158"/>
        <v>0</v>
      </c>
      <c r="AF189">
        <f t="shared" si="159"/>
        <v>0</v>
      </c>
      <c r="AG189">
        <f t="shared" si="134"/>
        <v>0</v>
      </c>
      <c r="AH189">
        <f t="shared" si="160"/>
        <v>0</v>
      </c>
      <c r="AI189">
        <f t="shared" si="161"/>
        <v>0</v>
      </c>
      <c r="AJ189">
        <f t="shared" si="135"/>
        <v>0</v>
      </c>
      <c r="AK189">
        <v>3926.3999999999996</v>
      </c>
      <c r="AL189">
        <v>3926.3999999999996</v>
      </c>
      <c r="AM189">
        <v>0</v>
      </c>
      <c r="AN189">
        <v>0</v>
      </c>
      <c r="AO189">
        <v>0</v>
      </c>
      <c r="AP189">
        <v>0</v>
      </c>
      <c r="AQ189">
        <v>0</v>
      </c>
      <c r="AR189">
        <v>0</v>
      </c>
      <c r="AS189">
        <v>0</v>
      </c>
      <c r="AT189">
        <v>0</v>
      </c>
      <c r="AU189">
        <v>0</v>
      </c>
      <c r="AV189">
        <v>1</v>
      </c>
      <c r="AW189">
        <v>1</v>
      </c>
      <c r="AZ189">
        <v>1</v>
      </c>
      <c r="BA189">
        <v>5.23</v>
      </c>
      <c r="BB189">
        <v>5.23</v>
      </c>
      <c r="BC189">
        <v>5.23</v>
      </c>
      <c r="BD189" t="s">
        <v>3</v>
      </c>
      <c r="BE189" t="s">
        <v>3</v>
      </c>
      <c r="BF189" t="s">
        <v>3</v>
      </c>
      <c r="BG189" t="s">
        <v>3</v>
      </c>
      <c r="BH189">
        <v>3</v>
      </c>
      <c r="BI189">
        <v>4</v>
      </c>
      <c r="BJ189" t="s">
        <v>3</v>
      </c>
      <c r="BM189">
        <v>0</v>
      </c>
      <c r="BN189">
        <v>0</v>
      </c>
      <c r="BO189" t="s">
        <v>3</v>
      </c>
      <c r="BP189">
        <v>0</v>
      </c>
      <c r="BQ189">
        <v>0</v>
      </c>
      <c r="BR189">
        <v>0</v>
      </c>
      <c r="BS189">
        <v>5.23</v>
      </c>
      <c r="BT189">
        <v>1</v>
      </c>
      <c r="BU189">
        <v>1</v>
      </c>
      <c r="BV189">
        <v>1</v>
      </c>
      <c r="BW189">
        <v>1</v>
      </c>
      <c r="BX189">
        <v>1</v>
      </c>
      <c r="BY189" t="s">
        <v>3</v>
      </c>
      <c r="BZ189">
        <v>0</v>
      </c>
      <c r="CA189">
        <v>0</v>
      </c>
      <c r="CF189">
        <v>0</v>
      </c>
      <c r="CG189">
        <v>0</v>
      </c>
      <c r="CM189">
        <v>0</v>
      </c>
      <c r="CN189" t="s">
        <v>3</v>
      </c>
      <c r="CO189">
        <v>0</v>
      </c>
      <c r="CP189">
        <f t="shared" si="136"/>
        <v>123210.43</v>
      </c>
      <c r="CQ189">
        <f t="shared" si="137"/>
        <v>20535.072000000004</v>
      </c>
      <c r="CR189">
        <f t="shared" si="138"/>
        <v>0</v>
      </c>
      <c r="CS189">
        <f t="shared" si="139"/>
        <v>0</v>
      </c>
      <c r="CT189">
        <f t="shared" si="140"/>
        <v>0</v>
      </c>
      <c r="CU189">
        <f t="shared" si="141"/>
        <v>0</v>
      </c>
      <c r="CV189">
        <f t="shared" si="142"/>
        <v>0</v>
      </c>
      <c r="CW189">
        <f t="shared" si="143"/>
        <v>0</v>
      </c>
      <c r="CX189">
        <f t="shared" si="144"/>
        <v>0</v>
      </c>
      <c r="CY189">
        <f>S189*(BZ189/100)</f>
        <v>0</v>
      </c>
      <c r="CZ189">
        <f>S189*(CA189/100)</f>
        <v>0</v>
      </c>
      <c r="DC189" t="s">
        <v>3</v>
      </c>
      <c r="DD189" t="s">
        <v>3</v>
      </c>
      <c r="DE189" t="s">
        <v>3</v>
      </c>
      <c r="DF189" t="s">
        <v>3</v>
      </c>
      <c r="DG189" t="s">
        <v>3</v>
      </c>
      <c r="DH189" t="s">
        <v>3</v>
      </c>
      <c r="DI189" t="s">
        <v>3</v>
      </c>
      <c r="DJ189" t="s">
        <v>3</v>
      </c>
      <c r="DK189" t="s">
        <v>3</v>
      </c>
      <c r="DL189" t="s">
        <v>3</v>
      </c>
      <c r="DM189" t="s">
        <v>3</v>
      </c>
      <c r="DN189">
        <v>0</v>
      </c>
      <c r="DO189">
        <v>0</v>
      </c>
      <c r="DP189">
        <v>1</v>
      </c>
      <c r="DQ189">
        <v>1</v>
      </c>
      <c r="DU189">
        <v>1010</v>
      </c>
      <c r="DV189" t="s">
        <v>43</v>
      </c>
      <c r="DW189" t="s">
        <v>43</v>
      </c>
      <c r="DX189">
        <v>1</v>
      </c>
      <c r="EE189">
        <v>42145007</v>
      </c>
      <c r="EF189">
        <v>0</v>
      </c>
      <c r="EG189" t="s">
        <v>3</v>
      </c>
      <c r="EH189">
        <v>0</v>
      </c>
      <c r="EI189" t="s">
        <v>3</v>
      </c>
      <c r="EJ189">
        <v>4</v>
      </c>
      <c r="EK189">
        <v>0</v>
      </c>
      <c r="EL189" t="s">
        <v>264</v>
      </c>
      <c r="EM189" t="s">
        <v>265</v>
      </c>
      <c r="EO189" t="s">
        <v>3</v>
      </c>
      <c r="EQ189">
        <v>512</v>
      </c>
      <c r="ER189">
        <v>3926.3999999999996</v>
      </c>
      <c r="ES189">
        <v>3926.3999999999996</v>
      </c>
      <c r="ET189">
        <v>0</v>
      </c>
      <c r="EU189">
        <v>0</v>
      </c>
      <c r="EV189">
        <v>0</v>
      </c>
      <c r="EW189">
        <v>0</v>
      </c>
      <c r="EX189">
        <v>0</v>
      </c>
      <c r="EY189">
        <v>0</v>
      </c>
      <c r="FQ189">
        <v>0</v>
      </c>
      <c r="FR189">
        <f t="shared" si="145"/>
        <v>0</v>
      </c>
      <c r="FS189">
        <v>0</v>
      </c>
      <c r="FX189">
        <v>0</v>
      </c>
      <c r="FY189">
        <v>0</v>
      </c>
      <c r="GA189" t="s">
        <v>335</v>
      </c>
      <c r="GD189">
        <v>0</v>
      </c>
      <c r="GF189">
        <v>722294174</v>
      </c>
      <c r="GG189">
        <v>2</v>
      </c>
      <c r="GH189">
        <v>4</v>
      </c>
      <c r="GI189">
        <v>3</v>
      </c>
      <c r="GJ189">
        <v>0</v>
      </c>
      <c r="GK189">
        <f>ROUND(R189*(S12)/100,2)</f>
        <v>0</v>
      </c>
      <c r="GL189">
        <f t="shared" si="146"/>
        <v>0</v>
      </c>
      <c r="GM189">
        <f t="shared" si="147"/>
        <v>123210.43</v>
      </c>
      <c r="GN189">
        <f t="shared" si="148"/>
        <v>0</v>
      </c>
      <c r="GO189">
        <f t="shared" si="149"/>
        <v>0</v>
      </c>
      <c r="GP189">
        <f t="shared" si="150"/>
        <v>123210.43</v>
      </c>
      <c r="GR189">
        <v>1</v>
      </c>
      <c r="GS189">
        <v>2</v>
      </c>
      <c r="GT189">
        <v>0</v>
      </c>
      <c r="GU189" t="s">
        <v>3</v>
      </c>
      <c r="GV189">
        <f t="shared" si="151"/>
        <v>0</v>
      </c>
      <c r="GW189">
        <v>1</v>
      </c>
      <c r="GX189">
        <f t="shared" si="152"/>
        <v>0</v>
      </c>
      <c r="HA189">
        <v>0</v>
      </c>
      <c r="HB189">
        <v>0</v>
      </c>
      <c r="IK189">
        <v>0</v>
      </c>
    </row>
    <row r="190" spans="1:255" x14ac:dyDescent="0.2">
      <c r="A190" s="2">
        <v>17</v>
      </c>
      <c r="B190" s="2">
        <v>1</v>
      </c>
      <c r="C190" s="2"/>
      <c r="D190" s="2"/>
      <c r="E190" s="2" t="s">
        <v>336</v>
      </c>
      <c r="F190" s="2" t="s">
        <v>261</v>
      </c>
      <c r="G190" s="2" t="s">
        <v>337</v>
      </c>
      <c r="H190" s="2" t="s">
        <v>43</v>
      </c>
      <c r="I190" s="2">
        <v>20</v>
      </c>
      <c r="J190" s="2">
        <v>0</v>
      </c>
      <c r="K190" s="2"/>
      <c r="L190" s="2"/>
      <c r="M190" s="2"/>
      <c r="N190" s="2"/>
      <c r="O190" s="2">
        <f t="shared" si="121"/>
        <v>17428.599999999999</v>
      </c>
      <c r="P190" s="2">
        <f t="shared" si="122"/>
        <v>17428.599999999999</v>
      </c>
      <c r="Q190" s="2">
        <f t="shared" si="123"/>
        <v>0</v>
      </c>
      <c r="R190" s="2">
        <f t="shared" si="124"/>
        <v>0</v>
      </c>
      <c r="S190" s="2">
        <f t="shared" si="125"/>
        <v>0</v>
      </c>
      <c r="T190" s="2">
        <f t="shared" si="126"/>
        <v>0</v>
      </c>
      <c r="U190" s="2">
        <f t="shared" si="127"/>
        <v>0</v>
      </c>
      <c r="V190" s="2">
        <f t="shared" si="128"/>
        <v>0</v>
      </c>
      <c r="W190" s="2">
        <f t="shared" si="129"/>
        <v>0</v>
      </c>
      <c r="X190" s="2">
        <f t="shared" si="130"/>
        <v>0</v>
      </c>
      <c r="Y190" s="2">
        <f t="shared" si="131"/>
        <v>0</v>
      </c>
      <c r="Z190" s="2"/>
      <c r="AA190" s="2">
        <v>42559021</v>
      </c>
      <c r="AB190" s="2">
        <f t="shared" si="132"/>
        <v>871.43</v>
      </c>
      <c r="AC190" s="2">
        <f t="shared" si="133"/>
        <v>871.43</v>
      </c>
      <c r="AD190" s="2">
        <f t="shared" si="157"/>
        <v>0</v>
      </c>
      <c r="AE190" s="2">
        <f t="shared" si="158"/>
        <v>0</v>
      </c>
      <c r="AF190" s="2">
        <f t="shared" si="159"/>
        <v>0</v>
      </c>
      <c r="AG190" s="2">
        <f t="shared" si="134"/>
        <v>0</v>
      </c>
      <c r="AH190" s="2">
        <f t="shared" si="160"/>
        <v>0</v>
      </c>
      <c r="AI190" s="2">
        <f t="shared" si="161"/>
        <v>0</v>
      </c>
      <c r="AJ190" s="2">
        <f t="shared" si="135"/>
        <v>0</v>
      </c>
      <c r="AK190" s="2">
        <v>871.43000000000006</v>
      </c>
      <c r="AL190" s="2">
        <v>871.43000000000006</v>
      </c>
      <c r="AM190" s="2">
        <v>0</v>
      </c>
      <c r="AN190" s="2">
        <v>0</v>
      </c>
      <c r="AO190" s="2">
        <v>0</v>
      </c>
      <c r="AP190" s="2">
        <v>0</v>
      </c>
      <c r="AQ190" s="2">
        <v>0</v>
      </c>
      <c r="AR190" s="2">
        <v>0</v>
      </c>
      <c r="AS190" s="2">
        <v>0</v>
      </c>
      <c r="AT190" s="2">
        <v>0</v>
      </c>
      <c r="AU190" s="2">
        <v>0</v>
      </c>
      <c r="AV190" s="2">
        <v>1</v>
      </c>
      <c r="AW190" s="2">
        <v>1</v>
      </c>
      <c r="AX190" s="2"/>
      <c r="AY190" s="2"/>
      <c r="AZ190" s="2">
        <v>1</v>
      </c>
      <c r="BA190" s="2">
        <v>1</v>
      </c>
      <c r="BB190" s="2">
        <v>1</v>
      </c>
      <c r="BC190" s="2">
        <v>1</v>
      </c>
      <c r="BD190" s="2" t="s">
        <v>3</v>
      </c>
      <c r="BE190" s="2" t="s">
        <v>3</v>
      </c>
      <c r="BF190" s="2" t="s">
        <v>3</v>
      </c>
      <c r="BG190" s="2" t="s">
        <v>3</v>
      </c>
      <c r="BH190" s="2">
        <v>3</v>
      </c>
      <c r="BI190" s="2">
        <v>4</v>
      </c>
      <c r="BJ190" s="2" t="s">
        <v>3</v>
      </c>
      <c r="BK190" s="2"/>
      <c r="BL190" s="2"/>
      <c r="BM190" s="2">
        <v>0</v>
      </c>
      <c r="BN190" s="2">
        <v>0</v>
      </c>
      <c r="BO190" s="2" t="s">
        <v>263</v>
      </c>
      <c r="BP190" s="2">
        <v>1</v>
      </c>
      <c r="BQ190" s="2">
        <v>0</v>
      </c>
      <c r="BR190" s="2">
        <v>0</v>
      </c>
      <c r="BS190" s="2">
        <v>1</v>
      </c>
      <c r="BT190" s="2">
        <v>1</v>
      </c>
      <c r="BU190" s="2">
        <v>1</v>
      </c>
      <c r="BV190" s="2">
        <v>1</v>
      </c>
      <c r="BW190" s="2">
        <v>1</v>
      </c>
      <c r="BX190" s="2">
        <v>1</v>
      </c>
      <c r="BY190" s="2" t="s">
        <v>3</v>
      </c>
      <c r="BZ190" s="2">
        <v>0</v>
      </c>
      <c r="CA190" s="2">
        <v>0</v>
      </c>
      <c r="CB190" s="2"/>
      <c r="CC190" s="2"/>
      <c r="CD190" s="2"/>
      <c r="CE190" s="2"/>
      <c r="CF190" s="2">
        <v>0</v>
      </c>
      <c r="CG190" s="2">
        <v>0</v>
      </c>
      <c r="CH190" s="2"/>
      <c r="CI190" s="2"/>
      <c r="CJ190" s="2"/>
      <c r="CK190" s="2"/>
      <c r="CL190" s="2"/>
      <c r="CM190" s="2">
        <v>0</v>
      </c>
      <c r="CN190" s="2" t="s">
        <v>3</v>
      </c>
      <c r="CO190" s="2">
        <v>0</v>
      </c>
      <c r="CP190" s="2">
        <f t="shared" si="136"/>
        <v>17428.599999999999</v>
      </c>
      <c r="CQ190" s="2">
        <f t="shared" si="137"/>
        <v>871.43</v>
      </c>
      <c r="CR190" s="2">
        <f t="shared" si="138"/>
        <v>0</v>
      </c>
      <c r="CS190" s="2">
        <f t="shared" si="139"/>
        <v>0</v>
      </c>
      <c r="CT190" s="2">
        <f t="shared" si="140"/>
        <v>0</v>
      </c>
      <c r="CU190" s="2">
        <f t="shared" si="141"/>
        <v>0</v>
      </c>
      <c r="CV190" s="2">
        <f t="shared" si="142"/>
        <v>0</v>
      </c>
      <c r="CW190" s="2">
        <f t="shared" si="143"/>
        <v>0</v>
      </c>
      <c r="CX190" s="2">
        <f t="shared" si="144"/>
        <v>0</v>
      </c>
      <c r="CY190" s="2">
        <f>((S190*BZ190)/100)</f>
        <v>0</v>
      </c>
      <c r="CZ190" s="2">
        <f>((S190*CA190)/100)</f>
        <v>0</v>
      </c>
      <c r="DA190" s="2"/>
      <c r="DB190" s="2"/>
      <c r="DC190" s="2" t="s">
        <v>3</v>
      </c>
      <c r="DD190" s="2" t="s">
        <v>3</v>
      </c>
      <c r="DE190" s="2" t="s">
        <v>3</v>
      </c>
      <c r="DF190" s="2" t="s">
        <v>3</v>
      </c>
      <c r="DG190" s="2" t="s">
        <v>3</v>
      </c>
      <c r="DH190" s="2" t="s">
        <v>3</v>
      </c>
      <c r="DI190" s="2" t="s">
        <v>3</v>
      </c>
      <c r="DJ190" s="2" t="s">
        <v>3</v>
      </c>
      <c r="DK190" s="2" t="s">
        <v>3</v>
      </c>
      <c r="DL190" s="2" t="s">
        <v>3</v>
      </c>
      <c r="DM190" s="2" t="s">
        <v>3</v>
      </c>
      <c r="DN190" s="2">
        <v>110</v>
      </c>
      <c r="DO190" s="2">
        <v>74</v>
      </c>
      <c r="DP190" s="2">
        <v>1</v>
      </c>
      <c r="DQ190" s="2">
        <v>1</v>
      </c>
      <c r="DR190" s="2"/>
      <c r="DS190" s="2"/>
      <c r="DT190" s="2"/>
      <c r="DU190" s="2">
        <v>1010</v>
      </c>
      <c r="DV190" s="2" t="s">
        <v>43</v>
      </c>
      <c r="DW190" s="2" t="s">
        <v>43</v>
      </c>
      <c r="DX190" s="2">
        <v>1</v>
      </c>
      <c r="DY190" s="2"/>
      <c r="DZ190" s="2"/>
      <c r="EA190" s="2"/>
      <c r="EB190" s="2"/>
      <c r="EC190" s="2"/>
      <c r="ED190" s="2"/>
      <c r="EE190" s="2">
        <v>42145007</v>
      </c>
      <c r="EF190" s="2">
        <v>0</v>
      </c>
      <c r="EG190" s="2" t="s">
        <v>3</v>
      </c>
      <c r="EH190" s="2">
        <v>0</v>
      </c>
      <c r="EI190" s="2" t="s">
        <v>3</v>
      </c>
      <c r="EJ190" s="2">
        <v>4</v>
      </c>
      <c r="EK190" s="2">
        <v>0</v>
      </c>
      <c r="EL190" s="2" t="s">
        <v>264</v>
      </c>
      <c r="EM190" s="2" t="s">
        <v>265</v>
      </c>
      <c r="EN190" s="2"/>
      <c r="EO190" s="2" t="s">
        <v>3</v>
      </c>
      <c r="EP190" s="2"/>
      <c r="EQ190" s="2">
        <v>512</v>
      </c>
      <c r="ER190" s="2">
        <v>871.43000000000006</v>
      </c>
      <c r="ES190" s="2">
        <v>871.43000000000006</v>
      </c>
      <c r="ET190" s="2">
        <v>0</v>
      </c>
      <c r="EU190" s="2">
        <v>0</v>
      </c>
      <c r="EV190" s="2">
        <v>0</v>
      </c>
      <c r="EW190" s="2">
        <v>0</v>
      </c>
      <c r="EX190" s="2">
        <v>0</v>
      </c>
      <c r="EY190" s="2">
        <v>0</v>
      </c>
      <c r="EZ190" s="2">
        <v>5</v>
      </c>
      <c r="FA190" s="2"/>
      <c r="FB190" s="2"/>
      <c r="FC190" s="2">
        <v>1</v>
      </c>
      <c r="FD190" s="2">
        <v>18</v>
      </c>
      <c r="FE190" s="2"/>
      <c r="FF190" s="2">
        <v>5272.5</v>
      </c>
      <c r="FG190" s="2"/>
      <c r="FH190" s="2"/>
      <c r="FI190" s="2"/>
      <c r="FJ190" s="2"/>
      <c r="FK190" s="2"/>
      <c r="FL190" s="2"/>
      <c r="FM190" s="2"/>
      <c r="FN190" s="2"/>
      <c r="FO190" s="2"/>
      <c r="FP190" s="2"/>
      <c r="FQ190" s="2">
        <v>0</v>
      </c>
      <c r="FR190" s="2">
        <f t="shared" si="145"/>
        <v>0</v>
      </c>
      <c r="FS190" s="2">
        <v>0</v>
      </c>
      <c r="FT190" s="2"/>
      <c r="FU190" s="2"/>
      <c r="FV190" s="2"/>
      <c r="FW190" s="2"/>
      <c r="FX190" s="2">
        <v>0</v>
      </c>
      <c r="FY190" s="2">
        <v>0</v>
      </c>
      <c r="FZ190" s="2"/>
      <c r="GA190" s="2" t="s">
        <v>338</v>
      </c>
      <c r="GB190" s="2"/>
      <c r="GC190" s="2"/>
      <c r="GD190" s="2">
        <v>0</v>
      </c>
      <c r="GE190" s="2"/>
      <c r="GF190" s="2">
        <v>1623364905</v>
      </c>
      <c r="GG190" s="2">
        <v>2</v>
      </c>
      <c r="GH190" s="2">
        <v>3</v>
      </c>
      <c r="GI190" s="2">
        <v>3</v>
      </c>
      <c r="GJ190" s="2">
        <v>0</v>
      </c>
      <c r="GK190" s="2">
        <f>ROUND(R190*(R12)/100,2)</f>
        <v>0</v>
      </c>
      <c r="GL190" s="2">
        <f t="shared" si="146"/>
        <v>0</v>
      </c>
      <c r="GM190" s="2">
        <f t="shared" si="147"/>
        <v>17428.599999999999</v>
      </c>
      <c r="GN190" s="2">
        <f t="shared" si="148"/>
        <v>0</v>
      </c>
      <c r="GO190" s="2">
        <f t="shared" si="149"/>
        <v>0</v>
      </c>
      <c r="GP190" s="2">
        <f t="shared" si="150"/>
        <v>17428.599999999999</v>
      </c>
      <c r="GQ190" s="2"/>
      <c r="GR190" s="2">
        <v>1</v>
      </c>
      <c r="GS190" s="2">
        <v>1</v>
      </c>
      <c r="GT190" s="2">
        <v>0</v>
      </c>
      <c r="GU190" s="2" t="s">
        <v>3</v>
      </c>
      <c r="GV190" s="2">
        <f t="shared" si="151"/>
        <v>0</v>
      </c>
      <c r="GW190" s="2">
        <v>1</v>
      </c>
      <c r="GX190" s="2">
        <f t="shared" si="152"/>
        <v>0</v>
      </c>
      <c r="GY190" s="2"/>
      <c r="GZ190" s="2"/>
      <c r="HA190" s="2">
        <v>0</v>
      </c>
      <c r="HB190" s="2">
        <v>0</v>
      </c>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v>0</v>
      </c>
      <c r="IL190" s="2"/>
      <c r="IM190" s="2"/>
      <c r="IN190" s="2"/>
      <c r="IO190" s="2"/>
      <c r="IP190" s="2"/>
      <c r="IQ190" s="2"/>
      <c r="IR190" s="2"/>
      <c r="IS190" s="2"/>
      <c r="IT190" s="2"/>
      <c r="IU190" s="2"/>
    </row>
    <row r="191" spans="1:255" x14ac:dyDescent="0.2">
      <c r="A191">
        <v>17</v>
      </c>
      <c r="B191">
        <v>1</v>
      </c>
      <c r="E191" t="s">
        <v>336</v>
      </c>
      <c r="F191" t="s">
        <v>261</v>
      </c>
      <c r="G191" t="s">
        <v>337</v>
      </c>
      <c r="H191" t="s">
        <v>43</v>
      </c>
      <c r="I191">
        <v>20</v>
      </c>
      <c r="J191">
        <v>0</v>
      </c>
      <c r="O191">
        <f t="shared" si="121"/>
        <v>91151.58</v>
      </c>
      <c r="P191">
        <f t="shared" si="122"/>
        <v>91151.58</v>
      </c>
      <c r="Q191">
        <f t="shared" si="123"/>
        <v>0</v>
      </c>
      <c r="R191">
        <f t="shared" si="124"/>
        <v>0</v>
      </c>
      <c r="S191">
        <f t="shared" si="125"/>
        <v>0</v>
      </c>
      <c r="T191">
        <f t="shared" si="126"/>
        <v>0</v>
      </c>
      <c r="U191">
        <f t="shared" si="127"/>
        <v>0</v>
      </c>
      <c r="V191">
        <f t="shared" si="128"/>
        <v>0</v>
      </c>
      <c r="W191">
        <f t="shared" si="129"/>
        <v>0</v>
      </c>
      <c r="X191">
        <f t="shared" si="130"/>
        <v>0</v>
      </c>
      <c r="Y191">
        <f t="shared" si="131"/>
        <v>0</v>
      </c>
      <c r="AA191">
        <v>42559019</v>
      </c>
      <c r="AB191">
        <f t="shared" si="132"/>
        <v>871.43</v>
      </c>
      <c r="AC191">
        <f t="shared" si="133"/>
        <v>871.43</v>
      </c>
      <c r="AD191">
        <f t="shared" si="157"/>
        <v>0</v>
      </c>
      <c r="AE191">
        <f t="shared" si="158"/>
        <v>0</v>
      </c>
      <c r="AF191">
        <f t="shared" si="159"/>
        <v>0</v>
      </c>
      <c r="AG191">
        <f t="shared" si="134"/>
        <v>0</v>
      </c>
      <c r="AH191">
        <f t="shared" si="160"/>
        <v>0</v>
      </c>
      <c r="AI191">
        <f t="shared" si="161"/>
        <v>0</v>
      </c>
      <c r="AJ191">
        <f t="shared" si="135"/>
        <v>0</v>
      </c>
      <c r="AK191">
        <v>871.43000000000006</v>
      </c>
      <c r="AL191">
        <v>871.43000000000006</v>
      </c>
      <c r="AM191">
        <v>0</v>
      </c>
      <c r="AN191">
        <v>0</v>
      </c>
      <c r="AO191">
        <v>0</v>
      </c>
      <c r="AP191">
        <v>0</v>
      </c>
      <c r="AQ191">
        <v>0</v>
      </c>
      <c r="AR191">
        <v>0</v>
      </c>
      <c r="AS191">
        <v>0</v>
      </c>
      <c r="AT191">
        <v>0</v>
      </c>
      <c r="AU191">
        <v>0</v>
      </c>
      <c r="AV191">
        <v>1</v>
      </c>
      <c r="AW191">
        <v>1</v>
      </c>
      <c r="AZ191">
        <v>1</v>
      </c>
      <c r="BA191">
        <v>5.23</v>
      </c>
      <c r="BB191">
        <v>5.23</v>
      </c>
      <c r="BC191">
        <v>5.23</v>
      </c>
      <c r="BD191" t="s">
        <v>3</v>
      </c>
      <c r="BE191" t="s">
        <v>3</v>
      </c>
      <c r="BF191" t="s">
        <v>3</v>
      </c>
      <c r="BG191" t="s">
        <v>3</v>
      </c>
      <c r="BH191">
        <v>3</v>
      </c>
      <c r="BI191">
        <v>4</v>
      </c>
      <c r="BJ191" t="s">
        <v>3</v>
      </c>
      <c r="BM191">
        <v>0</v>
      </c>
      <c r="BN191">
        <v>0</v>
      </c>
      <c r="BO191" t="s">
        <v>3</v>
      </c>
      <c r="BP191">
        <v>0</v>
      </c>
      <c r="BQ191">
        <v>0</v>
      </c>
      <c r="BR191">
        <v>0</v>
      </c>
      <c r="BS191">
        <v>5.23</v>
      </c>
      <c r="BT191">
        <v>1</v>
      </c>
      <c r="BU191">
        <v>1</v>
      </c>
      <c r="BV191">
        <v>1</v>
      </c>
      <c r="BW191">
        <v>1</v>
      </c>
      <c r="BX191">
        <v>1</v>
      </c>
      <c r="BY191" t="s">
        <v>3</v>
      </c>
      <c r="BZ191">
        <v>0</v>
      </c>
      <c r="CA191">
        <v>0</v>
      </c>
      <c r="CF191">
        <v>0</v>
      </c>
      <c r="CG191">
        <v>0</v>
      </c>
      <c r="CM191">
        <v>0</v>
      </c>
      <c r="CN191" t="s">
        <v>3</v>
      </c>
      <c r="CO191">
        <v>0</v>
      </c>
      <c r="CP191">
        <f t="shared" si="136"/>
        <v>91151.58</v>
      </c>
      <c r="CQ191">
        <f t="shared" si="137"/>
        <v>4557.5789000000004</v>
      </c>
      <c r="CR191">
        <f t="shared" si="138"/>
        <v>0</v>
      </c>
      <c r="CS191">
        <f t="shared" si="139"/>
        <v>0</v>
      </c>
      <c r="CT191">
        <f t="shared" si="140"/>
        <v>0</v>
      </c>
      <c r="CU191">
        <f t="shared" si="141"/>
        <v>0</v>
      </c>
      <c r="CV191">
        <f t="shared" si="142"/>
        <v>0</v>
      </c>
      <c r="CW191">
        <f t="shared" si="143"/>
        <v>0</v>
      </c>
      <c r="CX191">
        <f t="shared" si="144"/>
        <v>0</v>
      </c>
      <c r="CY191">
        <f>S191*(BZ191/100)</f>
        <v>0</v>
      </c>
      <c r="CZ191">
        <f>S191*(CA191/100)</f>
        <v>0</v>
      </c>
      <c r="DC191" t="s">
        <v>3</v>
      </c>
      <c r="DD191" t="s">
        <v>3</v>
      </c>
      <c r="DE191" t="s">
        <v>3</v>
      </c>
      <c r="DF191" t="s">
        <v>3</v>
      </c>
      <c r="DG191" t="s">
        <v>3</v>
      </c>
      <c r="DH191" t="s">
        <v>3</v>
      </c>
      <c r="DI191" t="s">
        <v>3</v>
      </c>
      <c r="DJ191" t="s">
        <v>3</v>
      </c>
      <c r="DK191" t="s">
        <v>3</v>
      </c>
      <c r="DL191" t="s">
        <v>3</v>
      </c>
      <c r="DM191" t="s">
        <v>3</v>
      </c>
      <c r="DN191">
        <v>0</v>
      </c>
      <c r="DO191">
        <v>0</v>
      </c>
      <c r="DP191">
        <v>1</v>
      </c>
      <c r="DQ191">
        <v>1</v>
      </c>
      <c r="DU191">
        <v>1010</v>
      </c>
      <c r="DV191" t="s">
        <v>43</v>
      </c>
      <c r="DW191" t="s">
        <v>43</v>
      </c>
      <c r="DX191">
        <v>1</v>
      </c>
      <c r="EE191">
        <v>42145007</v>
      </c>
      <c r="EF191">
        <v>0</v>
      </c>
      <c r="EG191" t="s">
        <v>3</v>
      </c>
      <c r="EH191">
        <v>0</v>
      </c>
      <c r="EI191" t="s">
        <v>3</v>
      </c>
      <c r="EJ191">
        <v>4</v>
      </c>
      <c r="EK191">
        <v>0</v>
      </c>
      <c r="EL191" t="s">
        <v>264</v>
      </c>
      <c r="EM191" t="s">
        <v>265</v>
      </c>
      <c r="EO191" t="s">
        <v>3</v>
      </c>
      <c r="EQ191">
        <v>512</v>
      </c>
      <c r="ER191">
        <v>871.43000000000006</v>
      </c>
      <c r="ES191">
        <v>871.43000000000006</v>
      </c>
      <c r="ET191">
        <v>0</v>
      </c>
      <c r="EU191">
        <v>0</v>
      </c>
      <c r="EV191">
        <v>0</v>
      </c>
      <c r="EW191">
        <v>0</v>
      </c>
      <c r="EX191">
        <v>0</v>
      </c>
      <c r="EY191">
        <v>0</v>
      </c>
      <c r="FQ191">
        <v>0</v>
      </c>
      <c r="FR191">
        <f t="shared" si="145"/>
        <v>0</v>
      </c>
      <c r="FS191">
        <v>0</v>
      </c>
      <c r="FX191">
        <v>0</v>
      </c>
      <c r="FY191">
        <v>0</v>
      </c>
      <c r="GA191" t="s">
        <v>338</v>
      </c>
      <c r="GD191">
        <v>0</v>
      </c>
      <c r="GF191">
        <v>1623364905</v>
      </c>
      <c r="GG191">
        <v>2</v>
      </c>
      <c r="GH191">
        <v>4</v>
      </c>
      <c r="GI191">
        <v>3</v>
      </c>
      <c r="GJ191">
        <v>0</v>
      </c>
      <c r="GK191">
        <f>ROUND(R191*(S12)/100,2)</f>
        <v>0</v>
      </c>
      <c r="GL191">
        <f t="shared" si="146"/>
        <v>0</v>
      </c>
      <c r="GM191">
        <f t="shared" si="147"/>
        <v>91151.58</v>
      </c>
      <c r="GN191">
        <f t="shared" si="148"/>
        <v>0</v>
      </c>
      <c r="GO191">
        <f t="shared" si="149"/>
        <v>0</v>
      </c>
      <c r="GP191">
        <f t="shared" si="150"/>
        <v>91151.58</v>
      </c>
      <c r="GR191">
        <v>1</v>
      </c>
      <c r="GS191">
        <v>2</v>
      </c>
      <c r="GT191">
        <v>0</v>
      </c>
      <c r="GU191" t="s">
        <v>3</v>
      </c>
      <c r="GV191">
        <f t="shared" si="151"/>
        <v>0</v>
      </c>
      <c r="GW191">
        <v>1</v>
      </c>
      <c r="GX191">
        <f t="shared" si="152"/>
        <v>0</v>
      </c>
      <c r="HA191">
        <v>0</v>
      </c>
      <c r="HB191">
        <v>0</v>
      </c>
      <c r="IK191">
        <v>0</v>
      </c>
    </row>
    <row r="192" spans="1:255" x14ac:dyDescent="0.2">
      <c r="A192" s="2">
        <v>17</v>
      </c>
      <c r="B192" s="2">
        <v>1</v>
      </c>
      <c r="C192" s="2"/>
      <c r="D192" s="2"/>
      <c r="E192" s="2" t="s">
        <v>339</v>
      </c>
      <c r="F192" s="2" t="s">
        <v>261</v>
      </c>
      <c r="G192" s="2" t="s">
        <v>340</v>
      </c>
      <c r="H192" s="2" t="s">
        <v>43</v>
      </c>
      <c r="I192" s="2">
        <v>20</v>
      </c>
      <c r="J192" s="2">
        <v>0</v>
      </c>
      <c r="K192" s="2"/>
      <c r="L192" s="2"/>
      <c r="M192" s="2"/>
      <c r="N192" s="2"/>
      <c r="O192" s="2">
        <f t="shared" si="121"/>
        <v>84655.8</v>
      </c>
      <c r="P192" s="2">
        <f t="shared" si="122"/>
        <v>84655.8</v>
      </c>
      <c r="Q192" s="2">
        <f t="shared" si="123"/>
        <v>0</v>
      </c>
      <c r="R192" s="2">
        <f t="shared" si="124"/>
        <v>0</v>
      </c>
      <c r="S192" s="2">
        <f t="shared" si="125"/>
        <v>0</v>
      </c>
      <c r="T192" s="2">
        <f t="shared" si="126"/>
        <v>0</v>
      </c>
      <c r="U192" s="2">
        <f t="shared" si="127"/>
        <v>0</v>
      </c>
      <c r="V192" s="2">
        <f t="shared" si="128"/>
        <v>0</v>
      </c>
      <c r="W192" s="2">
        <f t="shared" si="129"/>
        <v>0</v>
      </c>
      <c r="X192" s="2">
        <f t="shared" si="130"/>
        <v>0</v>
      </c>
      <c r="Y192" s="2">
        <f t="shared" si="131"/>
        <v>0</v>
      </c>
      <c r="Z192" s="2"/>
      <c r="AA192" s="2">
        <v>42559021</v>
      </c>
      <c r="AB192" s="2">
        <f t="shared" si="132"/>
        <v>4232.79</v>
      </c>
      <c r="AC192" s="2">
        <f t="shared" si="133"/>
        <v>4232.79</v>
      </c>
      <c r="AD192" s="2">
        <f t="shared" si="157"/>
        <v>0</v>
      </c>
      <c r="AE192" s="2">
        <f t="shared" si="158"/>
        <v>0</v>
      </c>
      <c r="AF192" s="2">
        <f t="shared" si="159"/>
        <v>0</v>
      </c>
      <c r="AG192" s="2">
        <f t="shared" si="134"/>
        <v>0</v>
      </c>
      <c r="AH192" s="2">
        <f t="shared" si="160"/>
        <v>0</v>
      </c>
      <c r="AI192" s="2">
        <f t="shared" si="161"/>
        <v>0</v>
      </c>
      <c r="AJ192" s="2">
        <f t="shared" si="135"/>
        <v>0</v>
      </c>
      <c r="AK192" s="2">
        <v>4232.79</v>
      </c>
      <c r="AL192" s="2">
        <v>4232.79</v>
      </c>
      <c r="AM192" s="2">
        <v>0</v>
      </c>
      <c r="AN192" s="2">
        <v>0</v>
      </c>
      <c r="AO192" s="2">
        <v>0</v>
      </c>
      <c r="AP192" s="2">
        <v>0</v>
      </c>
      <c r="AQ192" s="2">
        <v>0</v>
      </c>
      <c r="AR192" s="2">
        <v>0</v>
      </c>
      <c r="AS192" s="2">
        <v>0</v>
      </c>
      <c r="AT192" s="2">
        <v>0</v>
      </c>
      <c r="AU192" s="2">
        <v>0</v>
      </c>
      <c r="AV192" s="2">
        <v>1</v>
      </c>
      <c r="AW192" s="2">
        <v>1</v>
      </c>
      <c r="AX192" s="2"/>
      <c r="AY192" s="2"/>
      <c r="AZ192" s="2">
        <v>1</v>
      </c>
      <c r="BA192" s="2">
        <v>1</v>
      </c>
      <c r="BB192" s="2">
        <v>1</v>
      </c>
      <c r="BC192" s="2">
        <v>1</v>
      </c>
      <c r="BD192" s="2" t="s">
        <v>3</v>
      </c>
      <c r="BE192" s="2" t="s">
        <v>3</v>
      </c>
      <c r="BF192" s="2" t="s">
        <v>3</v>
      </c>
      <c r="BG192" s="2" t="s">
        <v>3</v>
      </c>
      <c r="BH192" s="2">
        <v>3</v>
      </c>
      <c r="BI192" s="2">
        <v>4</v>
      </c>
      <c r="BJ192" s="2" t="s">
        <v>3</v>
      </c>
      <c r="BK192" s="2"/>
      <c r="BL192" s="2"/>
      <c r="BM192" s="2">
        <v>0</v>
      </c>
      <c r="BN192" s="2">
        <v>0</v>
      </c>
      <c r="BO192" s="2" t="s">
        <v>263</v>
      </c>
      <c r="BP192" s="2">
        <v>1</v>
      </c>
      <c r="BQ192" s="2">
        <v>0</v>
      </c>
      <c r="BR192" s="2">
        <v>0</v>
      </c>
      <c r="BS192" s="2">
        <v>1</v>
      </c>
      <c r="BT192" s="2">
        <v>1</v>
      </c>
      <c r="BU192" s="2">
        <v>1</v>
      </c>
      <c r="BV192" s="2">
        <v>1</v>
      </c>
      <c r="BW192" s="2">
        <v>1</v>
      </c>
      <c r="BX192" s="2">
        <v>1</v>
      </c>
      <c r="BY192" s="2" t="s">
        <v>3</v>
      </c>
      <c r="BZ192" s="2">
        <v>0</v>
      </c>
      <c r="CA192" s="2">
        <v>0</v>
      </c>
      <c r="CB192" s="2"/>
      <c r="CC192" s="2"/>
      <c r="CD192" s="2"/>
      <c r="CE192" s="2"/>
      <c r="CF192" s="2">
        <v>0</v>
      </c>
      <c r="CG192" s="2">
        <v>0</v>
      </c>
      <c r="CH192" s="2"/>
      <c r="CI192" s="2"/>
      <c r="CJ192" s="2"/>
      <c r="CK192" s="2"/>
      <c r="CL192" s="2"/>
      <c r="CM192" s="2">
        <v>0</v>
      </c>
      <c r="CN192" s="2" t="s">
        <v>3</v>
      </c>
      <c r="CO192" s="2">
        <v>0</v>
      </c>
      <c r="CP192" s="2">
        <f t="shared" si="136"/>
        <v>84655.8</v>
      </c>
      <c r="CQ192" s="2">
        <f t="shared" si="137"/>
        <v>4232.79</v>
      </c>
      <c r="CR192" s="2">
        <f t="shared" si="138"/>
        <v>0</v>
      </c>
      <c r="CS192" s="2">
        <f t="shared" si="139"/>
        <v>0</v>
      </c>
      <c r="CT192" s="2">
        <f t="shared" si="140"/>
        <v>0</v>
      </c>
      <c r="CU192" s="2">
        <f t="shared" si="141"/>
        <v>0</v>
      </c>
      <c r="CV192" s="2">
        <f t="shared" si="142"/>
        <v>0</v>
      </c>
      <c r="CW192" s="2">
        <f t="shared" si="143"/>
        <v>0</v>
      </c>
      <c r="CX192" s="2">
        <f t="shared" si="144"/>
        <v>0</v>
      </c>
      <c r="CY192" s="2">
        <f>((S192*BZ192)/100)</f>
        <v>0</v>
      </c>
      <c r="CZ192" s="2">
        <f>((S192*CA192)/100)</f>
        <v>0</v>
      </c>
      <c r="DA192" s="2"/>
      <c r="DB192" s="2"/>
      <c r="DC192" s="2" t="s">
        <v>3</v>
      </c>
      <c r="DD192" s="2" t="s">
        <v>3</v>
      </c>
      <c r="DE192" s="2" t="s">
        <v>3</v>
      </c>
      <c r="DF192" s="2" t="s">
        <v>3</v>
      </c>
      <c r="DG192" s="2" t="s">
        <v>3</v>
      </c>
      <c r="DH192" s="2" t="s">
        <v>3</v>
      </c>
      <c r="DI192" s="2" t="s">
        <v>3</v>
      </c>
      <c r="DJ192" s="2" t="s">
        <v>3</v>
      </c>
      <c r="DK192" s="2" t="s">
        <v>3</v>
      </c>
      <c r="DL192" s="2" t="s">
        <v>3</v>
      </c>
      <c r="DM192" s="2" t="s">
        <v>3</v>
      </c>
      <c r="DN192" s="2">
        <v>110</v>
      </c>
      <c r="DO192" s="2">
        <v>74</v>
      </c>
      <c r="DP192" s="2">
        <v>1</v>
      </c>
      <c r="DQ192" s="2">
        <v>1</v>
      </c>
      <c r="DR192" s="2"/>
      <c r="DS192" s="2"/>
      <c r="DT192" s="2"/>
      <c r="DU192" s="2">
        <v>1010</v>
      </c>
      <c r="DV192" s="2" t="s">
        <v>43</v>
      </c>
      <c r="DW192" s="2" t="s">
        <v>43</v>
      </c>
      <c r="DX192" s="2">
        <v>1</v>
      </c>
      <c r="DY192" s="2"/>
      <c r="DZ192" s="2"/>
      <c r="EA192" s="2"/>
      <c r="EB192" s="2"/>
      <c r="EC192" s="2"/>
      <c r="ED192" s="2"/>
      <c r="EE192" s="2">
        <v>42145007</v>
      </c>
      <c r="EF192" s="2">
        <v>0</v>
      </c>
      <c r="EG192" s="2" t="s">
        <v>3</v>
      </c>
      <c r="EH192" s="2">
        <v>0</v>
      </c>
      <c r="EI192" s="2" t="s">
        <v>3</v>
      </c>
      <c r="EJ192" s="2">
        <v>4</v>
      </c>
      <c r="EK192" s="2">
        <v>0</v>
      </c>
      <c r="EL192" s="2" t="s">
        <v>264</v>
      </c>
      <c r="EM192" s="2" t="s">
        <v>265</v>
      </c>
      <c r="EN192" s="2"/>
      <c r="EO192" s="2" t="s">
        <v>3</v>
      </c>
      <c r="EP192" s="2"/>
      <c r="EQ192" s="2">
        <v>512</v>
      </c>
      <c r="ER192" s="2">
        <v>4232.79</v>
      </c>
      <c r="ES192" s="2">
        <v>4232.79</v>
      </c>
      <c r="ET192" s="2">
        <v>0</v>
      </c>
      <c r="EU192" s="2">
        <v>0</v>
      </c>
      <c r="EV192" s="2">
        <v>0</v>
      </c>
      <c r="EW192" s="2">
        <v>0</v>
      </c>
      <c r="EX192" s="2">
        <v>0</v>
      </c>
      <c r="EY192" s="2">
        <v>0</v>
      </c>
      <c r="EZ192" s="2">
        <v>5</v>
      </c>
      <c r="FA192" s="2"/>
      <c r="FB192" s="2"/>
      <c r="FC192" s="2">
        <v>1</v>
      </c>
      <c r="FD192" s="2">
        <v>18</v>
      </c>
      <c r="FE192" s="2"/>
      <c r="FF192" s="2">
        <v>25610</v>
      </c>
      <c r="FG192" s="2"/>
      <c r="FH192" s="2"/>
      <c r="FI192" s="2"/>
      <c r="FJ192" s="2"/>
      <c r="FK192" s="2"/>
      <c r="FL192" s="2"/>
      <c r="FM192" s="2"/>
      <c r="FN192" s="2"/>
      <c r="FO192" s="2"/>
      <c r="FP192" s="2"/>
      <c r="FQ192" s="2">
        <v>0</v>
      </c>
      <c r="FR192" s="2">
        <f t="shared" si="145"/>
        <v>0</v>
      </c>
      <c r="FS192" s="2">
        <v>0</v>
      </c>
      <c r="FT192" s="2"/>
      <c r="FU192" s="2"/>
      <c r="FV192" s="2"/>
      <c r="FW192" s="2"/>
      <c r="FX192" s="2">
        <v>0</v>
      </c>
      <c r="FY192" s="2">
        <v>0</v>
      </c>
      <c r="FZ192" s="2"/>
      <c r="GA192" s="2" t="s">
        <v>341</v>
      </c>
      <c r="GB192" s="2"/>
      <c r="GC192" s="2"/>
      <c r="GD192" s="2">
        <v>0</v>
      </c>
      <c r="GE192" s="2"/>
      <c r="GF192" s="2">
        <v>-907876506</v>
      </c>
      <c r="GG192" s="2">
        <v>2</v>
      </c>
      <c r="GH192" s="2">
        <v>3</v>
      </c>
      <c r="GI192" s="2">
        <v>3</v>
      </c>
      <c r="GJ192" s="2">
        <v>0</v>
      </c>
      <c r="GK192" s="2">
        <f>ROUND(R192*(R12)/100,2)</f>
        <v>0</v>
      </c>
      <c r="GL192" s="2">
        <f t="shared" si="146"/>
        <v>0</v>
      </c>
      <c r="GM192" s="2">
        <f t="shared" si="147"/>
        <v>84655.8</v>
      </c>
      <c r="GN192" s="2">
        <f t="shared" si="148"/>
        <v>0</v>
      </c>
      <c r="GO192" s="2">
        <f t="shared" si="149"/>
        <v>0</v>
      </c>
      <c r="GP192" s="2">
        <f t="shared" si="150"/>
        <v>84655.8</v>
      </c>
      <c r="GQ192" s="2"/>
      <c r="GR192" s="2">
        <v>1</v>
      </c>
      <c r="GS192" s="2">
        <v>1</v>
      </c>
      <c r="GT192" s="2">
        <v>0</v>
      </c>
      <c r="GU192" s="2" t="s">
        <v>3</v>
      </c>
      <c r="GV192" s="2">
        <f t="shared" si="151"/>
        <v>0</v>
      </c>
      <c r="GW192" s="2">
        <v>1</v>
      </c>
      <c r="GX192" s="2">
        <f t="shared" si="152"/>
        <v>0</v>
      </c>
      <c r="GY192" s="2"/>
      <c r="GZ192" s="2"/>
      <c r="HA192" s="2">
        <v>0</v>
      </c>
      <c r="HB192" s="2">
        <v>0</v>
      </c>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v>0</v>
      </c>
      <c r="IL192" s="2"/>
      <c r="IM192" s="2"/>
      <c r="IN192" s="2"/>
      <c r="IO192" s="2"/>
      <c r="IP192" s="2"/>
      <c r="IQ192" s="2"/>
      <c r="IR192" s="2"/>
      <c r="IS192" s="2"/>
      <c r="IT192" s="2"/>
      <c r="IU192" s="2"/>
    </row>
    <row r="193" spans="1:255" x14ac:dyDescent="0.2">
      <c r="A193">
        <v>17</v>
      </c>
      <c r="B193">
        <v>1</v>
      </c>
      <c r="E193" t="s">
        <v>339</v>
      </c>
      <c r="F193" t="s">
        <v>261</v>
      </c>
      <c r="G193" t="s">
        <v>340</v>
      </c>
      <c r="H193" t="s">
        <v>43</v>
      </c>
      <c r="I193">
        <v>20</v>
      </c>
      <c r="J193">
        <v>0</v>
      </c>
      <c r="O193">
        <f t="shared" si="121"/>
        <v>442749.83</v>
      </c>
      <c r="P193">
        <f t="shared" si="122"/>
        <v>442749.83</v>
      </c>
      <c r="Q193">
        <f t="shared" si="123"/>
        <v>0</v>
      </c>
      <c r="R193">
        <f t="shared" si="124"/>
        <v>0</v>
      </c>
      <c r="S193">
        <f t="shared" si="125"/>
        <v>0</v>
      </c>
      <c r="T193">
        <f t="shared" si="126"/>
        <v>0</v>
      </c>
      <c r="U193">
        <f t="shared" si="127"/>
        <v>0</v>
      </c>
      <c r="V193">
        <f t="shared" si="128"/>
        <v>0</v>
      </c>
      <c r="W193">
        <f t="shared" si="129"/>
        <v>0</v>
      </c>
      <c r="X193">
        <f t="shared" si="130"/>
        <v>0</v>
      </c>
      <c r="Y193">
        <f t="shared" si="131"/>
        <v>0</v>
      </c>
      <c r="AA193">
        <v>42559019</v>
      </c>
      <c r="AB193">
        <f t="shared" si="132"/>
        <v>4232.79</v>
      </c>
      <c r="AC193">
        <f t="shared" si="133"/>
        <v>4232.79</v>
      </c>
      <c r="AD193">
        <f t="shared" si="157"/>
        <v>0</v>
      </c>
      <c r="AE193">
        <f t="shared" si="158"/>
        <v>0</v>
      </c>
      <c r="AF193">
        <f t="shared" si="159"/>
        <v>0</v>
      </c>
      <c r="AG193">
        <f t="shared" si="134"/>
        <v>0</v>
      </c>
      <c r="AH193">
        <f t="shared" si="160"/>
        <v>0</v>
      </c>
      <c r="AI193">
        <f t="shared" si="161"/>
        <v>0</v>
      </c>
      <c r="AJ193">
        <f t="shared" si="135"/>
        <v>0</v>
      </c>
      <c r="AK193">
        <v>4232.79</v>
      </c>
      <c r="AL193">
        <v>4232.79</v>
      </c>
      <c r="AM193">
        <v>0</v>
      </c>
      <c r="AN193">
        <v>0</v>
      </c>
      <c r="AO193">
        <v>0</v>
      </c>
      <c r="AP193">
        <v>0</v>
      </c>
      <c r="AQ193">
        <v>0</v>
      </c>
      <c r="AR193">
        <v>0</v>
      </c>
      <c r="AS193">
        <v>0</v>
      </c>
      <c r="AT193">
        <v>0</v>
      </c>
      <c r="AU193">
        <v>0</v>
      </c>
      <c r="AV193">
        <v>1</v>
      </c>
      <c r="AW193">
        <v>1</v>
      </c>
      <c r="AZ193">
        <v>1</v>
      </c>
      <c r="BA193">
        <v>5.23</v>
      </c>
      <c r="BB193">
        <v>5.23</v>
      </c>
      <c r="BC193">
        <v>5.23</v>
      </c>
      <c r="BD193" t="s">
        <v>3</v>
      </c>
      <c r="BE193" t="s">
        <v>3</v>
      </c>
      <c r="BF193" t="s">
        <v>3</v>
      </c>
      <c r="BG193" t="s">
        <v>3</v>
      </c>
      <c r="BH193">
        <v>3</v>
      </c>
      <c r="BI193">
        <v>4</v>
      </c>
      <c r="BJ193" t="s">
        <v>3</v>
      </c>
      <c r="BM193">
        <v>0</v>
      </c>
      <c r="BN193">
        <v>0</v>
      </c>
      <c r="BO193" t="s">
        <v>3</v>
      </c>
      <c r="BP193">
        <v>0</v>
      </c>
      <c r="BQ193">
        <v>0</v>
      </c>
      <c r="BR193">
        <v>0</v>
      </c>
      <c r="BS193">
        <v>5.23</v>
      </c>
      <c r="BT193">
        <v>1</v>
      </c>
      <c r="BU193">
        <v>1</v>
      </c>
      <c r="BV193">
        <v>1</v>
      </c>
      <c r="BW193">
        <v>1</v>
      </c>
      <c r="BX193">
        <v>1</v>
      </c>
      <c r="BY193" t="s">
        <v>3</v>
      </c>
      <c r="BZ193">
        <v>0</v>
      </c>
      <c r="CA193">
        <v>0</v>
      </c>
      <c r="CF193">
        <v>0</v>
      </c>
      <c r="CG193">
        <v>0</v>
      </c>
      <c r="CM193">
        <v>0</v>
      </c>
      <c r="CN193" t="s">
        <v>3</v>
      </c>
      <c r="CO193">
        <v>0</v>
      </c>
      <c r="CP193">
        <f t="shared" si="136"/>
        <v>442749.83</v>
      </c>
      <c r="CQ193">
        <f t="shared" si="137"/>
        <v>22137.491700000002</v>
      </c>
      <c r="CR193">
        <f t="shared" si="138"/>
        <v>0</v>
      </c>
      <c r="CS193">
        <f t="shared" si="139"/>
        <v>0</v>
      </c>
      <c r="CT193">
        <f t="shared" si="140"/>
        <v>0</v>
      </c>
      <c r="CU193">
        <f t="shared" si="141"/>
        <v>0</v>
      </c>
      <c r="CV193">
        <f t="shared" si="142"/>
        <v>0</v>
      </c>
      <c r="CW193">
        <f t="shared" si="143"/>
        <v>0</v>
      </c>
      <c r="CX193">
        <f t="shared" si="144"/>
        <v>0</v>
      </c>
      <c r="CY193">
        <f>S193*(BZ193/100)</f>
        <v>0</v>
      </c>
      <c r="CZ193">
        <f>S193*(CA193/100)</f>
        <v>0</v>
      </c>
      <c r="DC193" t="s">
        <v>3</v>
      </c>
      <c r="DD193" t="s">
        <v>3</v>
      </c>
      <c r="DE193" t="s">
        <v>3</v>
      </c>
      <c r="DF193" t="s">
        <v>3</v>
      </c>
      <c r="DG193" t="s">
        <v>3</v>
      </c>
      <c r="DH193" t="s">
        <v>3</v>
      </c>
      <c r="DI193" t="s">
        <v>3</v>
      </c>
      <c r="DJ193" t="s">
        <v>3</v>
      </c>
      <c r="DK193" t="s">
        <v>3</v>
      </c>
      <c r="DL193" t="s">
        <v>3</v>
      </c>
      <c r="DM193" t="s">
        <v>3</v>
      </c>
      <c r="DN193">
        <v>0</v>
      </c>
      <c r="DO193">
        <v>0</v>
      </c>
      <c r="DP193">
        <v>1</v>
      </c>
      <c r="DQ193">
        <v>1</v>
      </c>
      <c r="DU193">
        <v>1010</v>
      </c>
      <c r="DV193" t="s">
        <v>43</v>
      </c>
      <c r="DW193" t="s">
        <v>43</v>
      </c>
      <c r="DX193">
        <v>1</v>
      </c>
      <c r="EE193">
        <v>42145007</v>
      </c>
      <c r="EF193">
        <v>0</v>
      </c>
      <c r="EG193" t="s">
        <v>3</v>
      </c>
      <c r="EH193">
        <v>0</v>
      </c>
      <c r="EI193" t="s">
        <v>3</v>
      </c>
      <c r="EJ193">
        <v>4</v>
      </c>
      <c r="EK193">
        <v>0</v>
      </c>
      <c r="EL193" t="s">
        <v>264</v>
      </c>
      <c r="EM193" t="s">
        <v>265</v>
      </c>
      <c r="EO193" t="s">
        <v>3</v>
      </c>
      <c r="EQ193">
        <v>512</v>
      </c>
      <c r="ER193">
        <v>4232.79</v>
      </c>
      <c r="ES193">
        <v>4232.79</v>
      </c>
      <c r="ET193">
        <v>0</v>
      </c>
      <c r="EU193">
        <v>0</v>
      </c>
      <c r="EV193">
        <v>0</v>
      </c>
      <c r="EW193">
        <v>0</v>
      </c>
      <c r="EX193">
        <v>0</v>
      </c>
      <c r="EY193">
        <v>0</v>
      </c>
      <c r="FQ193">
        <v>0</v>
      </c>
      <c r="FR193">
        <f t="shared" si="145"/>
        <v>0</v>
      </c>
      <c r="FS193">
        <v>0</v>
      </c>
      <c r="FX193">
        <v>0</v>
      </c>
      <c r="FY193">
        <v>0</v>
      </c>
      <c r="GA193" t="s">
        <v>341</v>
      </c>
      <c r="GD193">
        <v>0</v>
      </c>
      <c r="GF193">
        <v>-907876506</v>
      </c>
      <c r="GG193">
        <v>2</v>
      </c>
      <c r="GH193">
        <v>4</v>
      </c>
      <c r="GI193">
        <v>3</v>
      </c>
      <c r="GJ193">
        <v>0</v>
      </c>
      <c r="GK193">
        <f>ROUND(R193*(S12)/100,2)</f>
        <v>0</v>
      </c>
      <c r="GL193">
        <f t="shared" si="146"/>
        <v>0</v>
      </c>
      <c r="GM193">
        <f t="shared" si="147"/>
        <v>442749.83</v>
      </c>
      <c r="GN193">
        <f t="shared" si="148"/>
        <v>0</v>
      </c>
      <c r="GO193">
        <f t="shared" si="149"/>
        <v>0</v>
      </c>
      <c r="GP193">
        <f t="shared" si="150"/>
        <v>442749.83</v>
      </c>
      <c r="GR193">
        <v>1</v>
      </c>
      <c r="GS193">
        <v>2</v>
      </c>
      <c r="GT193">
        <v>0</v>
      </c>
      <c r="GU193" t="s">
        <v>3</v>
      </c>
      <c r="GV193">
        <f t="shared" si="151"/>
        <v>0</v>
      </c>
      <c r="GW193">
        <v>1</v>
      </c>
      <c r="GX193">
        <f t="shared" si="152"/>
        <v>0</v>
      </c>
      <c r="HA193">
        <v>0</v>
      </c>
      <c r="HB193">
        <v>0</v>
      </c>
      <c r="IK193">
        <v>0</v>
      </c>
    </row>
    <row r="194" spans="1:255" x14ac:dyDescent="0.2">
      <c r="A194" s="2">
        <v>17</v>
      </c>
      <c r="B194" s="2">
        <v>1</v>
      </c>
      <c r="C194" s="2"/>
      <c r="D194" s="2"/>
      <c r="E194" s="2" t="s">
        <v>342</v>
      </c>
      <c r="F194" s="2" t="s">
        <v>261</v>
      </c>
      <c r="G194" s="2" t="s">
        <v>343</v>
      </c>
      <c r="H194" s="2" t="s">
        <v>43</v>
      </c>
      <c r="I194" s="2">
        <v>14</v>
      </c>
      <c r="J194" s="2">
        <v>0</v>
      </c>
      <c r="K194" s="2"/>
      <c r="L194" s="2"/>
      <c r="M194" s="2"/>
      <c r="N194" s="2"/>
      <c r="O194" s="2">
        <f t="shared" si="121"/>
        <v>14432.88</v>
      </c>
      <c r="P194" s="2">
        <f t="shared" si="122"/>
        <v>14432.88</v>
      </c>
      <c r="Q194" s="2">
        <f t="shared" si="123"/>
        <v>0</v>
      </c>
      <c r="R194" s="2">
        <f t="shared" si="124"/>
        <v>0</v>
      </c>
      <c r="S194" s="2">
        <f t="shared" si="125"/>
        <v>0</v>
      </c>
      <c r="T194" s="2">
        <f t="shared" si="126"/>
        <v>0</v>
      </c>
      <c r="U194" s="2">
        <f t="shared" si="127"/>
        <v>0</v>
      </c>
      <c r="V194" s="2">
        <f t="shared" si="128"/>
        <v>0</v>
      </c>
      <c r="W194" s="2">
        <f t="shared" si="129"/>
        <v>0</v>
      </c>
      <c r="X194" s="2">
        <f t="shared" si="130"/>
        <v>0</v>
      </c>
      <c r="Y194" s="2">
        <f t="shared" si="131"/>
        <v>0</v>
      </c>
      <c r="Z194" s="2"/>
      <c r="AA194" s="2">
        <v>42559021</v>
      </c>
      <c r="AB194" s="2">
        <f t="shared" si="132"/>
        <v>1030.92</v>
      </c>
      <c r="AC194" s="2">
        <f t="shared" si="133"/>
        <v>1030.92</v>
      </c>
      <c r="AD194" s="2">
        <f t="shared" si="157"/>
        <v>0</v>
      </c>
      <c r="AE194" s="2">
        <f t="shared" si="158"/>
        <v>0</v>
      </c>
      <c r="AF194" s="2">
        <f t="shared" si="159"/>
        <v>0</v>
      </c>
      <c r="AG194" s="2">
        <f t="shared" si="134"/>
        <v>0</v>
      </c>
      <c r="AH194" s="2">
        <f t="shared" si="160"/>
        <v>0</v>
      </c>
      <c r="AI194" s="2">
        <f t="shared" si="161"/>
        <v>0</v>
      </c>
      <c r="AJ194" s="2">
        <f t="shared" si="135"/>
        <v>0</v>
      </c>
      <c r="AK194" s="2">
        <v>1030.92</v>
      </c>
      <c r="AL194" s="2">
        <v>1030.92</v>
      </c>
      <c r="AM194" s="2">
        <v>0</v>
      </c>
      <c r="AN194" s="2">
        <v>0</v>
      </c>
      <c r="AO194" s="2">
        <v>0</v>
      </c>
      <c r="AP194" s="2">
        <v>0</v>
      </c>
      <c r="AQ194" s="2">
        <v>0</v>
      </c>
      <c r="AR194" s="2">
        <v>0</v>
      </c>
      <c r="AS194" s="2">
        <v>0</v>
      </c>
      <c r="AT194" s="2">
        <v>0</v>
      </c>
      <c r="AU194" s="2">
        <v>0</v>
      </c>
      <c r="AV194" s="2">
        <v>1</v>
      </c>
      <c r="AW194" s="2">
        <v>1</v>
      </c>
      <c r="AX194" s="2"/>
      <c r="AY194" s="2"/>
      <c r="AZ194" s="2">
        <v>1</v>
      </c>
      <c r="BA194" s="2">
        <v>1</v>
      </c>
      <c r="BB194" s="2">
        <v>1</v>
      </c>
      <c r="BC194" s="2">
        <v>1</v>
      </c>
      <c r="BD194" s="2" t="s">
        <v>3</v>
      </c>
      <c r="BE194" s="2" t="s">
        <v>3</v>
      </c>
      <c r="BF194" s="2" t="s">
        <v>3</v>
      </c>
      <c r="BG194" s="2" t="s">
        <v>3</v>
      </c>
      <c r="BH194" s="2">
        <v>3</v>
      </c>
      <c r="BI194" s="2">
        <v>4</v>
      </c>
      <c r="BJ194" s="2" t="s">
        <v>3</v>
      </c>
      <c r="BK194" s="2"/>
      <c r="BL194" s="2"/>
      <c r="BM194" s="2">
        <v>0</v>
      </c>
      <c r="BN194" s="2">
        <v>0</v>
      </c>
      <c r="BO194" s="2" t="s">
        <v>263</v>
      </c>
      <c r="BP194" s="2">
        <v>1</v>
      </c>
      <c r="BQ194" s="2">
        <v>0</v>
      </c>
      <c r="BR194" s="2">
        <v>0</v>
      </c>
      <c r="BS194" s="2">
        <v>1</v>
      </c>
      <c r="BT194" s="2">
        <v>1</v>
      </c>
      <c r="BU194" s="2">
        <v>1</v>
      </c>
      <c r="BV194" s="2">
        <v>1</v>
      </c>
      <c r="BW194" s="2">
        <v>1</v>
      </c>
      <c r="BX194" s="2">
        <v>1</v>
      </c>
      <c r="BY194" s="2" t="s">
        <v>3</v>
      </c>
      <c r="BZ194" s="2">
        <v>0</v>
      </c>
      <c r="CA194" s="2">
        <v>0</v>
      </c>
      <c r="CB194" s="2"/>
      <c r="CC194" s="2"/>
      <c r="CD194" s="2"/>
      <c r="CE194" s="2"/>
      <c r="CF194" s="2">
        <v>0</v>
      </c>
      <c r="CG194" s="2">
        <v>0</v>
      </c>
      <c r="CH194" s="2"/>
      <c r="CI194" s="2"/>
      <c r="CJ194" s="2"/>
      <c r="CK194" s="2"/>
      <c r="CL194" s="2"/>
      <c r="CM194" s="2">
        <v>0</v>
      </c>
      <c r="CN194" s="2" t="s">
        <v>3</v>
      </c>
      <c r="CO194" s="2">
        <v>0</v>
      </c>
      <c r="CP194" s="2">
        <f t="shared" si="136"/>
        <v>14432.88</v>
      </c>
      <c r="CQ194" s="2">
        <f t="shared" si="137"/>
        <v>1030.92</v>
      </c>
      <c r="CR194" s="2">
        <f t="shared" si="138"/>
        <v>0</v>
      </c>
      <c r="CS194" s="2">
        <f t="shared" si="139"/>
        <v>0</v>
      </c>
      <c r="CT194" s="2">
        <f t="shared" si="140"/>
        <v>0</v>
      </c>
      <c r="CU194" s="2">
        <f t="shared" si="141"/>
        <v>0</v>
      </c>
      <c r="CV194" s="2">
        <f t="shared" si="142"/>
        <v>0</v>
      </c>
      <c r="CW194" s="2">
        <f t="shared" si="143"/>
        <v>0</v>
      </c>
      <c r="CX194" s="2">
        <f t="shared" si="144"/>
        <v>0</v>
      </c>
      <c r="CY194" s="2">
        <f>((S194*BZ194)/100)</f>
        <v>0</v>
      </c>
      <c r="CZ194" s="2">
        <f>((S194*CA194)/100)</f>
        <v>0</v>
      </c>
      <c r="DA194" s="2"/>
      <c r="DB194" s="2"/>
      <c r="DC194" s="2" t="s">
        <v>3</v>
      </c>
      <c r="DD194" s="2" t="s">
        <v>3</v>
      </c>
      <c r="DE194" s="2" t="s">
        <v>3</v>
      </c>
      <c r="DF194" s="2" t="s">
        <v>3</v>
      </c>
      <c r="DG194" s="2" t="s">
        <v>3</v>
      </c>
      <c r="DH194" s="2" t="s">
        <v>3</v>
      </c>
      <c r="DI194" s="2" t="s">
        <v>3</v>
      </c>
      <c r="DJ194" s="2" t="s">
        <v>3</v>
      </c>
      <c r="DK194" s="2" t="s">
        <v>3</v>
      </c>
      <c r="DL194" s="2" t="s">
        <v>3</v>
      </c>
      <c r="DM194" s="2" t="s">
        <v>3</v>
      </c>
      <c r="DN194" s="2">
        <v>110</v>
      </c>
      <c r="DO194" s="2">
        <v>74</v>
      </c>
      <c r="DP194" s="2">
        <v>1</v>
      </c>
      <c r="DQ194" s="2">
        <v>1</v>
      </c>
      <c r="DR194" s="2"/>
      <c r="DS194" s="2"/>
      <c r="DT194" s="2"/>
      <c r="DU194" s="2">
        <v>1010</v>
      </c>
      <c r="DV194" s="2" t="s">
        <v>43</v>
      </c>
      <c r="DW194" s="2" t="s">
        <v>43</v>
      </c>
      <c r="DX194" s="2">
        <v>1</v>
      </c>
      <c r="DY194" s="2"/>
      <c r="DZ194" s="2"/>
      <c r="EA194" s="2"/>
      <c r="EB194" s="2"/>
      <c r="EC194" s="2"/>
      <c r="ED194" s="2"/>
      <c r="EE194" s="2">
        <v>42145007</v>
      </c>
      <c r="EF194" s="2">
        <v>0</v>
      </c>
      <c r="EG194" s="2" t="s">
        <v>3</v>
      </c>
      <c r="EH194" s="2">
        <v>0</v>
      </c>
      <c r="EI194" s="2" t="s">
        <v>3</v>
      </c>
      <c r="EJ194" s="2">
        <v>4</v>
      </c>
      <c r="EK194" s="2">
        <v>0</v>
      </c>
      <c r="EL194" s="2" t="s">
        <v>264</v>
      </c>
      <c r="EM194" s="2" t="s">
        <v>265</v>
      </c>
      <c r="EN194" s="2"/>
      <c r="EO194" s="2" t="s">
        <v>3</v>
      </c>
      <c r="EP194" s="2"/>
      <c r="EQ194" s="2">
        <v>512</v>
      </c>
      <c r="ER194" s="2">
        <v>1030.92</v>
      </c>
      <c r="ES194" s="2">
        <v>1030.92</v>
      </c>
      <c r="ET194" s="2">
        <v>0</v>
      </c>
      <c r="EU194" s="2">
        <v>0</v>
      </c>
      <c r="EV194" s="2">
        <v>0</v>
      </c>
      <c r="EW194" s="2">
        <v>0</v>
      </c>
      <c r="EX194" s="2">
        <v>0</v>
      </c>
      <c r="EY194" s="2">
        <v>0</v>
      </c>
      <c r="EZ194" s="2">
        <v>5</v>
      </c>
      <c r="FA194" s="2"/>
      <c r="FB194" s="2"/>
      <c r="FC194" s="2">
        <v>1</v>
      </c>
      <c r="FD194" s="2">
        <v>18</v>
      </c>
      <c r="FE194" s="2"/>
      <c r="FF194" s="2">
        <v>6237.5</v>
      </c>
      <c r="FG194" s="2"/>
      <c r="FH194" s="2"/>
      <c r="FI194" s="2"/>
      <c r="FJ194" s="2"/>
      <c r="FK194" s="2"/>
      <c r="FL194" s="2"/>
      <c r="FM194" s="2"/>
      <c r="FN194" s="2"/>
      <c r="FO194" s="2"/>
      <c r="FP194" s="2"/>
      <c r="FQ194" s="2">
        <v>0</v>
      </c>
      <c r="FR194" s="2">
        <f t="shared" si="145"/>
        <v>0</v>
      </c>
      <c r="FS194" s="2">
        <v>0</v>
      </c>
      <c r="FT194" s="2"/>
      <c r="FU194" s="2"/>
      <c r="FV194" s="2"/>
      <c r="FW194" s="2"/>
      <c r="FX194" s="2">
        <v>0</v>
      </c>
      <c r="FY194" s="2">
        <v>0</v>
      </c>
      <c r="FZ194" s="2"/>
      <c r="GA194" s="2" t="s">
        <v>344</v>
      </c>
      <c r="GB194" s="2"/>
      <c r="GC194" s="2"/>
      <c r="GD194" s="2">
        <v>0</v>
      </c>
      <c r="GE194" s="2"/>
      <c r="GF194" s="2">
        <v>-1603172051</v>
      </c>
      <c r="GG194" s="2">
        <v>2</v>
      </c>
      <c r="GH194" s="2">
        <v>3</v>
      </c>
      <c r="GI194" s="2">
        <v>3</v>
      </c>
      <c r="GJ194" s="2">
        <v>0</v>
      </c>
      <c r="GK194" s="2">
        <f>ROUND(R194*(R12)/100,2)</f>
        <v>0</v>
      </c>
      <c r="GL194" s="2">
        <f t="shared" si="146"/>
        <v>0</v>
      </c>
      <c r="GM194" s="2">
        <f t="shared" si="147"/>
        <v>14432.88</v>
      </c>
      <c r="GN194" s="2">
        <f t="shared" si="148"/>
        <v>0</v>
      </c>
      <c r="GO194" s="2">
        <f t="shared" si="149"/>
        <v>0</v>
      </c>
      <c r="GP194" s="2">
        <f t="shared" si="150"/>
        <v>14432.88</v>
      </c>
      <c r="GQ194" s="2"/>
      <c r="GR194" s="2">
        <v>1</v>
      </c>
      <c r="GS194" s="2">
        <v>1</v>
      </c>
      <c r="GT194" s="2">
        <v>0</v>
      </c>
      <c r="GU194" s="2" t="s">
        <v>3</v>
      </c>
      <c r="GV194" s="2">
        <f t="shared" si="151"/>
        <v>0</v>
      </c>
      <c r="GW194" s="2">
        <v>1</v>
      </c>
      <c r="GX194" s="2">
        <f t="shared" si="152"/>
        <v>0</v>
      </c>
      <c r="GY194" s="2"/>
      <c r="GZ194" s="2"/>
      <c r="HA194" s="2">
        <v>0</v>
      </c>
      <c r="HB194" s="2">
        <v>0</v>
      </c>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v>0</v>
      </c>
      <c r="IL194" s="2"/>
      <c r="IM194" s="2"/>
      <c r="IN194" s="2"/>
      <c r="IO194" s="2"/>
      <c r="IP194" s="2"/>
      <c r="IQ194" s="2"/>
      <c r="IR194" s="2"/>
      <c r="IS194" s="2"/>
      <c r="IT194" s="2"/>
      <c r="IU194" s="2"/>
    </row>
    <row r="195" spans="1:255" x14ac:dyDescent="0.2">
      <c r="A195">
        <v>17</v>
      </c>
      <c r="B195">
        <v>1</v>
      </c>
      <c r="E195" t="s">
        <v>342</v>
      </c>
      <c r="F195" t="s">
        <v>261</v>
      </c>
      <c r="G195" t="s">
        <v>343</v>
      </c>
      <c r="H195" t="s">
        <v>43</v>
      </c>
      <c r="I195">
        <v>14</v>
      </c>
      <c r="J195">
        <v>0</v>
      </c>
      <c r="O195">
        <f t="shared" si="121"/>
        <v>75483.960000000006</v>
      </c>
      <c r="P195">
        <f t="shared" si="122"/>
        <v>75483.960000000006</v>
      </c>
      <c r="Q195">
        <f t="shared" si="123"/>
        <v>0</v>
      </c>
      <c r="R195">
        <f t="shared" si="124"/>
        <v>0</v>
      </c>
      <c r="S195">
        <f t="shared" si="125"/>
        <v>0</v>
      </c>
      <c r="T195">
        <f t="shared" si="126"/>
        <v>0</v>
      </c>
      <c r="U195">
        <f t="shared" si="127"/>
        <v>0</v>
      </c>
      <c r="V195">
        <f t="shared" si="128"/>
        <v>0</v>
      </c>
      <c r="W195">
        <f t="shared" si="129"/>
        <v>0</v>
      </c>
      <c r="X195">
        <f t="shared" si="130"/>
        <v>0</v>
      </c>
      <c r="Y195">
        <f t="shared" si="131"/>
        <v>0</v>
      </c>
      <c r="AA195">
        <v>42559019</v>
      </c>
      <c r="AB195">
        <f t="shared" si="132"/>
        <v>1030.92</v>
      </c>
      <c r="AC195">
        <f t="shared" si="133"/>
        <v>1030.92</v>
      </c>
      <c r="AD195">
        <f t="shared" si="157"/>
        <v>0</v>
      </c>
      <c r="AE195">
        <f t="shared" si="158"/>
        <v>0</v>
      </c>
      <c r="AF195">
        <f t="shared" si="159"/>
        <v>0</v>
      </c>
      <c r="AG195">
        <f t="shared" si="134"/>
        <v>0</v>
      </c>
      <c r="AH195">
        <f t="shared" si="160"/>
        <v>0</v>
      </c>
      <c r="AI195">
        <f t="shared" si="161"/>
        <v>0</v>
      </c>
      <c r="AJ195">
        <f t="shared" si="135"/>
        <v>0</v>
      </c>
      <c r="AK195">
        <v>1030.92</v>
      </c>
      <c r="AL195">
        <v>1030.92</v>
      </c>
      <c r="AM195">
        <v>0</v>
      </c>
      <c r="AN195">
        <v>0</v>
      </c>
      <c r="AO195">
        <v>0</v>
      </c>
      <c r="AP195">
        <v>0</v>
      </c>
      <c r="AQ195">
        <v>0</v>
      </c>
      <c r="AR195">
        <v>0</v>
      </c>
      <c r="AS195">
        <v>0</v>
      </c>
      <c r="AT195">
        <v>0</v>
      </c>
      <c r="AU195">
        <v>0</v>
      </c>
      <c r="AV195">
        <v>1</v>
      </c>
      <c r="AW195">
        <v>1</v>
      </c>
      <c r="AZ195">
        <v>1</v>
      </c>
      <c r="BA195">
        <v>5.23</v>
      </c>
      <c r="BB195">
        <v>5.23</v>
      </c>
      <c r="BC195">
        <v>5.23</v>
      </c>
      <c r="BD195" t="s">
        <v>3</v>
      </c>
      <c r="BE195" t="s">
        <v>3</v>
      </c>
      <c r="BF195" t="s">
        <v>3</v>
      </c>
      <c r="BG195" t="s">
        <v>3</v>
      </c>
      <c r="BH195">
        <v>3</v>
      </c>
      <c r="BI195">
        <v>4</v>
      </c>
      <c r="BJ195" t="s">
        <v>3</v>
      </c>
      <c r="BM195">
        <v>0</v>
      </c>
      <c r="BN195">
        <v>0</v>
      </c>
      <c r="BO195" t="s">
        <v>3</v>
      </c>
      <c r="BP195">
        <v>0</v>
      </c>
      <c r="BQ195">
        <v>0</v>
      </c>
      <c r="BR195">
        <v>0</v>
      </c>
      <c r="BS195">
        <v>5.23</v>
      </c>
      <c r="BT195">
        <v>1</v>
      </c>
      <c r="BU195">
        <v>1</v>
      </c>
      <c r="BV195">
        <v>1</v>
      </c>
      <c r="BW195">
        <v>1</v>
      </c>
      <c r="BX195">
        <v>1</v>
      </c>
      <c r="BY195" t="s">
        <v>3</v>
      </c>
      <c r="BZ195">
        <v>0</v>
      </c>
      <c r="CA195">
        <v>0</v>
      </c>
      <c r="CF195">
        <v>0</v>
      </c>
      <c r="CG195">
        <v>0</v>
      </c>
      <c r="CM195">
        <v>0</v>
      </c>
      <c r="CN195" t="s">
        <v>3</v>
      </c>
      <c r="CO195">
        <v>0</v>
      </c>
      <c r="CP195">
        <f t="shared" si="136"/>
        <v>75483.960000000006</v>
      </c>
      <c r="CQ195">
        <f t="shared" si="137"/>
        <v>5391.7116000000005</v>
      </c>
      <c r="CR195">
        <f t="shared" si="138"/>
        <v>0</v>
      </c>
      <c r="CS195">
        <f t="shared" si="139"/>
        <v>0</v>
      </c>
      <c r="CT195">
        <f t="shared" si="140"/>
        <v>0</v>
      </c>
      <c r="CU195">
        <f t="shared" si="141"/>
        <v>0</v>
      </c>
      <c r="CV195">
        <f t="shared" si="142"/>
        <v>0</v>
      </c>
      <c r="CW195">
        <f t="shared" si="143"/>
        <v>0</v>
      </c>
      <c r="CX195">
        <f t="shared" si="144"/>
        <v>0</v>
      </c>
      <c r="CY195">
        <f>S195*(BZ195/100)</f>
        <v>0</v>
      </c>
      <c r="CZ195">
        <f>S195*(CA195/100)</f>
        <v>0</v>
      </c>
      <c r="DC195" t="s">
        <v>3</v>
      </c>
      <c r="DD195" t="s">
        <v>3</v>
      </c>
      <c r="DE195" t="s">
        <v>3</v>
      </c>
      <c r="DF195" t="s">
        <v>3</v>
      </c>
      <c r="DG195" t="s">
        <v>3</v>
      </c>
      <c r="DH195" t="s">
        <v>3</v>
      </c>
      <c r="DI195" t="s">
        <v>3</v>
      </c>
      <c r="DJ195" t="s">
        <v>3</v>
      </c>
      <c r="DK195" t="s">
        <v>3</v>
      </c>
      <c r="DL195" t="s">
        <v>3</v>
      </c>
      <c r="DM195" t="s">
        <v>3</v>
      </c>
      <c r="DN195">
        <v>0</v>
      </c>
      <c r="DO195">
        <v>0</v>
      </c>
      <c r="DP195">
        <v>1</v>
      </c>
      <c r="DQ195">
        <v>1</v>
      </c>
      <c r="DU195">
        <v>1010</v>
      </c>
      <c r="DV195" t="s">
        <v>43</v>
      </c>
      <c r="DW195" t="s">
        <v>43</v>
      </c>
      <c r="DX195">
        <v>1</v>
      </c>
      <c r="EE195">
        <v>42145007</v>
      </c>
      <c r="EF195">
        <v>0</v>
      </c>
      <c r="EG195" t="s">
        <v>3</v>
      </c>
      <c r="EH195">
        <v>0</v>
      </c>
      <c r="EI195" t="s">
        <v>3</v>
      </c>
      <c r="EJ195">
        <v>4</v>
      </c>
      <c r="EK195">
        <v>0</v>
      </c>
      <c r="EL195" t="s">
        <v>264</v>
      </c>
      <c r="EM195" t="s">
        <v>265</v>
      </c>
      <c r="EO195" t="s">
        <v>3</v>
      </c>
      <c r="EQ195">
        <v>512</v>
      </c>
      <c r="ER195">
        <v>1030.92</v>
      </c>
      <c r="ES195">
        <v>1030.92</v>
      </c>
      <c r="ET195">
        <v>0</v>
      </c>
      <c r="EU195">
        <v>0</v>
      </c>
      <c r="EV195">
        <v>0</v>
      </c>
      <c r="EW195">
        <v>0</v>
      </c>
      <c r="EX195">
        <v>0</v>
      </c>
      <c r="EY195">
        <v>0</v>
      </c>
      <c r="FQ195">
        <v>0</v>
      </c>
      <c r="FR195">
        <f t="shared" si="145"/>
        <v>0</v>
      </c>
      <c r="FS195">
        <v>0</v>
      </c>
      <c r="FX195">
        <v>0</v>
      </c>
      <c r="FY195">
        <v>0</v>
      </c>
      <c r="GA195" t="s">
        <v>344</v>
      </c>
      <c r="GD195">
        <v>0</v>
      </c>
      <c r="GF195">
        <v>-1603172051</v>
      </c>
      <c r="GG195">
        <v>2</v>
      </c>
      <c r="GH195">
        <v>4</v>
      </c>
      <c r="GI195">
        <v>3</v>
      </c>
      <c r="GJ195">
        <v>0</v>
      </c>
      <c r="GK195">
        <f>ROUND(R195*(S12)/100,2)</f>
        <v>0</v>
      </c>
      <c r="GL195">
        <f t="shared" si="146"/>
        <v>0</v>
      </c>
      <c r="GM195">
        <f t="shared" si="147"/>
        <v>75483.960000000006</v>
      </c>
      <c r="GN195">
        <f t="shared" si="148"/>
        <v>0</v>
      </c>
      <c r="GO195">
        <f t="shared" si="149"/>
        <v>0</v>
      </c>
      <c r="GP195">
        <f t="shared" si="150"/>
        <v>75483.960000000006</v>
      </c>
      <c r="GR195">
        <v>1</v>
      </c>
      <c r="GS195">
        <v>2</v>
      </c>
      <c r="GT195">
        <v>0</v>
      </c>
      <c r="GU195" t="s">
        <v>3</v>
      </c>
      <c r="GV195">
        <f t="shared" si="151"/>
        <v>0</v>
      </c>
      <c r="GW195">
        <v>1</v>
      </c>
      <c r="GX195">
        <f t="shared" si="152"/>
        <v>0</v>
      </c>
      <c r="HA195">
        <v>0</v>
      </c>
      <c r="HB195">
        <v>0</v>
      </c>
      <c r="IK195">
        <v>0</v>
      </c>
    </row>
    <row r="196" spans="1:255" x14ac:dyDescent="0.2">
      <c r="A196" s="2">
        <v>17</v>
      </c>
      <c r="B196" s="2">
        <v>1</v>
      </c>
      <c r="C196" s="2"/>
      <c r="D196" s="2"/>
      <c r="E196" s="2" t="s">
        <v>345</v>
      </c>
      <c r="F196" s="2" t="s">
        <v>261</v>
      </c>
      <c r="G196" s="2" t="s">
        <v>346</v>
      </c>
      <c r="H196" s="2" t="s">
        <v>43</v>
      </c>
      <c r="I196" s="2">
        <v>14</v>
      </c>
      <c r="J196" s="2">
        <v>0</v>
      </c>
      <c r="K196" s="2"/>
      <c r="L196" s="2"/>
      <c r="M196" s="2"/>
      <c r="N196" s="2"/>
      <c r="O196" s="2">
        <f t="shared" si="121"/>
        <v>71386.7</v>
      </c>
      <c r="P196" s="2">
        <f t="shared" si="122"/>
        <v>71386.7</v>
      </c>
      <c r="Q196" s="2">
        <f t="shared" si="123"/>
        <v>0</v>
      </c>
      <c r="R196" s="2">
        <f t="shared" si="124"/>
        <v>0</v>
      </c>
      <c r="S196" s="2">
        <f t="shared" si="125"/>
        <v>0</v>
      </c>
      <c r="T196" s="2">
        <f t="shared" si="126"/>
        <v>0</v>
      </c>
      <c r="U196" s="2">
        <f t="shared" si="127"/>
        <v>0</v>
      </c>
      <c r="V196" s="2">
        <f t="shared" si="128"/>
        <v>0</v>
      </c>
      <c r="W196" s="2">
        <f t="shared" si="129"/>
        <v>0</v>
      </c>
      <c r="X196" s="2">
        <f t="shared" si="130"/>
        <v>0</v>
      </c>
      <c r="Y196" s="2">
        <f t="shared" si="131"/>
        <v>0</v>
      </c>
      <c r="Z196" s="2"/>
      <c r="AA196" s="2">
        <v>42559021</v>
      </c>
      <c r="AB196" s="2">
        <f t="shared" si="132"/>
        <v>5099.05</v>
      </c>
      <c r="AC196" s="2">
        <f t="shared" si="133"/>
        <v>5099.05</v>
      </c>
      <c r="AD196" s="2">
        <f t="shared" si="157"/>
        <v>0</v>
      </c>
      <c r="AE196" s="2">
        <f t="shared" si="158"/>
        <v>0</v>
      </c>
      <c r="AF196" s="2">
        <f t="shared" si="159"/>
        <v>0</v>
      </c>
      <c r="AG196" s="2">
        <f t="shared" si="134"/>
        <v>0</v>
      </c>
      <c r="AH196" s="2">
        <f t="shared" si="160"/>
        <v>0</v>
      </c>
      <c r="AI196" s="2">
        <f t="shared" si="161"/>
        <v>0</v>
      </c>
      <c r="AJ196" s="2">
        <f t="shared" si="135"/>
        <v>0</v>
      </c>
      <c r="AK196" s="2">
        <v>5099.0499999999993</v>
      </c>
      <c r="AL196" s="2">
        <v>5099.0499999999993</v>
      </c>
      <c r="AM196" s="2">
        <v>0</v>
      </c>
      <c r="AN196" s="2">
        <v>0</v>
      </c>
      <c r="AO196" s="2">
        <v>0</v>
      </c>
      <c r="AP196" s="2">
        <v>0</v>
      </c>
      <c r="AQ196" s="2">
        <v>0</v>
      </c>
      <c r="AR196" s="2">
        <v>0</v>
      </c>
      <c r="AS196" s="2">
        <v>0</v>
      </c>
      <c r="AT196" s="2">
        <v>0</v>
      </c>
      <c r="AU196" s="2">
        <v>0</v>
      </c>
      <c r="AV196" s="2">
        <v>1</v>
      </c>
      <c r="AW196" s="2">
        <v>1</v>
      </c>
      <c r="AX196" s="2"/>
      <c r="AY196" s="2"/>
      <c r="AZ196" s="2">
        <v>1</v>
      </c>
      <c r="BA196" s="2">
        <v>1</v>
      </c>
      <c r="BB196" s="2">
        <v>1</v>
      </c>
      <c r="BC196" s="2">
        <v>1</v>
      </c>
      <c r="BD196" s="2" t="s">
        <v>3</v>
      </c>
      <c r="BE196" s="2" t="s">
        <v>3</v>
      </c>
      <c r="BF196" s="2" t="s">
        <v>3</v>
      </c>
      <c r="BG196" s="2" t="s">
        <v>3</v>
      </c>
      <c r="BH196" s="2">
        <v>3</v>
      </c>
      <c r="BI196" s="2">
        <v>4</v>
      </c>
      <c r="BJ196" s="2" t="s">
        <v>3</v>
      </c>
      <c r="BK196" s="2"/>
      <c r="BL196" s="2"/>
      <c r="BM196" s="2">
        <v>0</v>
      </c>
      <c r="BN196" s="2">
        <v>0</v>
      </c>
      <c r="BO196" s="2" t="s">
        <v>263</v>
      </c>
      <c r="BP196" s="2">
        <v>1</v>
      </c>
      <c r="BQ196" s="2">
        <v>0</v>
      </c>
      <c r="BR196" s="2">
        <v>0</v>
      </c>
      <c r="BS196" s="2">
        <v>1</v>
      </c>
      <c r="BT196" s="2">
        <v>1</v>
      </c>
      <c r="BU196" s="2">
        <v>1</v>
      </c>
      <c r="BV196" s="2">
        <v>1</v>
      </c>
      <c r="BW196" s="2">
        <v>1</v>
      </c>
      <c r="BX196" s="2">
        <v>1</v>
      </c>
      <c r="BY196" s="2" t="s">
        <v>3</v>
      </c>
      <c r="BZ196" s="2">
        <v>0</v>
      </c>
      <c r="CA196" s="2">
        <v>0</v>
      </c>
      <c r="CB196" s="2"/>
      <c r="CC196" s="2"/>
      <c r="CD196" s="2"/>
      <c r="CE196" s="2"/>
      <c r="CF196" s="2">
        <v>0</v>
      </c>
      <c r="CG196" s="2">
        <v>0</v>
      </c>
      <c r="CH196" s="2"/>
      <c r="CI196" s="2"/>
      <c r="CJ196" s="2"/>
      <c r="CK196" s="2"/>
      <c r="CL196" s="2"/>
      <c r="CM196" s="2">
        <v>0</v>
      </c>
      <c r="CN196" s="2" t="s">
        <v>3</v>
      </c>
      <c r="CO196" s="2">
        <v>0</v>
      </c>
      <c r="CP196" s="2">
        <f t="shared" si="136"/>
        <v>71386.7</v>
      </c>
      <c r="CQ196" s="2">
        <f t="shared" si="137"/>
        <v>5099.05</v>
      </c>
      <c r="CR196" s="2">
        <f t="shared" si="138"/>
        <v>0</v>
      </c>
      <c r="CS196" s="2">
        <f t="shared" si="139"/>
        <v>0</v>
      </c>
      <c r="CT196" s="2">
        <f t="shared" si="140"/>
        <v>0</v>
      </c>
      <c r="CU196" s="2">
        <f t="shared" si="141"/>
        <v>0</v>
      </c>
      <c r="CV196" s="2">
        <f t="shared" si="142"/>
        <v>0</v>
      </c>
      <c r="CW196" s="2">
        <f t="shared" si="143"/>
        <v>0</v>
      </c>
      <c r="CX196" s="2">
        <f t="shared" si="144"/>
        <v>0</v>
      </c>
      <c r="CY196" s="2">
        <f>((S196*BZ196)/100)</f>
        <v>0</v>
      </c>
      <c r="CZ196" s="2">
        <f>((S196*CA196)/100)</f>
        <v>0</v>
      </c>
      <c r="DA196" s="2"/>
      <c r="DB196" s="2"/>
      <c r="DC196" s="2" t="s">
        <v>3</v>
      </c>
      <c r="DD196" s="2" t="s">
        <v>3</v>
      </c>
      <c r="DE196" s="2" t="s">
        <v>3</v>
      </c>
      <c r="DF196" s="2" t="s">
        <v>3</v>
      </c>
      <c r="DG196" s="2" t="s">
        <v>3</v>
      </c>
      <c r="DH196" s="2" t="s">
        <v>3</v>
      </c>
      <c r="DI196" s="2" t="s">
        <v>3</v>
      </c>
      <c r="DJ196" s="2" t="s">
        <v>3</v>
      </c>
      <c r="DK196" s="2" t="s">
        <v>3</v>
      </c>
      <c r="DL196" s="2" t="s">
        <v>3</v>
      </c>
      <c r="DM196" s="2" t="s">
        <v>3</v>
      </c>
      <c r="DN196" s="2">
        <v>110</v>
      </c>
      <c r="DO196" s="2">
        <v>74</v>
      </c>
      <c r="DP196" s="2">
        <v>1</v>
      </c>
      <c r="DQ196" s="2">
        <v>1</v>
      </c>
      <c r="DR196" s="2"/>
      <c r="DS196" s="2"/>
      <c r="DT196" s="2"/>
      <c r="DU196" s="2">
        <v>1010</v>
      </c>
      <c r="DV196" s="2" t="s">
        <v>43</v>
      </c>
      <c r="DW196" s="2" t="s">
        <v>43</v>
      </c>
      <c r="DX196" s="2">
        <v>1</v>
      </c>
      <c r="DY196" s="2"/>
      <c r="DZ196" s="2"/>
      <c r="EA196" s="2"/>
      <c r="EB196" s="2"/>
      <c r="EC196" s="2"/>
      <c r="ED196" s="2"/>
      <c r="EE196" s="2">
        <v>42145007</v>
      </c>
      <c r="EF196" s="2">
        <v>0</v>
      </c>
      <c r="EG196" s="2" t="s">
        <v>3</v>
      </c>
      <c r="EH196" s="2">
        <v>0</v>
      </c>
      <c r="EI196" s="2" t="s">
        <v>3</v>
      </c>
      <c r="EJ196" s="2">
        <v>4</v>
      </c>
      <c r="EK196" s="2">
        <v>0</v>
      </c>
      <c r="EL196" s="2" t="s">
        <v>264</v>
      </c>
      <c r="EM196" s="2" t="s">
        <v>265</v>
      </c>
      <c r="EN196" s="2"/>
      <c r="EO196" s="2" t="s">
        <v>3</v>
      </c>
      <c r="EP196" s="2"/>
      <c r="EQ196" s="2">
        <v>512</v>
      </c>
      <c r="ER196" s="2">
        <v>5099.0499999999993</v>
      </c>
      <c r="ES196" s="2">
        <v>5099.0499999999993</v>
      </c>
      <c r="ET196" s="2">
        <v>0</v>
      </c>
      <c r="EU196" s="2">
        <v>0</v>
      </c>
      <c r="EV196" s="2">
        <v>0</v>
      </c>
      <c r="EW196" s="2">
        <v>0</v>
      </c>
      <c r="EX196" s="2">
        <v>0</v>
      </c>
      <c r="EY196" s="2">
        <v>0</v>
      </c>
      <c r="EZ196" s="2">
        <v>5</v>
      </c>
      <c r="FA196" s="2"/>
      <c r="FB196" s="2"/>
      <c r="FC196" s="2">
        <v>1</v>
      </c>
      <c r="FD196" s="2">
        <v>18</v>
      </c>
      <c r="FE196" s="2"/>
      <c r="FF196" s="2">
        <v>30851.25</v>
      </c>
      <c r="FG196" s="2"/>
      <c r="FH196" s="2"/>
      <c r="FI196" s="2"/>
      <c r="FJ196" s="2"/>
      <c r="FK196" s="2"/>
      <c r="FL196" s="2"/>
      <c r="FM196" s="2"/>
      <c r="FN196" s="2"/>
      <c r="FO196" s="2"/>
      <c r="FP196" s="2"/>
      <c r="FQ196" s="2">
        <v>0</v>
      </c>
      <c r="FR196" s="2">
        <f t="shared" si="145"/>
        <v>0</v>
      </c>
      <c r="FS196" s="2">
        <v>0</v>
      </c>
      <c r="FT196" s="2"/>
      <c r="FU196" s="2"/>
      <c r="FV196" s="2"/>
      <c r="FW196" s="2"/>
      <c r="FX196" s="2">
        <v>0</v>
      </c>
      <c r="FY196" s="2">
        <v>0</v>
      </c>
      <c r="FZ196" s="2"/>
      <c r="GA196" s="2" t="s">
        <v>347</v>
      </c>
      <c r="GB196" s="2"/>
      <c r="GC196" s="2"/>
      <c r="GD196" s="2">
        <v>0</v>
      </c>
      <c r="GE196" s="2"/>
      <c r="GF196" s="2">
        <v>1811866606</v>
      </c>
      <c r="GG196" s="2">
        <v>2</v>
      </c>
      <c r="GH196" s="2">
        <v>3</v>
      </c>
      <c r="GI196" s="2">
        <v>3</v>
      </c>
      <c r="GJ196" s="2">
        <v>0</v>
      </c>
      <c r="GK196" s="2">
        <f>ROUND(R196*(R12)/100,2)</f>
        <v>0</v>
      </c>
      <c r="GL196" s="2">
        <f t="shared" si="146"/>
        <v>0</v>
      </c>
      <c r="GM196" s="2">
        <f t="shared" si="147"/>
        <v>71386.7</v>
      </c>
      <c r="GN196" s="2">
        <f t="shared" si="148"/>
        <v>0</v>
      </c>
      <c r="GO196" s="2">
        <f t="shared" si="149"/>
        <v>0</v>
      </c>
      <c r="GP196" s="2">
        <f t="shared" si="150"/>
        <v>71386.7</v>
      </c>
      <c r="GQ196" s="2"/>
      <c r="GR196" s="2">
        <v>1</v>
      </c>
      <c r="GS196" s="2">
        <v>1</v>
      </c>
      <c r="GT196" s="2">
        <v>0</v>
      </c>
      <c r="GU196" s="2" t="s">
        <v>3</v>
      </c>
      <c r="GV196" s="2">
        <f t="shared" si="151"/>
        <v>0</v>
      </c>
      <c r="GW196" s="2">
        <v>1</v>
      </c>
      <c r="GX196" s="2">
        <f t="shared" si="152"/>
        <v>0</v>
      </c>
      <c r="GY196" s="2"/>
      <c r="GZ196" s="2"/>
      <c r="HA196" s="2">
        <v>0</v>
      </c>
      <c r="HB196" s="2">
        <v>0</v>
      </c>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v>0</v>
      </c>
      <c r="IL196" s="2"/>
      <c r="IM196" s="2"/>
      <c r="IN196" s="2"/>
      <c r="IO196" s="2"/>
      <c r="IP196" s="2"/>
      <c r="IQ196" s="2"/>
      <c r="IR196" s="2"/>
      <c r="IS196" s="2"/>
      <c r="IT196" s="2"/>
      <c r="IU196" s="2"/>
    </row>
    <row r="197" spans="1:255" x14ac:dyDescent="0.2">
      <c r="A197">
        <v>17</v>
      </c>
      <c r="B197">
        <v>1</v>
      </c>
      <c r="E197" t="s">
        <v>345</v>
      </c>
      <c r="F197" t="s">
        <v>261</v>
      </c>
      <c r="G197" t="s">
        <v>346</v>
      </c>
      <c r="H197" t="s">
        <v>43</v>
      </c>
      <c r="I197">
        <v>14</v>
      </c>
      <c r="J197">
        <v>0</v>
      </c>
      <c r="O197">
        <f t="shared" si="121"/>
        <v>373352.44</v>
      </c>
      <c r="P197">
        <f t="shared" si="122"/>
        <v>373352.44</v>
      </c>
      <c r="Q197">
        <f t="shared" si="123"/>
        <v>0</v>
      </c>
      <c r="R197">
        <f t="shared" si="124"/>
        <v>0</v>
      </c>
      <c r="S197">
        <f t="shared" si="125"/>
        <v>0</v>
      </c>
      <c r="T197">
        <f t="shared" si="126"/>
        <v>0</v>
      </c>
      <c r="U197">
        <f t="shared" si="127"/>
        <v>0</v>
      </c>
      <c r="V197">
        <f t="shared" si="128"/>
        <v>0</v>
      </c>
      <c r="W197">
        <f t="shared" si="129"/>
        <v>0</v>
      </c>
      <c r="X197">
        <f t="shared" si="130"/>
        <v>0</v>
      </c>
      <c r="Y197">
        <f t="shared" si="131"/>
        <v>0</v>
      </c>
      <c r="AA197">
        <v>42559019</v>
      </c>
      <c r="AB197">
        <f t="shared" si="132"/>
        <v>5099.05</v>
      </c>
      <c r="AC197">
        <f t="shared" si="133"/>
        <v>5099.05</v>
      </c>
      <c r="AD197">
        <f t="shared" si="157"/>
        <v>0</v>
      </c>
      <c r="AE197">
        <f t="shared" si="158"/>
        <v>0</v>
      </c>
      <c r="AF197">
        <f t="shared" si="159"/>
        <v>0</v>
      </c>
      <c r="AG197">
        <f t="shared" si="134"/>
        <v>0</v>
      </c>
      <c r="AH197">
        <f t="shared" si="160"/>
        <v>0</v>
      </c>
      <c r="AI197">
        <f t="shared" si="161"/>
        <v>0</v>
      </c>
      <c r="AJ197">
        <f t="shared" si="135"/>
        <v>0</v>
      </c>
      <c r="AK197">
        <v>5099.0499999999993</v>
      </c>
      <c r="AL197">
        <v>5099.0499999999993</v>
      </c>
      <c r="AM197">
        <v>0</v>
      </c>
      <c r="AN197">
        <v>0</v>
      </c>
      <c r="AO197">
        <v>0</v>
      </c>
      <c r="AP197">
        <v>0</v>
      </c>
      <c r="AQ197">
        <v>0</v>
      </c>
      <c r="AR197">
        <v>0</v>
      </c>
      <c r="AS197">
        <v>0</v>
      </c>
      <c r="AT197">
        <v>0</v>
      </c>
      <c r="AU197">
        <v>0</v>
      </c>
      <c r="AV197">
        <v>1</v>
      </c>
      <c r="AW197">
        <v>1</v>
      </c>
      <c r="AZ197">
        <v>1</v>
      </c>
      <c r="BA197">
        <v>5.23</v>
      </c>
      <c r="BB197">
        <v>5.23</v>
      </c>
      <c r="BC197">
        <v>5.23</v>
      </c>
      <c r="BD197" t="s">
        <v>3</v>
      </c>
      <c r="BE197" t="s">
        <v>3</v>
      </c>
      <c r="BF197" t="s">
        <v>3</v>
      </c>
      <c r="BG197" t="s">
        <v>3</v>
      </c>
      <c r="BH197">
        <v>3</v>
      </c>
      <c r="BI197">
        <v>4</v>
      </c>
      <c r="BJ197" t="s">
        <v>3</v>
      </c>
      <c r="BM197">
        <v>0</v>
      </c>
      <c r="BN197">
        <v>0</v>
      </c>
      <c r="BO197" t="s">
        <v>3</v>
      </c>
      <c r="BP197">
        <v>0</v>
      </c>
      <c r="BQ197">
        <v>0</v>
      </c>
      <c r="BR197">
        <v>0</v>
      </c>
      <c r="BS197">
        <v>5.23</v>
      </c>
      <c r="BT197">
        <v>1</v>
      </c>
      <c r="BU197">
        <v>1</v>
      </c>
      <c r="BV197">
        <v>1</v>
      </c>
      <c r="BW197">
        <v>1</v>
      </c>
      <c r="BX197">
        <v>1</v>
      </c>
      <c r="BY197" t="s">
        <v>3</v>
      </c>
      <c r="BZ197">
        <v>0</v>
      </c>
      <c r="CA197">
        <v>0</v>
      </c>
      <c r="CF197">
        <v>0</v>
      </c>
      <c r="CG197">
        <v>0</v>
      </c>
      <c r="CM197">
        <v>0</v>
      </c>
      <c r="CN197" t="s">
        <v>3</v>
      </c>
      <c r="CO197">
        <v>0</v>
      </c>
      <c r="CP197">
        <f t="shared" si="136"/>
        <v>373352.44</v>
      </c>
      <c r="CQ197">
        <f t="shared" si="137"/>
        <v>26668.031500000005</v>
      </c>
      <c r="CR197">
        <f t="shared" si="138"/>
        <v>0</v>
      </c>
      <c r="CS197">
        <f t="shared" si="139"/>
        <v>0</v>
      </c>
      <c r="CT197">
        <f t="shared" si="140"/>
        <v>0</v>
      </c>
      <c r="CU197">
        <f t="shared" si="141"/>
        <v>0</v>
      </c>
      <c r="CV197">
        <f t="shared" si="142"/>
        <v>0</v>
      </c>
      <c r="CW197">
        <f t="shared" si="143"/>
        <v>0</v>
      </c>
      <c r="CX197">
        <f t="shared" si="144"/>
        <v>0</v>
      </c>
      <c r="CY197">
        <f>S197*(BZ197/100)</f>
        <v>0</v>
      </c>
      <c r="CZ197">
        <f>S197*(CA197/100)</f>
        <v>0</v>
      </c>
      <c r="DC197" t="s">
        <v>3</v>
      </c>
      <c r="DD197" t="s">
        <v>3</v>
      </c>
      <c r="DE197" t="s">
        <v>3</v>
      </c>
      <c r="DF197" t="s">
        <v>3</v>
      </c>
      <c r="DG197" t="s">
        <v>3</v>
      </c>
      <c r="DH197" t="s">
        <v>3</v>
      </c>
      <c r="DI197" t="s">
        <v>3</v>
      </c>
      <c r="DJ197" t="s">
        <v>3</v>
      </c>
      <c r="DK197" t="s">
        <v>3</v>
      </c>
      <c r="DL197" t="s">
        <v>3</v>
      </c>
      <c r="DM197" t="s">
        <v>3</v>
      </c>
      <c r="DN197">
        <v>0</v>
      </c>
      <c r="DO197">
        <v>0</v>
      </c>
      <c r="DP197">
        <v>1</v>
      </c>
      <c r="DQ197">
        <v>1</v>
      </c>
      <c r="DU197">
        <v>1010</v>
      </c>
      <c r="DV197" t="s">
        <v>43</v>
      </c>
      <c r="DW197" t="s">
        <v>43</v>
      </c>
      <c r="DX197">
        <v>1</v>
      </c>
      <c r="EE197">
        <v>42145007</v>
      </c>
      <c r="EF197">
        <v>0</v>
      </c>
      <c r="EG197" t="s">
        <v>3</v>
      </c>
      <c r="EH197">
        <v>0</v>
      </c>
      <c r="EI197" t="s">
        <v>3</v>
      </c>
      <c r="EJ197">
        <v>4</v>
      </c>
      <c r="EK197">
        <v>0</v>
      </c>
      <c r="EL197" t="s">
        <v>264</v>
      </c>
      <c r="EM197" t="s">
        <v>265</v>
      </c>
      <c r="EO197" t="s">
        <v>3</v>
      </c>
      <c r="EQ197">
        <v>512</v>
      </c>
      <c r="ER197">
        <v>5099.0499999999993</v>
      </c>
      <c r="ES197">
        <v>5099.0499999999993</v>
      </c>
      <c r="ET197">
        <v>0</v>
      </c>
      <c r="EU197">
        <v>0</v>
      </c>
      <c r="EV197">
        <v>0</v>
      </c>
      <c r="EW197">
        <v>0</v>
      </c>
      <c r="EX197">
        <v>0</v>
      </c>
      <c r="EY197">
        <v>0</v>
      </c>
      <c r="FQ197">
        <v>0</v>
      </c>
      <c r="FR197">
        <f t="shared" si="145"/>
        <v>0</v>
      </c>
      <c r="FS197">
        <v>0</v>
      </c>
      <c r="FX197">
        <v>0</v>
      </c>
      <c r="FY197">
        <v>0</v>
      </c>
      <c r="GA197" t="s">
        <v>347</v>
      </c>
      <c r="GD197">
        <v>0</v>
      </c>
      <c r="GF197">
        <v>1811866606</v>
      </c>
      <c r="GG197">
        <v>2</v>
      </c>
      <c r="GH197">
        <v>4</v>
      </c>
      <c r="GI197">
        <v>3</v>
      </c>
      <c r="GJ197">
        <v>0</v>
      </c>
      <c r="GK197">
        <f>ROUND(R197*(S12)/100,2)</f>
        <v>0</v>
      </c>
      <c r="GL197">
        <f t="shared" si="146"/>
        <v>0</v>
      </c>
      <c r="GM197">
        <f t="shared" si="147"/>
        <v>373352.44</v>
      </c>
      <c r="GN197">
        <f t="shared" si="148"/>
        <v>0</v>
      </c>
      <c r="GO197">
        <f t="shared" si="149"/>
        <v>0</v>
      </c>
      <c r="GP197">
        <f t="shared" si="150"/>
        <v>373352.44</v>
      </c>
      <c r="GR197">
        <v>1</v>
      </c>
      <c r="GS197">
        <v>2</v>
      </c>
      <c r="GT197">
        <v>0</v>
      </c>
      <c r="GU197" t="s">
        <v>3</v>
      </c>
      <c r="GV197">
        <f t="shared" si="151"/>
        <v>0</v>
      </c>
      <c r="GW197">
        <v>1</v>
      </c>
      <c r="GX197">
        <f t="shared" si="152"/>
        <v>0</v>
      </c>
      <c r="HA197">
        <v>0</v>
      </c>
      <c r="HB197">
        <v>0</v>
      </c>
      <c r="IK197">
        <v>0</v>
      </c>
    </row>
    <row r="198" spans="1:255" x14ac:dyDescent="0.2">
      <c r="A198" s="2">
        <v>17</v>
      </c>
      <c r="B198" s="2">
        <v>1</v>
      </c>
      <c r="C198" s="2">
        <f>ROW(SmtRes!A168)</f>
        <v>168</v>
      </c>
      <c r="D198" s="2">
        <f>ROW(EtalonRes!A248)</f>
        <v>248</v>
      </c>
      <c r="E198" s="2" t="s">
        <v>348</v>
      </c>
      <c r="F198" s="2" t="s">
        <v>349</v>
      </c>
      <c r="G198" s="2" t="s">
        <v>350</v>
      </c>
      <c r="H198" s="2" t="s">
        <v>43</v>
      </c>
      <c r="I198" s="2">
        <v>36</v>
      </c>
      <c r="J198" s="2">
        <v>0</v>
      </c>
      <c r="K198" s="2"/>
      <c r="L198" s="2"/>
      <c r="M198" s="2"/>
      <c r="N198" s="2"/>
      <c r="O198" s="2">
        <f t="shared" si="121"/>
        <v>1630.64</v>
      </c>
      <c r="P198" s="2">
        <f t="shared" si="122"/>
        <v>738</v>
      </c>
      <c r="Q198" s="2">
        <f t="shared" si="123"/>
        <v>150.75</v>
      </c>
      <c r="R198" s="2">
        <f t="shared" si="124"/>
        <v>19.8</v>
      </c>
      <c r="S198" s="2">
        <f t="shared" si="125"/>
        <v>741.89</v>
      </c>
      <c r="T198" s="2">
        <f t="shared" si="126"/>
        <v>0</v>
      </c>
      <c r="U198" s="2">
        <f t="shared" si="127"/>
        <v>60.857999999999997</v>
      </c>
      <c r="V198" s="2">
        <f t="shared" si="128"/>
        <v>0</v>
      </c>
      <c r="W198" s="2">
        <f t="shared" si="129"/>
        <v>0</v>
      </c>
      <c r="X198" s="2">
        <f t="shared" si="130"/>
        <v>816.08</v>
      </c>
      <c r="Y198" s="2">
        <f t="shared" si="131"/>
        <v>549</v>
      </c>
      <c r="Z198" s="2"/>
      <c r="AA198" s="2">
        <v>42559021</v>
      </c>
      <c r="AB198" s="2">
        <f t="shared" si="132"/>
        <v>45.295499999999997</v>
      </c>
      <c r="AC198" s="2">
        <f t="shared" si="133"/>
        <v>20.5</v>
      </c>
      <c r="AD198" s="2">
        <f>ROUND(((ET198*1.25)),6)</f>
        <v>4.1875</v>
      </c>
      <c r="AE198" s="2">
        <f>ROUND(((EU198*1.25)),6)</f>
        <v>0.55000000000000004</v>
      </c>
      <c r="AF198" s="2">
        <f>ROUND(((EV198*1.15)),6)</f>
        <v>20.608000000000001</v>
      </c>
      <c r="AG198" s="2">
        <f t="shared" si="134"/>
        <v>0</v>
      </c>
      <c r="AH198" s="2">
        <f>((EW198*1.15))</f>
        <v>1.6904999999999999</v>
      </c>
      <c r="AI198" s="2">
        <f>((EX198*1.25))</f>
        <v>0</v>
      </c>
      <c r="AJ198" s="2">
        <f t="shared" si="135"/>
        <v>0</v>
      </c>
      <c r="AK198" s="2">
        <v>41.77</v>
      </c>
      <c r="AL198" s="2">
        <v>20.5</v>
      </c>
      <c r="AM198" s="2">
        <v>3.35</v>
      </c>
      <c r="AN198" s="2">
        <v>0.44</v>
      </c>
      <c r="AO198" s="2">
        <v>17.920000000000002</v>
      </c>
      <c r="AP198" s="2">
        <v>0</v>
      </c>
      <c r="AQ198" s="2">
        <v>1.47</v>
      </c>
      <c r="AR198" s="2">
        <v>0</v>
      </c>
      <c r="AS198" s="2">
        <v>0</v>
      </c>
      <c r="AT198" s="2">
        <v>110</v>
      </c>
      <c r="AU198" s="2">
        <v>74</v>
      </c>
      <c r="AV198" s="2">
        <v>1</v>
      </c>
      <c r="AW198" s="2">
        <v>1</v>
      </c>
      <c r="AX198" s="2"/>
      <c r="AY198" s="2"/>
      <c r="AZ198" s="2">
        <v>1</v>
      </c>
      <c r="BA198" s="2">
        <v>1</v>
      </c>
      <c r="BB198" s="2">
        <v>1</v>
      </c>
      <c r="BC198" s="2">
        <v>1</v>
      </c>
      <c r="BD198" s="2" t="s">
        <v>3</v>
      </c>
      <c r="BE198" s="2" t="s">
        <v>3</v>
      </c>
      <c r="BF198" s="2" t="s">
        <v>3</v>
      </c>
      <c r="BG198" s="2" t="s">
        <v>3</v>
      </c>
      <c r="BH198" s="2">
        <v>0</v>
      </c>
      <c r="BI198" s="2">
        <v>1</v>
      </c>
      <c r="BJ198" s="2" t="s">
        <v>351</v>
      </c>
      <c r="BK198" s="2"/>
      <c r="BL198" s="2"/>
      <c r="BM198" s="2">
        <v>133</v>
      </c>
      <c r="BN198" s="2">
        <v>0</v>
      </c>
      <c r="BO198" s="2" t="s">
        <v>3</v>
      </c>
      <c r="BP198" s="2">
        <v>0</v>
      </c>
      <c r="BQ198" s="2">
        <v>30</v>
      </c>
      <c r="BR198" s="2">
        <v>0</v>
      </c>
      <c r="BS198" s="2">
        <v>1</v>
      </c>
      <c r="BT198" s="2">
        <v>1</v>
      </c>
      <c r="BU198" s="2">
        <v>1</v>
      </c>
      <c r="BV198" s="2">
        <v>1</v>
      </c>
      <c r="BW198" s="2">
        <v>1</v>
      </c>
      <c r="BX198" s="2">
        <v>1</v>
      </c>
      <c r="BY198" s="2" t="s">
        <v>3</v>
      </c>
      <c r="BZ198" s="2">
        <v>110</v>
      </c>
      <c r="CA198" s="2">
        <v>74</v>
      </c>
      <c r="CB198" s="2"/>
      <c r="CC198" s="2"/>
      <c r="CD198" s="2"/>
      <c r="CE198" s="2"/>
      <c r="CF198" s="2">
        <v>0</v>
      </c>
      <c r="CG198" s="2">
        <v>0</v>
      </c>
      <c r="CH198" s="2"/>
      <c r="CI198" s="2"/>
      <c r="CJ198" s="2"/>
      <c r="CK198" s="2"/>
      <c r="CL198" s="2"/>
      <c r="CM198" s="2">
        <v>0</v>
      </c>
      <c r="CN198" s="2" t="s">
        <v>20</v>
      </c>
      <c r="CO198" s="2">
        <v>0</v>
      </c>
      <c r="CP198" s="2">
        <f t="shared" si="136"/>
        <v>1630.6399999999999</v>
      </c>
      <c r="CQ198" s="2">
        <f t="shared" si="137"/>
        <v>20.5</v>
      </c>
      <c r="CR198" s="2">
        <f t="shared" si="138"/>
        <v>4.1875</v>
      </c>
      <c r="CS198" s="2">
        <f t="shared" si="139"/>
        <v>0.55000000000000004</v>
      </c>
      <c r="CT198" s="2">
        <f t="shared" si="140"/>
        <v>20.608000000000001</v>
      </c>
      <c r="CU198" s="2">
        <f t="shared" si="141"/>
        <v>0</v>
      </c>
      <c r="CV198" s="2">
        <f t="shared" si="142"/>
        <v>1.6904999999999999</v>
      </c>
      <c r="CW198" s="2">
        <f t="shared" si="143"/>
        <v>0</v>
      </c>
      <c r="CX198" s="2">
        <f t="shared" si="144"/>
        <v>0</v>
      </c>
      <c r="CY198" s="2">
        <f>((S198*BZ198)/100)</f>
        <v>816.07899999999995</v>
      </c>
      <c r="CZ198" s="2">
        <f>((S198*CA198)/100)</f>
        <v>548.99860000000001</v>
      </c>
      <c r="DA198" s="2"/>
      <c r="DB198" s="2"/>
      <c r="DC198" s="2" t="s">
        <v>3</v>
      </c>
      <c r="DD198" s="2" t="s">
        <v>3</v>
      </c>
      <c r="DE198" s="2" t="s">
        <v>21</v>
      </c>
      <c r="DF198" s="2" t="s">
        <v>21</v>
      </c>
      <c r="DG198" s="2" t="s">
        <v>22</v>
      </c>
      <c r="DH198" s="2" t="s">
        <v>3</v>
      </c>
      <c r="DI198" s="2" t="s">
        <v>22</v>
      </c>
      <c r="DJ198" s="2" t="s">
        <v>21</v>
      </c>
      <c r="DK198" s="2" t="s">
        <v>3</v>
      </c>
      <c r="DL198" s="2" t="s">
        <v>3</v>
      </c>
      <c r="DM198" s="2" t="s">
        <v>3</v>
      </c>
      <c r="DN198" s="2">
        <v>0</v>
      </c>
      <c r="DO198" s="2">
        <v>0</v>
      </c>
      <c r="DP198" s="2">
        <v>1.0669999999999999</v>
      </c>
      <c r="DQ198" s="2">
        <v>1</v>
      </c>
      <c r="DR198" s="2"/>
      <c r="DS198" s="2"/>
      <c r="DT198" s="2"/>
      <c r="DU198" s="2">
        <v>1010</v>
      </c>
      <c r="DV198" s="2" t="s">
        <v>43</v>
      </c>
      <c r="DW198" s="2" t="s">
        <v>43</v>
      </c>
      <c r="DX198" s="2">
        <v>1</v>
      </c>
      <c r="DY198" s="2"/>
      <c r="DZ198" s="2"/>
      <c r="EA198" s="2"/>
      <c r="EB198" s="2"/>
      <c r="EC198" s="2"/>
      <c r="ED198" s="2"/>
      <c r="EE198" s="2">
        <v>42145140</v>
      </c>
      <c r="EF198" s="2">
        <v>30</v>
      </c>
      <c r="EG198" s="2" t="s">
        <v>23</v>
      </c>
      <c r="EH198" s="2">
        <v>0</v>
      </c>
      <c r="EI198" s="2" t="s">
        <v>3</v>
      </c>
      <c r="EJ198" s="2">
        <v>1</v>
      </c>
      <c r="EK198" s="2">
        <v>133</v>
      </c>
      <c r="EL198" s="2" t="s">
        <v>149</v>
      </c>
      <c r="EM198" s="2" t="s">
        <v>150</v>
      </c>
      <c r="EN198" s="2"/>
      <c r="EO198" s="2" t="s">
        <v>26</v>
      </c>
      <c r="EP198" s="2"/>
      <c r="EQ198" s="2">
        <v>512</v>
      </c>
      <c r="ER198" s="2">
        <v>41.77</v>
      </c>
      <c r="ES198" s="2">
        <v>20.5</v>
      </c>
      <c r="ET198" s="2">
        <v>3.35</v>
      </c>
      <c r="EU198" s="2">
        <v>0.44</v>
      </c>
      <c r="EV198" s="2">
        <v>17.920000000000002</v>
      </c>
      <c r="EW198" s="2">
        <v>1.47</v>
      </c>
      <c r="EX198" s="2">
        <v>0</v>
      </c>
      <c r="EY198" s="2">
        <v>0</v>
      </c>
      <c r="EZ198" s="2"/>
      <c r="FA198" s="2"/>
      <c r="FB198" s="2"/>
      <c r="FC198" s="2"/>
      <c r="FD198" s="2"/>
      <c r="FE198" s="2"/>
      <c r="FF198" s="2"/>
      <c r="FG198" s="2"/>
      <c r="FH198" s="2"/>
      <c r="FI198" s="2"/>
      <c r="FJ198" s="2"/>
      <c r="FK198" s="2"/>
      <c r="FL198" s="2"/>
      <c r="FM198" s="2"/>
      <c r="FN198" s="2"/>
      <c r="FO198" s="2"/>
      <c r="FP198" s="2"/>
      <c r="FQ198" s="2">
        <v>0</v>
      </c>
      <c r="FR198" s="2">
        <f t="shared" si="145"/>
        <v>0</v>
      </c>
      <c r="FS198" s="2">
        <v>0</v>
      </c>
      <c r="FT198" s="2"/>
      <c r="FU198" s="2"/>
      <c r="FV198" s="2"/>
      <c r="FW198" s="2"/>
      <c r="FX198" s="2">
        <v>110</v>
      </c>
      <c r="FY198" s="2">
        <v>74</v>
      </c>
      <c r="FZ198" s="2"/>
      <c r="GA198" s="2" t="s">
        <v>3</v>
      </c>
      <c r="GB198" s="2"/>
      <c r="GC198" s="2"/>
      <c r="GD198" s="2">
        <v>0</v>
      </c>
      <c r="GE198" s="2"/>
      <c r="GF198" s="2">
        <v>2143394222</v>
      </c>
      <c r="GG198" s="2">
        <v>2</v>
      </c>
      <c r="GH198" s="2">
        <v>1</v>
      </c>
      <c r="GI198" s="2">
        <v>-2</v>
      </c>
      <c r="GJ198" s="2">
        <v>0</v>
      </c>
      <c r="GK198" s="2">
        <f>ROUND(R198*(R12)/100,2)</f>
        <v>34.65</v>
      </c>
      <c r="GL198" s="2">
        <f t="shared" si="146"/>
        <v>0</v>
      </c>
      <c r="GM198" s="2">
        <f t="shared" si="147"/>
        <v>3030.37</v>
      </c>
      <c r="GN198" s="2">
        <f t="shared" si="148"/>
        <v>3030.37</v>
      </c>
      <c r="GO198" s="2">
        <f t="shared" si="149"/>
        <v>0</v>
      </c>
      <c r="GP198" s="2">
        <f t="shared" si="150"/>
        <v>0</v>
      </c>
      <c r="GQ198" s="2"/>
      <c r="GR198" s="2">
        <v>0</v>
      </c>
      <c r="GS198" s="2">
        <v>3</v>
      </c>
      <c r="GT198" s="2">
        <v>0</v>
      </c>
      <c r="GU198" s="2" t="s">
        <v>3</v>
      </c>
      <c r="GV198" s="2">
        <f t="shared" si="151"/>
        <v>0</v>
      </c>
      <c r="GW198" s="2">
        <v>1</v>
      </c>
      <c r="GX198" s="2">
        <f t="shared" si="152"/>
        <v>0</v>
      </c>
      <c r="GY198" s="2"/>
      <c r="GZ198" s="2"/>
      <c r="HA198" s="2">
        <v>0</v>
      </c>
      <c r="HB198" s="2">
        <v>0</v>
      </c>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v>0</v>
      </c>
      <c r="IL198" s="2"/>
      <c r="IM198" s="2"/>
      <c r="IN198" s="2"/>
      <c r="IO198" s="2"/>
      <c r="IP198" s="2"/>
      <c r="IQ198" s="2"/>
      <c r="IR198" s="2"/>
      <c r="IS198" s="2"/>
      <c r="IT198" s="2"/>
      <c r="IU198" s="2"/>
    </row>
    <row r="199" spans="1:255" x14ac:dyDescent="0.2">
      <c r="A199">
        <v>17</v>
      </c>
      <c r="B199">
        <v>1</v>
      </c>
      <c r="C199">
        <f>ROW(SmtRes!A172)</f>
        <v>172</v>
      </c>
      <c r="D199">
        <f>ROW(EtalonRes!A254)</f>
        <v>254</v>
      </c>
      <c r="E199" t="s">
        <v>348</v>
      </c>
      <c r="F199" t="s">
        <v>349</v>
      </c>
      <c r="G199" t="s">
        <v>350</v>
      </c>
      <c r="H199" t="s">
        <v>43</v>
      </c>
      <c r="I199">
        <v>36</v>
      </c>
      <c r="J199">
        <v>0</v>
      </c>
      <c r="O199">
        <f t="shared" si="121"/>
        <v>19494.259999999998</v>
      </c>
      <c r="P199">
        <f t="shared" si="122"/>
        <v>3247.2</v>
      </c>
      <c r="Q199">
        <f t="shared" si="123"/>
        <v>1112.54</v>
      </c>
      <c r="R199">
        <f t="shared" si="124"/>
        <v>403.92</v>
      </c>
      <c r="S199">
        <f t="shared" si="125"/>
        <v>15134.52</v>
      </c>
      <c r="T199">
        <f t="shared" si="126"/>
        <v>0</v>
      </c>
      <c r="U199">
        <f t="shared" si="127"/>
        <v>60.857999999999997</v>
      </c>
      <c r="V199">
        <f t="shared" si="128"/>
        <v>0</v>
      </c>
      <c r="W199">
        <f t="shared" si="129"/>
        <v>0</v>
      </c>
      <c r="X199">
        <f t="shared" si="130"/>
        <v>13318.38</v>
      </c>
      <c r="Y199">
        <f t="shared" si="131"/>
        <v>6205.15</v>
      </c>
      <c r="AA199">
        <v>42559019</v>
      </c>
      <c r="AB199">
        <f t="shared" si="132"/>
        <v>45.295499999999997</v>
      </c>
      <c r="AC199">
        <f t="shared" si="133"/>
        <v>20.5</v>
      </c>
      <c r="AD199">
        <f>ROUND(((ET199*1.25)),6)</f>
        <v>4.1875</v>
      </c>
      <c r="AE199">
        <f>ROUND(((EU199*1.25)),6)</f>
        <v>0.55000000000000004</v>
      </c>
      <c r="AF199">
        <f>ROUND(((EV199*1.15)),6)</f>
        <v>20.608000000000001</v>
      </c>
      <c r="AG199">
        <f t="shared" si="134"/>
        <v>0</v>
      </c>
      <c r="AH199">
        <f>((EW199*1.15))</f>
        <v>1.6904999999999999</v>
      </c>
      <c r="AI199">
        <f>((EX199*1.25))</f>
        <v>0</v>
      </c>
      <c r="AJ199">
        <f t="shared" si="135"/>
        <v>0</v>
      </c>
      <c r="AK199">
        <v>41.77</v>
      </c>
      <c r="AL199">
        <v>20.5</v>
      </c>
      <c r="AM199">
        <v>3.35</v>
      </c>
      <c r="AN199">
        <v>0.44</v>
      </c>
      <c r="AO199">
        <v>17.920000000000002</v>
      </c>
      <c r="AP199">
        <v>0</v>
      </c>
      <c r="AQ199">
        <v>1.47</v>
      </c>
      <c r="AR199">
        <v>0</v>
      </c>
      <c r="AS199">
        <v>0</v>
      </c>
      <c r="AT199">
        <v>88</v>
      </c>
      <c r="AU199">
        <v>41</v>
      </c>
      <c r="AV199">
        <v>1</v>
      </c>
      <c r="AW199">
        <v>1</v>
      </c>
      <c r="AZ199">
        <v>1</v>
      </c>
      <c r="BA199">
        <v>20.399999999999999</v>
      </c>
      <c r="BB199">
        <v>7.38</v>
      </c>
      <c r="BC199">
        <v>4.4000000000000004</v>
      </c>
      <c r="BD199" t="s">
        <v>3</v>
      </c>
      <c r="BE199" t="s">
        <v>3</v>
      </c>
      <c r="BF199" t="s">
        <v>3</v>
      </c>
      <c r="BG199" t="s">
        <v>3</v>
      </c>
      <c r="BH199">
        <v>0</v>
      </c>
      <c r="BI199">
        <v>1</v>
      </c>
      <c r="BJ199" t="s">
        <v>351</v>
      </c>
      <c r="BM199">
        <v>133</v>
      </c>
      <c r="BN199">
        <v>0</v>
      </c>
      <c r="BO199" t="s">
        <v>349</v>
      </c>
      <c r="BP199">
        <v>1</v>
      </c>
      <c r="BQ199">
        <v>30</v>
      </c>
      <c r="BR199">
        <v>0</v>
      </c>
      <c r="BS199">
        <v>20.399999999999999</v>
      </c>
      <c r="BT199">
        <v>1</v>
      </c>
      <c r="BU199">
        <v>1</v>
      </c>
      <c r="BV199">
        <v>1</v>
      </c>
      <c r="BW199">
        <v>1</v>
      </c>
      <c r="BX199">
        <v>1</v>
      </c>
      <c r="BY199" t="s">
        <v>3</v>
      </c>
      <c r="BZ199">
        <v>88</v>
      </c>
      <c r="CA199">
        <v>41</v>
      </c>
      <c r="CF199">
        <v>0</v>
      </c>
      <c r="CG199">
        <v>0</v>
      </c>
      <c r="CM199">
        <v>0</v>
      </c>
      <c r="CN199" t="s">
        <v>20</v>
      </c>
      <c r="CO199">
        <v>0</v>
      </c>
      <c r="CP199">
        <f t="shared" si="136"/>
        <v>19494.260000000002</v>
      </c>
      <c r="CQ199">
        <f t="shared" si="137"/>
        <v>90.2</v>
      </c>
      <c r="CR199">
        <f t="shared" si="138"/>
        <v>30.903749999999999</v>
      </c>
      <c r="CS199">
        <f t="shared" si="139"/>
        <v>11.22</v>
      </c>
      <c r="CT199">
        <f t="shared" si="140"/>
        <v>420.40319999999997</v>
      </c>
      <c r="CU199">
        <f t="shared" si="141"/>
        <v>0</v>
      </c>
      <c r="CV199">
        <f t="shared" si="142"/>
        <v>1.6904999999999999</v>
      </c>
      <c r="CW199">
        <f t="shared" si="143"/>
        <v>0</v>
      </c>
      <c r="CX199">
        <f t="shared" si="144"/>
        <v>0</v>
      </c>
      <c r="CY199">
        <f>S199*(BZ199/100)</f>
        <v>13318.3776</v>
      </c>
      <c r="CZ199">
        <f>S199*(CA199/100)</f>
        <v>6205.1531999999997</v>
      </c>
      <c r="DC199" t="s">
        <v>3</v>
      </c>
      <c r="DD199" t="s">
        <v>3</v>
      </c>
      <c r="DE199" t="s">
        <v>21</v>
      </c>
      <c r="DF199" t="s">
        <v>21</v>
      </c>
      <c r="DG199" t="s">
        <v>22</v>
      </c>
      <c r="DH199" t="s">
        <v>3</v>
      </c>
      <c r="DI199" t="s">
        <v>22</v>
      </c>
      <c r="DJ199" t="s">
        <v>21</v>
      </c>
      <c r="DK199" t="s">
        <v>3</v>
      </c>
      <c r="DL199" t="s">
        <v>3</v>
      </c>
      <c r="DM199" t="s">
        <v>3</v>
      </c>
      <c r="DN199">
        <v>110</v>
      </c>
      <c r="DO199">
        <v>74</v>
      </c>
      <c r="DP199">
        <v>1.0669999999999999</v>
      </c>
      <c r="DQ199">
        <v>1</v>
      </c>
      <c r="DU199">
        <v>1010</v>
      </c>
      <c r="DV199" t="s">
        <v>43</v>
      </c>
      <c r="DW199" t="s">
        <v>43</v>
      </c>
      <c r="DX199">
        <v>1</v>
      </c>
      <c r="EE199">
        <v>42145140</v>
      </c>
      <c r="EF199">
        <v>30</v>
      </c>
      <c r="EG199" t="s">
        <v>23</v>
      </c>
      <c r="EH199">
        <v>0</v>
      </c>
      <c r="EI199" t="s">
        <v>3</v>
      </c>
      <c r="EJ199">
        <v>1</v>
      </c>
      <c r="EK199">
        <v>133</v>
      </c>
      <c r="EL199" t="s">
        <v>149</v>
      </c>
      <c r="EM199" t="s">
        <v>150</v>
      </c>
      <c r="EO199" t="s">
        <v>26</v>
      </c>
      <c r="EQ199">
        <v>512</v>
      </c>
      <c r="ER199">
        <v>41.77</v>
      </c>
      <c r="ES199">
        <v>20.5</v>
      </c>
      <c r="ET199">
        <v>3.35</v>
      </c>
      <c r="EU199">
        <v>0.44</v>
      </c>
      <c r="EV199">
        <v>17.920000000000002</v>
      </c>
      <c r="EW199">
        <v>1.47</v>
      </c>
      <c r="EX199">
        <v>0</v>
      </c>
      <c r="EY199">
        <v>0</v>
      </c>
      <c r="FQ199">
        <v>0</v>
      </c>
      <c r="FR199">
        <f t="shared" si="145"/>
        <v>0</v>
      </c>
      <c r="FS199">
        <v>0</v>
      </c>
      <c r="FX199">
        <v>110</v>
      </c>
      <c r="FY199">
        <v>74</v>
      </c>
      <c r="GA199" t="s">
        <v>3</v>
      </c>
      <c r="GD199">
        <v>0</v>
      </c>
      <c r="GF199">
        <v>2143394222</v>
      </c>
      <c r="GG199">
        <v>2</v>
      </c>
      <c r="GH199">
        <v>1</v>
      </c>
      <c r="GI199">
        <v>2</v>
      </c>
      <c r="GJ199">
        <v>0</v>
      </c>
      <c r="GK199">
        <f>ROUND(R199*(S12)/100,2)</f>
        <v>634.15</v>
      </c>
      <c r="GL199">
        <f t="shared" si="146"/>
        <v>0</v>
      </c>
      <c r="GM199">
        <f t="shared" si="147"/>
        <v>39651.94</v>
      </c>
      <c r="GN199">
        <f t="shared" si="148"/>
        <v>39651.94</v>
      </c>
      <c r="GO199">
        <f t="shared" si="149"/>
        <v>0</v>
      </c>
      <c r="GP199">
        <f t="shared" si="150"/>
        <v>0</v>
      </c>
      <c r="GR199">
        <v>0</v>
      </c>
      <c r="GS199">
        <v>3</v>
      </c>
      <c r="GT199">
        <v>0</v>
      </c>
      <c r="GU199" t="s">
        <v>3</v>
      </c>
      <c r="GV199">
        <f t="shared" si="151"/>
        <v>0</v>
      </c>
      <c r="GW199">
        <v>1</v>
      </c>
      <c r="GX199">
        <f t="shared" si="152"/>
        <v>0</v>
      </c>
      <c r="HA199">
        <v>0</v>
      </c>
      <c r="HB199">
        <v>0</v>
      </c>
      <c r="IK199">
        <v>0</v>
      </c>
    </row>
    <row r="200" spans="1:255" x14ac:dyDescent="0.2">
      <c r="A200" s="2">
        <v>17</v>
      </c>
      <c r="B200" s="2">
        <v>1</v>
      </c>
      <c r="C200" s="2"/>
      <c r="D200" s="2"/>
      <c r="E200" s="2" t="s">
        <v>352</v>
      </c>
      <c r="F200" s="2" t="s">
        <v>261</v>
      </c>
      <c r="G200" s="2" t="s">
        <v>353</v>
      </c>
      <c r="H200" s="2" t="s">
        <v>43</v>
      </c>
      <c r="I200" s="2">
        <v>6</v>
      </c>
      <c r="J200" s="2">
        <v>0</v>
      </c>
      <c r="K200" s="2"/>
      <c r="L200" s="2"/>
      <c r="M200" s="2"/>
      <c r="N200" s="2"/>
      <c r="O200" s="2">
        <f t="shared" si="121"/>
        <v>9325.44</v>
      </c>
      <c r="P200" s="2">
        <f t="shared" si="122"/>
        <v>9325.44</v>
      </c>
      <c r="Q200" s="2">
        <f t="shared" si="123"/>
        <v>0</v>
      </c>
      <c r="R200" s="2">
        <f t="shared" si="124"/>
        <v>0</v>
      </c>
      <c r="S200" s="2">
        <f t="shared" si="125"/>
        <v>0</v>
      </c>
      <c r="T200" s="2">
        <f t="shared" si="126"/>
        <v>0</v>
      </c>
      <c r="U200" s="2">
        <f t="shared" si="127"/>
        <v>0</v>
      </c>
      <c r="V200" s="2">
        <f t="shared" si="128"/>
        <v>0</v>
      </c>
      <c r="W200" s="2">
        <f t="shared" si="129"/>
        <v>0</v>
      </c>
      <c r="X200" s="2">
        <f t="shared" si="130"/>
        <v>0</v>
      </c>
      <c r="Y200" s="2">
        <f t="shared" si="131"/>
        <v>0</v>
      </c>
      <c r="Z200" s="2"/>
      <c r="AA200" s="2">
        <v>42559021</v>
      </c>
      <c r="AB200" s="2">
        <f t="shared" si="132"/>
        <v>1554.24</v>
      </c>
      <c r="AC200" s="2">
        <f t="shared" si="133"/>
        <v>1554.24</v>
      </c>
      <c r="AD200" s="2">
        <f t="shared" ref="AD200:AD211" si="162">ROUND((ET200),6)</f>
        <v>0</v>
      </c>
      <c r="AE200" s="2">
        <f t="shared" ref="AE200:AE211" si="163">ROUND((EU200),6)</f>
        <v>0</v>
      </c>
      <c r="AF200" s="2">
        <f t="shared" ref="AF200:AF211" si="164">ROUND((EV200),6)</f>
        <v>0</v>
      </c>
      <c r="AG200" s="2">
        <f t="shared" si="134"/>
        <v>0</v>
      </c>
      <c r="AH200" s="2">
        <f t="shared" ref="AH200:AH211" si="165">(EW200)</f>
        <v>0</v>
      </c>
      <c r="AI200" s="2">
        <f t="shared" ref="AI200:AI211" si="166">(EX200)</f>
        <v>0</v>
      </c>
      <c r="AJ200" s="2">
        <f t="shared" si="135"/>
        <v>0</v>
      </c>
      <c r="AK200" s="2">
        <v>1554.24</v>
      </c>
      <c r="AL200" s="2">
        <v>1554.24</v>
      </c>
      <c r="AM200" s="2">
        <v>0</v>
      </c>
      <c r="AN200" s="2">
        <v>0</v>
      </c>
      <c r="AO200" s="2">
        <v>0</v>
      </c>
      <c r="AP200" s="2">
        <v>0</v>
      </c>
      <c r="AQ200" s="2">
        <v>0</v>
      </c>
      <c r="AR200" s="2">
        <v>0</v>
      </c>
      <c r="AS200" s="2">
        <v>0</v>
      </c>
      <c r="AT200" s="2">
        <v>0</v>
      </c>
      <c r="AU200" s="2">
        <v>0</v>
      </c>
      <c r="AV200" s="2">
        <v>1</v>
      </c>
      <c r="AW200" s="2">
        <v>1</v>
      </c>
      <c r="AX200" s="2"/>
      <c r="AY200" s="2"/>
      <c r="AZ200" s="2">
        <v>1</v>
      </c>
      <c r="BA200" s="2">
        <v>1</v>
      </c>
      <c r="BB200" s="2">
        <v>1</v>
      </c>
      <c r="BC200" s="2">
        <v>1</v>
      </c>
      <c r="BD200" s="2" t="s">
        <v>3</v>
      </c>
      <c r="BE200" s="2" t="s">
        <v>3</v>
      </c>
      <c r="BF200" s="2" t="s">
        <v>3</v>
      </c>
      <c r="BG200" s="2" t="s">
        <v>3</v>
      </c>
      <c r="BH200" s="2">
        <v>3</v>
      </c>
      <c r="BI200" s="2">
        <v>4</v>
      </c>
      <c r="BJ200" s="2" t="s">
        <v>3</v>
      </c>
      <c r="BK200" s="2"/>
      <c r="BL200" s="2"/>
      <c r="BM200" s="2">
        <v>0</v>
      </c>
      <c r="BN200" s="2">
        <v>0</v>
      </c>
      <c r="BO200" s="2" t="s">
        <v>263</v>
      </c>
      <c r="BP200" s="2">
        <v>1</v>
      </c>
      <c r="BQ200" s="2">
        <v>0</v>
      </c>
      <c r="BR200" s="2">
        <v>0</v>
      </c>
      <c r="BS200" s="2">
        <v>1</v>
      </c>
      <c r="BT200" s="2">
        <v>1</v>
      </c>
      <c r="BU200" s="2">
        <v>1</v>
      </c>
      <c r="BV200" s="2">
        <v>1</v>
      </c>
      <c r="BW200" s="2">
        <v>1</v>
      </c>
      <c r="BX200" s="2">
        <v>1</v>
      </c>
      <c r="BY200" s="2" t="s">
        <v>3</v>
      </c>
      <c r="BZ200" s="2">
        <v>0</v>
      </c>
      <c r="CA200" s="2">
        <v>0</v>
      </c>
      <c r="CB200" s="2"/>
      <c r="CC200" s="2"/>
      <c r="CD200" s="2"/>
      <c r="CE200" s="2"/>
      <c r="CF200" s="2">
        <v>0</v>
      </c>
      <c r="CG200" s="2">
        <v>0</v>
      </c>
      <c r="CH200" s="2"/>
      <c r="CI200" s="2"/>
      <c r="CJ200" s="2"/>
      <c r="CK200" s="2"/>
      <c r="CL200" s="2"/>
      <c r="CM200" s="2">
        <v>0</v>
      </c>
      <c r="CN200" s="2" t="s">
        <v>3</v>
      </c>
      <c r="CO200" s="2">
        <v>0</v>
      </c>
      <c r="CP200" s="2">
        <f t="shared" si="136"/>
        <v>9325.44</v>
      </c>
      <c r="CQ200" s="2">
        <f t="shared" si="137"/>
        <v>1554.24</v>
      </c>
      <c r="CR200" s="2">
        <f t="shared" si="138"/>
        <v>0</v>
      </c>
      <c r="CS200" s="2">
        <f t="shared" si="139"/>
        <v>0</v>
      </c>
      <c r="CT200" s="2">
        <f t="shared" si="140"/>
        <v>0</v>
      </c>
      <c r="CU200" s="2">
        <f t="shared" si="141"/>
        <v>0</v>
      </c>
      <c r="CV200" s="2">
        <f t="shared" si="142"/>
        <v>0</v>
      </c>
      <c r="CW200" s="2">
        <f t="shared" si="143"/>
        <v>0</v>
      </c>
      <c r="CX200" s="2">
        <f t="shared" si="144"/>
        <v>0</v>
      </c>
      <c r="CY200" s="2">
        <f>((S200*BZ200)/100)</f>
        <v>0</v>
      </c>
      <c r="CZ200" s="2">
        <f>((S200*CA200)/100)</f>
        <v>0</v>
      </c>
      <c r="DA200" s="2"/>
      <c r="DB200" s="2"/>
      <c r="DC200" s="2" t="s">
        <v>3</v>
      </c>
      <c r="DD200" s="2" t="s">
        <v>3</v>
      </c>
      <c r="DE200" s="2" t="s">
        <v>3</v>
      </c>
      <c r="DF200" s="2" t="s">
        <v>3</v>
      </c>
      <c r="DG200" s="2" t="s">
        <v>3</v>
      </c>
      <c r="DH200" s="2" t="s">
        <v>3</v>
      </c>
      <c r="DI200" s="2" t="s">
        <v>3</v>
      </c>
      <c r="DJ200" s="2" t="s">
        <v>3</v>
      </c>
      <c r="DK200" s="2" t="s">
        <v>3</v>
      </c>
      <c r="DL200" s="2" t="s">
        <v>3</v>
      </c>
      <c r="DM200" s="2" t="s">
        <v>3</v>
      </c>
      <c r="DN200" s="2">
        <v>110</v>
      </c>
      <c r="DO200" s="2">
        <v>74</v>
      </c>
      <c r="DP200" s="2">
        <v>1</v>
      </c>
      <c r="DQ200" s="2">
        <v>1</v>
      </c>
      <c r="DR200" s="2"/>
      <c r="DS200" s="2"/>
      <c r="DT200" s="2"/>
      <c r="DU200" s="2">
        <v>1010</v>
      </c>
      <c r="DV200" s="2" t="s">
        <v>43</v>
      </c>
      <c r="DW200" s="2" t="s">
        <v>43</v>
      </c>
      <c r="DX200" s="2">
        <v>1</v>
      </c>
      <c r="DY200" s="2"/>
      <c r="DZ200" s="2"/>
      <c r="EA200" s="2"/>
      <c r="EB200" s="2"/>
      <c r="EC200" s="2"/>
      <c r="ED200" s="2"/>
      <c r="EE200" s="2">
        <v>42145007</v>
      </c>
      <c r="EF200" s="2">
        <v>0</v>
      </c>
      <c r="EG200" s="2" t="s">
        <v>3</v>
      </c>
      <c r="EH200" s="2">
        <v>0</v>
      </c>
      <c r="EI200" s="2" t="s">
        <v>3</v>
      </c>
      <c r="EJ200" s="2">
        <v>4</v>
      </c>
      <c r="EK200" s="2">
        <v>0</v>
      </c>
      <c r="EL200" s="2" t="s">
        <v>264</v>
      </c>
      <c r="EM200" s="2" t="s">
        <v>265</v>
      </c>
      <c r="EN200" s="2"/>
      <c r="EO200" s="2" t="s">
        <v>3</v>
      </c>
      <c r="EP200" s="2"/>
      <c r="EQ200" s="2">
        <v>512</v>
      </c>
      <c r="ER200" s="2">
        <v>1554.24</v>
      </c>
      <c r="ES200" s="2">
        <v>1554.24</v>
      </c>
      <c r="ET200" s="2">
        <v>0</v>
      </c>
      <c r="EU200" s="2">
        <v>0</v>
      </c>
      <c r="EV200" s="2">
        <v>0</v>
      </c>
      <c r="EW200" s="2">
        <v>0</v>
      </c>
      <c r="EX200" s="2">
        <v>0</v>
      </c>
      <c r="EY200" s="2">
        <v>0</v>
      </c>
      <c r="EZ200" s="2">
        <v>5</v>
      </c>
      <c r="FA200" s="2"/>
      <c r="FB200" s="2"/>
      <c r="FC200" s="2">
        <v>1</v>
      </c>
      <c r="FD200" s="2">
        <v>18</v>
      </c>
      <c r="FE200" s="2"/>
      <c r="FF200" s="2">
        <v>9403.75</v>
      </c>
      <c r="FG200" s="2"/>
      <c r="FH200" s="2"/>
      <c r="FI200" s="2"/>
      <c r="FJ200" s="2"/>
      <c r="FK200" s="2"/>
      <c r="FL200" s="2"/>
      <c r="FM200" s="2"/>
      <c r="FN200" s="2"/>
      <c r="FO200" s="2"/>
      <c r="FP200" s="2"/>
      <c r="FQ200" s="2">
        <v>0</v>
      </c>
      <c r="FR200" s="2">
        <f t="shared" si="145"/>
        <v>0</v>
      </c>
      <c r="FS200" s="2">
        <v>0</v>
      </c>
      <c r="FT200" s="2"/>
      <c r="FU200" s="2"/>
      <c r="FV200" s="2"/>
      <c r="FW200" s="2"/>
      <c r="FX200" s="2">
        <v>0</v>
      </c>
      <c r="FY200" s="2">
        <v>0</v>
      </c>
      <c r="FZ200" s="2"/>
      <c r="GA200" s="2" t="s">
        <v>354</v>
      </c>
      <c r="GB200" s="2"/>
      <c r="GC200" s="2"/>
      <c r="GD200" s="2">
        <v>0</v>
      </c>
      <c r="GE200" s="2"/>
      <c r="GF200" s="2">
        <v>-1966776366</v>
      </c>
      <c r="GG200" s="2">
        <v>2</v>
      </c>
      <c r="GH200" s="2">
        <v>3</v>
      </c>
      <c r="GI200" s="2">
        <v>3</v>
      </c>
      <c r="GJ200" s="2">
        <v>0</v>
      </c>
      <c r="GK200" s="2">
        <f>ROUND(R200*(R12)/100,2)</f>
        <v>0</v>
      </c>
      <c r="GL200" s="2">
        <f t="shared" si="146"/>
        <v>0</v>
      </c>
      <c r="GM200" s="2">
        <f t="shared" si="147"/>
        <v>9325.44</v>
      </c>
      <c r="GN200" s="2">
        <f t="shared" si="148"/>
        <v>0</v>
      </c>
      <c r="GO200" s="2">
        <f t="shared" si="149"/>
        <v>0</v>
      </c>
      <c r="GP200" s="2">
        <f t="shared" si="150"/>
        <v>9325.44</v>
      </c>
      <c r="GQ200" s="2"/>
      <c r="GR200" s="2">
        <v>1</v>
      </c>
      <c r="GS200" s="2">
        <v>1</v>
      </c>
      <c r="GT200" s="2">
        <v>0</v>
      </c>
      <c r="GU200" s="2" t="s">
        <v>3</v>
      </c>
      <c r="GV200" s="2">
        <f t="shared" si="151"/>
        <v>0</v>
      </c>
      <c r="GW200" s="2">
        <v>1</v>
      </c>
      <c r="GX200" s="2">
        <f t="shared" si="152"/>
        <v>0</v>
      </c>
      <c r="GY200" s="2"/>
      <c r="GZ200" s="2"/>
      <c r="HA200" s="2">
        <v>0</v>
      </c>
      <c r="HB200" s="2">
        <v>0</v>
      </c>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v>0</v>
      </c>
      <c r="IL200" s="2"/>
      <c r="IM200" s="2"/>
      <c r="IN200" s="2"/>
      <c r="IO200" s="2"/>
      <c r="IP200" s="2"/>
      <c r="IQ200" s="2"/>
      <c r="IR200" s="2"/>
      <c r="IS200" s="2"/>
      <c r="IT200" s="2"/>
      <c r="IU200" s="2"/>
    </row>
    <row r="201" spans="1:255" x14ac:dyDescent="0.2">
      <c r="A201">
        <v>17</v>
      </c>
      <c r="B201">
        <v>1</v>
      </c>
      <c r="E201" t="s">
        <v>352</v>
      </c>
      <c r="F201" t="s">
        <v>261</v>
      </c>
      <c r="G201" t="s">
        <v>353</v>
      </c>
      <c r="H201" t="s">
        <v>43</v>
      </c>
      <c r="I201">
        <v>6</v>
      </c>
      <c r="J201">
        <v>0</v>
      </c>
      <c r="O201">
        <f t="shared" si="121"/>
        <v>48772.05</v>
      </c>
      <c r="P201">
        <f t="shared" si="122"/>
        <v>48772.05</v>
      </c>
      <c r="Q201">
        <f t="shared" si="123"/>
        <v>0</v>
      </c>
      <c r="R201">
        <f t="shared" si="124"/>
        <v>0</v>
      </c>
      <c r="S201">
        <f t="shared" si="125"/>
        <v>0</v>
      </c>
      <c r="T201">
        <f t="shared" si="126"/>
        <v>0</v>
      </c>
      <c r="U201">
        <f t="shared" si="127"/>
        <v>0</v>
      </c>
      <c r="V201">
        <f t="shared" si="128"/>
        <v>0</v>
      </c>
      <c r="W201">
        <f t="shared" si="129"/>
        <v>0</v>
      </c>
      <c r="X201">
        <f t="shared" si="130"/>
        <v>0</v>
      </c>
      <c r="Y201">
        <f t="shared" si="131"/>
        <v>0</v>
      </c>
      <c r="AA201">
        <v>42559019</v>
      </c>
      <c r="AB201">
        <f t="shared" si="132"/>
        <v>1554.24</v>
      </c>
      <c r="AC201">
        <f t="shared" si="133"/>
        <v>1554.24</v>
      </c>
      <c r="AD201">
        <f t="shared" si="162"/>
        <v>0</v>
      </c>
      <c r="AE201">
        <f t="shared" si="163"/>
        <v>0</v>
      </c>
      <c r="AF201">
        <f t="shared" si="164"/>
        <v>0</v>
      </c>
      <c r="AG201">
        <f t="shared" si="134"/>
        <v>0</v>
      </c>
      <c r="AH201">
        <f t="shared" si="165"/>
        <v>0</v>
      </c>
      <c r="AI201">
        <f t="shared" si="166"/>
        <v>0</v>
      </c>
      <c r="AJ201">
        <f t="shared" si="135"/>
        <v>0</v>
      </c>
      <c r="AK201">
        <v>1554.24</v>
      </c>
      <c r="AL201">
        <v>1554.24</v>
      </c>
      <c r="AM201">
        <v>0</v>
      </c>
      <c r="AN201">
        <v>0</v>
      </c>
      <c r="AO201">
        <v>0</v>
      </c>
      <c r="AP201">
        <v>0</v>
      </c>
      <c r="AQ201">
        <v>0</v>
      </c>
      <c r="AR201">
        <v>0</v>
      </c>
      <c r="AS201">
        <v>0</v>
      </c>
      <c r="AT201">
        <v>0</v>
      </c>
      <c r="AU201">
        <v>0</v>
      </c>
      <c r="AV201">
        <v>1</v>
      </c>
      <c r="AW201">
        <v>1</v>
      </c>
      <c r="AZ201">
        <v>1</v>
      </c>
      <c r="BA201">
        <v>5.23</v>
      </c>
      <c r="BB201">
        <v>5.23</v>
      </c>
      <c r="BC201">
        <v>5.23</v>
      </c>
      <c r="BD201" t="s">
        <v>3</v>
      </c>
      <c r="BE201" t="s">
        <v>3</v>
      </c>
      <c r="BF201" t="s">
        <v>3</v>
      </c>
      <c r="BG201" t="s">
        <v>3</v>
      </c>
      <c r="BH201">
        <v>3</v>
      </c>
      <c r="BI201">
        <v>4</v>
      </c>
      <c r="BJ201" t="s">
        <v>3</v>
      </c>
      <c r="BM201">
        <v>0</v>
      </c>
      <c r="BN201">
        <v>0</v>
      </c>
      <c r="BO201" t="s">
        <v>3</v>
      </c>
      <c r="BP201">
        <v>0</v>
      </c>
      <c r="BQ201">
        <v>0</v>
      </c>
      <c r="BR201">
        <v>0</v>
      </c>
      <c r="BS201">
        <v>5.23</v>
      </c>
      <c r="BT201">
        <v>1</v>
      </c>
      <c r="BU201">
        <v>1</v>
      </c>
      <c r="BV201">
        <v>1</v>
      </c>
      <c r="BW201">
        <v>1</v>
      </c>
      <c r="BX201">
        <v>1</v>
      </c>
      <c r="BY201" t="s">
        <v>3</v>
      </c>
      <c r="BZ201">
        <v>0</v>
      </c>
      <c r="CA201">
        <v>0</v>
      </c>
      <c r="CF201">
        <v>0</v>
      </c>
      <c r="CG201">
        <v>0</v>
      </c>
      <c r="CM201">
        <v>0</v>
      </c>
      <c r="CN201" t="s">
        <v>3</v>
      </c>
      <c r="CO201">
        <v>0</v>
      </c>
      <c r="CP201">
        <f t="shared" si="136"/>
        <v>48772.05</v>
      </c>
      <c r="CQ201">
        <f t="shared" si="137"/>
        <v>8128.6752000000006</v>
      </c>
      <c r="CR201">
        <f t="shared" si="138"/>
        <v>0</v>
      </c>
      <c r="CS201">
        <f t="shared" si="139"/>
        <v>0</v>
      </c>
      <c r="CT201">
        <f t="shared" si="140"/>
        <v>0</v>
      </c>
      <c r="CU201">
        <f t="shared" si="141"/>
        <v>0</v>
      </c>
      <c r="CV201">
        <f t="shared" si="142"/>
        <v>0</v>
      </c>
      <c r="CW201">
        <f t="shared" si="143"/>
        <v>0</v>
      </c>
      <c r="CX201">
        <f t="shared" si="144"/>
        <v>0</v>
      </c>
      <c r="CY201">
        <f>S201*(BZ201/100)</f>
        <v>0</v>
      </c>
      <c r="CZ201">
        <f>S201*(CA201/100)</f>
        <v>0</v>
      </c>
      <c r="DC201" t="s">
        <v>3</v>
      </c>
      <c r="DD201" t="s">
        <v>3</v>
      </c>
      <c r="DE201" t="s">
        <v>3</v>
      </c>
      <c r="DF201" t="s">
        <v>3</v>
      </c>
      <c r="DG201" t="s">
        <v>3</v>
      </c>
      <c r="DH201" t="s">
        <v>3</v>
      </c>
      <c r="DI201" t="s">
        <v>3</v>
      </c>
      <c r="DJ201" t="s">
        <v>3</v>
      </c>
      <c r="DK201" t="s">
        <v>3</v>
      </c>
      <c r="DL201" t="s">
        <v>3</v>
      </c>
      <c r="DM201" t="s">
        <v>3</v>
      </c>
      <c r="DN201">
        <v>0</v>
      </c>
      <c r="DO201">
        <v>0</v>
      </c>
      <c r="DP201">
        <v>1</v>
      </c>
      <c r="DQ201">
        <v>1</v>
      </c>
      <c r="DU201">
        <v>1010</v>
      </c>
      <c r="DV201" t="s">
        <v>43</v>
      </c>
      <c r="DW201" t="s">
        <v>43</v>
      </c>
      <c r="DX201">
        <v>1</v>
      </c>
      <c r="EE201">
        <v>42145007</v>
      </c>
      <c r="EF201">
        <v>0</v>
      </c>
      <c r="EG201" t="s">
        <v>3</v>
      </c>
      <c r="EH201">
        <v>0</v>
      </c>
      <c r="EI201" t="s">
        <v>3</v>
      </c>
      <c r="EJ201">
        <v>4</v>
      </c>
      <c r="EK201">
        <v>0</v>
      </c>
      <c r="EL201" t="s">
        <v>264</v>
      </c>
      <c r="EM201" t="s">
        <v>265</v>
      </c>
      <c r="EO201" t="s">
        <v>3</v>
      </c>
      <c r="EQ201">
        <v>512</v>
      </c>
      <c r="ER201">
        <v>1554.24</v>
      </c>
      <c r="ES201">
        <v>1554.24</v>
      </c>
      <c r="ET201">
        <v>0</v>
      </c>
      <c r="EU201">
        <v>0</v>
      </c>
      <c r="EV201">
        <v>0</v>
      </c>
      <c r="EW201">
        <v>0</v>
      </c>
      <c r="EX201">
        <v>0</v>
      </c>
      <c r="EY201">
        <v>0</v>
      </c>
      <c r="FQ201">
        <v>0</v>
      </c>
      <c r="FR201">
        <f t="shared" si="145"/>
        <v>0</v>
      </c>
      <c r="FS201">
        <v>0</v>
      </c>
      <c r="FX201">
        <v>0</v>
      </c>
      <c r="FY201">
        <v>0</v>
      </c>
      <c r="GA201" t="s">
        <v>354</v>
      </c>
      <c r="GD201">
        <v>0</v>
      </c>
      <c r="GF201">
        <v>-1966776366</v>
      </c>
      <c r="GG201">
        <v>2</v>
      </c>
      <c r="GH201">
        <v>4</v>
      </c>
      <c r="GI201">
        <v>3</v>
      </c>
      <c r="GJ201">
        <v>0</v>
      </c>
      <c r="GK201">
        <f>ROUND(R201*(S12)/100,2)</f>
        <v>0</v>
      </c>
      <c r="GL201">
        <f t="shared" si="146"/>
        <v>0</v>
      </c>
      <c r="GM201">
        <f t="shared" si="147"/>
        <v>48772.05</v>
      </c>
      <c r="GN201">
        <f t="shared" si="148"/>
        <v>0</v>
      </c>
      <c r="GO201">
        <f t="shared" si="149"/>
        <v>0</v>
      </c>
      <c r="GP201">
        <f t="shared" si="150"/>
        <v>48772.05</v>
      </c>
      <c r="GR201">
        <v>1</v>
      </c>
      <c r="GS201">
        <v>2</v>
      </c>
      <c r="GT201">
        <v>0</v>
      </c>
      <c r="GU201" t="s">
        <v>3</v>
      </c>
      <c r="GV201">
        <f t="shared" si="151"/>
        <v>0</v>
      </c>
      <c r="GW201">
        <v>1</v>
      </c>
      <c r="GX201">
        <f t="shared" si="152"/>
        <v>0</v>
      </c>
      <c r="HA201">
        <v>0</v>
      </c>
      <c r="HB201">
        <v>0</v>
      </c>
      <c r="IK201">
        <v>0</v>
      </c>
    </row>
    <row r="202" spans="1:255" x14ac:dyDescent="0.2">
      <c r="A202" s="2">
        <v>17</v>
      </c>
      <c r="B202" s="2">
        <v>1</v>
      </c>
      <c r="C202" s="2"/>
      <c r="D202" s="2"/>
      <c r="E202" s="2" t="s">
        <v>355</v>
      </c>
      <c r="F202" s="2" t="s">
        <v>261</v>
      </c>
      <c r="G202" s="2" t="s">
        <v>356</v>
      </c>
      <c r="H202" s="2" t="s">
        <v>43</v>
      </c>
      <c r="I202" s="2">
        <v>6</v>
      </c>
      <c r="J202" s="2">
        <v>0</v>
      </c>
      <c r="K202" s="2"/>
      <c r="L202" s="2"/>
      <c r="M202" s="2"/>
      <c r="N202" s="2"/>
      <c r="O202" s="2">
        <f t="shared" si="121"/>
        <v>535312.26</v>
      </c>
      <c r="P202" s="2">
        <f t="shared" si="122"/>
        <v>535312.26</v>
      </c>
      <c r="Q202" s="2">
        <f t="shared" si="123"/>
        <v>0</v>
      </c>
      <c r="R202" s="2">
        <f t="shared" si="124"/>
        <v>0</v>
      </c>
      <c r="S202" s="2">
        <f t="shared" si="125"/>
        <v>0</v>
      </c>
      <c r="T202" s="2">
        <f t="shared" si="126"/>
        <v>0</v>
      </c>
      <c r="U202" s="2">
        <f t="shared" si="127"/>
        <v>0</v>
      </c>
      <c r="V202" s="2">
        <f t="shared" si="128"/>
        <v>0</v>
      </c>
      <c r="W202" s="2">
        <f t="shared" si="129"/>
        <v>0</v>
      </c>
      <c r="X202" s="2">
        <f t="shared" si="130"/>
        <v>0</v>
      </c>
      <c r="Y202" s="2">
        <f t="shared" si="131"/>
        <v>0</v>
      </c>
      <c r="Z202" s="2"/>
      <c r="AA202" s="2">
        <v>42559021</v>
      </c>
      <c r="AB202" s="2">
        <f t="shared" si="132"/>
        <v>5858.09</v>
      </c>
      <c r="AC202" s="2">
        <f t="shared" si="133"/>
        <v>5858.09</v>
      </c>
      <c r="AD202" s="2">
        <f t="shared" si="162"/>
        <v>0</v>
      </c>
      <c r="AE202" s="2">
        <f t="shared" si="163"/>
        <v>0</v>
      </c>
      <c r="AF202" s="2">
        <f t="shared" si="164"/>
        <v>0</v>
      </c>
      <c r="AG202" s="2">
        <f t="shared" si="134"/>
        <v>0</v>
      </c>
      <c r="AH202" s="2">
        <f t="shared" si="165"/>
        <v>0</v>
      </c>
      <c r="AI202" s="2">
        <f t="shared" si="166"/>
        <v>0</v>
      </c>
      <c r="AJ202" s="2">
        <f t="shared" si="135"/>
        <v>0</v>
      </c>
      <c r="AK202" s="2">
        <v>5858.0899999999992</v>
      </c>
      <c r="AL202" s="2">
        <v>5858.0899999999992</v>
      </c>
      <c r="AM202" s="2">
        <v>0</v>
      </c>
      <c r="AN202" s="2">
        <v>0</v>
      </c>
      <c r="AO202" s="2">
        <v>0</v>
      </c>
      <c r="AP202" s="2">
        <v>0</v>
      </c>
      <c r="AQ202" s="2">
        <v>0</v>
      </c>
      <c r="AR202" s="2">
        <v>0</v>
      </c>
      <c r="AS202" s="2">
        <v>0</v>
      </c>
      <c r="AT202" s="2">
        <v>0</v>
      </c>
      <c r="AU202" s="2">
        <v>0</v>
      </c>
      <c r="AV202" s="2">
        <v>1</v>
      </c>
      <c r="AW202" s="2">
        <v>1</v>
      </c>
      <c r="AX202" s="2"/>
      <c r="AY202" s="2"/>
      <c r="AZ202" s="2">
        <v>1</v>
      </c>
      <c r="BA202" s="2">
        <v>15.23</v>
      </c>
      <c r="BB202" s="2">
        <v>15.23</v>
      </c>
      <c r="BC202" s="2">
        <v>15.23</v>
      </c>
      <c r="BD202" s="2" t="s">
        <v>3</v>
      </c>
      <c r="BE202" s="2" t="s">
        <v>3</v>
      </c>
      <c r="BF202" s="2" t="s">
        <v>3</v>
      </c>
      <c r="BG202" s="2" t="s">
        <v>3</v>
      </c>
      <c r="BH202" s="2">
        <v>3</v>
      </c>
      <c r="BI202" s="2">
        <v>4</v>
      </c>
      <c r="BJ202" s="2" t="s">
        <v>3</v>
      </c>
      <c r="BK202" s="2"/>
      <c r="BL202" s="2"/>
      <c r="BM202" s="2">
        <v>0</v>
      </c>
      <c r="BN202" s="2">
        <v>0</v>
      </c>
      <c r="BO202" s="2" t="s">
        <v>263</v>
      </c>
      <c r="BP202" s="2">
        <v>1</v>
      </c>
      <c r="BQ202" s="2">
        <v>0</v>
      </c>
      <c r="BR202" s="2">
        <v>0</v>
      </c>
      <c r="BS202" s="2">
        <v>15.23</v>
      </c>
      <c r="BT202" s="2">
        <v>1</v>
      </c>
      <c r="BU202" s="2">
        <v>1</v>
      </c>
      <c r="BV202" s="2">
        <v>1</v>
      </c>
      <c r="BW202" s="2">
        <v>1</v>
      </c>
      <c r="BX202" s="2">
        <v>1</v>
      </c>
      <c r="BY202" s="2" t="s">
        <v>3</v>
      </c>
      <c r="BZ202" s="2">
        <v>0</v>
      </c>
      <c r="CA202" s="2">
        <v>0</v>
      </c>
      <c r="CB202" s="2"/>
      <c r="CC202" s="2"/>
      <c r="CD202" s="2"/>
      <c r="CE202" s="2"/>
      <c r="CF202" s="2">
        <v>0</v>
      </c>
      <c r="CG202" s="2">
        <v>0</v>
      </c>
      <c r="CH202" s="2"/>
      <c r="CI202" s="2"/>
      <c r="CJ202" s="2"/>
      <c r="CK202" s="2"/>
      <c r="CL202" s="2"/>
      <c r="CM202" s="2">
        <v>0</v>
      </c>
      <c r="CN202" s="2" t="s">
        <v>3</v>
      </c>
      <c r="CO202" s="2">
        <v>0</v>
      </c>
      <c r="CP202" s="2">
        <f t="shared" si="136"/>
        <v>535312.26</v>
      </c>
      <c r="CQ202" s="2">
        <f t="shared" si="137"/>
        <v>89218.710700000011</v>
      </c>
      <c r="CR202" s="2">
        <f t="shared" si="138"/>
        <v>0</v>
      </c>
      <c r="CS202" s="2">
        <f t="shared" si="139"/>
        <v>0</v>
      </c>
      <c r="CT202" s="2">
        <f t="shared" si="140"/>
        <v>0</v>
      </c>
      <c r="CU202" s="2">
        <f t="shared" si="141"/>
        <v>0</v>
      </c>
      <c r="CV202" s="2">
        <f t="shared" si="142"/>
        <v>0</v>
      </c>
      <c r="CW202" s="2">
        <f t="shared" si="143"/>
        <v>0</v>
      </c>
      <c r="CX202" s="2">
        <f t="shared" si="144"/>
        <v>0</v>
      </c>
      <c r="CY202" s="2">
        <f>((S202*BZ202)/100)</f>
        <v>0</v>
      </c>
      <c r="CZ202" s="2">
        <f>((S202*CA202)/100)</f>
        <v>0</v>
      </c>
      <c r="DA202" s="2"/>
      <c r="DB202" s="2"/>
      <c r="DC202" s="2" t="s">
        <v>3</v>
      </c>
      <c r="DD202" s="2" t="s">
        <v>3</v>
      </c>
      <c r="DE202" s="2" t="s">
        <v>3</v>
      </c>
      <c r="DF202" s="2" t="s">
        <v>3</v>
      </c>
      <c r="DG202" s="2" t="s">
        <v>3</v>
      </c>
      <c r="DH202" s="2" t="s">
        <v>3</v>
      </c>
      <c r="DI202" s="2" t="s">
        <v>3</v>
      </c>
      <c r="DJ202" s="2" t="s">
        <v>3</v>
      </c>
      <c r="DK202" s="2" t="s">
        <v>3</v>
      </c>
      <c r="DL202" s="2" t="s">
        <v>3</v>
      </c>
      <c r="DM202" s="2" t="s">
        <v>3</v>
      </c>
      <c r="DN202" s="2">
        <v>110</v>
      </c>
      <c r="DO202" s="2">
        <v>74</v>
      </c>
      <c r="DP202" s="2">
        <v>1</v>
      </c>
      <c r="DQ202" s="2">
        <v>1</v>
      </c>
      <c r="DR202" s="2"/>
      <c r="DS202" s="2"/>
      <c r="DT202" s="2"/>
      <c r="DU202" s="2">
        <v>1010</v>
      </c>
      <c r="DV202" s="2" t="s">
        <v>43</v>
      </c>
      <c r="DW202" s="2" t="s">
        <v>43</v>
      </c>
      <c r="DX202" s="2">
        <v>1</v>
      </c>
      <c r="DY202" s="2"/>
      <c r="DZ202" s="2"/>
      <c r="EA202" s="2"/>
      <c r="EB202" s="2"/>
      <c r="EC202" s="2"/>
      <c r="ED202" s="2"/>
      <c r="EE202" s="2">
        <v>42145007</v>
      </c>
      <c r="EF202" s="2">
        <v>0</v>
      </c>
      <c r="EG202" s="2" t="s">
        <v>3</v>
      </c>
      <c r="EH202" s="2">
        <v>0</v>
      </c>
      <c r="EI202" s="2" t="s">
        <v>3</v>
      </c>
      <c r="EJ202" s="2">
        <v>4</v>
      </c>
      <c r="EK202" s="2">
        <v>0</v>
      </c>
      <c r="EL202" s="2" t="s">
        <v>264</v>
      </c>
      <c r="EM202" s="2" t="s">
        <v>265</v>
      </c>
      <c r="EN202" s="2"/>
      <c r="EO202" s="2" t="s">
        <v>3</v>
      </c>
      <c r="EP202" s="2"/>
      <c r="EQ202" s="2">
        <v>512</v>
      </c>
      <c r="ER202" s="2">
        <v>5858.0899999999992</v>
      </c>
      <c r="ES202" s="2">
        <v>5858.0899999999992</v>
      </c>
      <c r="ET202" s="2">
        <v>0</v>
      </c>
      <c r="EU202" s="2">
        <v>0</v>
      </c>
      <c r="EV202" s="2">
        <v>0</v>
      </c>
      <c r="EW202" s="2">
        <v>0</v>
      </c>
      <c r="EX202" s="2">
        <v>0</v>
      </c>
      <c r="EY202" s="2">
        <v>0</v>
      </c>
      <c r="EZ202" s="2">
        <v>5</v>
      </c>
      <c r="FA202" s="2"/>
      <c r="FB202" s="2"/>
      <c r="FC202" s="2">
        <v>1</v>
      </c>
      <c r="FD202" s="2">
        <v>18</v>
      </c>
      <c r="FE202" s="2"/>
      <c r="FF202" s="2">
        <v>35443.75</v>
      </c>
      <c r="FG202" s="2"/>
      <c r="FH202" s="2"/>
      <c r="FI202" s="2"/>
      <c r="FJ202" s="2"/>
      <c r="FK202" s="2"/>
      <c r="FL202" s="2"/>
      <c r="FM202" s="2"/>
      <c r="FN202" s="2"/>
      <c r="FO202" s="2"/>
      <c r="FP202" s="2"/>
      <c r="FQ202" s="2">
        <v>0</v>
      </c>
      <c r="FR202" s="2">
        <f t="shared" si="145"/>
        <v>0</v>
      </c>
      <c r="FS202" s="2">
        <v>0</v>
      </c>
      <c r="FT202" s="2"/>
      <c r="FU202" s="2"/>
      <c r="FV202" s="2"/>
      <c r="FW202" s="2"/>
      <c r="FX202" s="2">
        <v>0</v>
      </c>
      <c r="FY202" s="2">
        <v>0</v>
      </c>
      <c r="FZ202" s="2"/>
      <c r="GA202" s="2" t="s">
        <v>357</v>
      </c>
      <c r="GB202" s="2"/>
      <c r="GC202" s="2"/>
      <c r="GD202" s="2">
        <v>0</v>
      </c>
      <c r="GE202" s="2"/>
      <c r="GF202" s="2">
        <v>54977881</v>
      </c>
      <c r="GG202" s="2">
        <v>2</v>
      </c>
      <c r="GH202" s="2">
        <v>3</v>
      </c>
      <c r="GI202" s="2">
        <v>3</v>
      </c>
      <c r="GJ202" s="2">
        <v>0</v>
      </c>
      <c r="GK202" s="2">
        <f>ROUND(R202*(R12)/100,2)</f>
        <v>0</v>
      </c>
      <c r="GL202" s="2">
        <f t="shared" si="146"/>
        <v>0</v>
      </c>
      <c r="GM202" s="2">
        <f t="shared" si="147"/>
        <v>535312.26</v>
      </c>
      <c r="GN202" s="2">
        <f t="shared" si="148"/>
        <v>0</v>
      </c>
      <c r="GO202" s="2">
        <f t="shared" si="149"/>
        <v>0</v>
      </c>
      <c r="GP202" s="2">
        <f t="shared" si="150"/>
        <v>535312.26</v>
      </c>
      <c r="GQ202" s="2"/>
      <c r="GR202" s="2">
        <v>1</v>
      </c>
      <c r="GS202" s="2">
        <v>1</v>
      </c>
      <c r="GT202" s="2">
        <v>0</v>
      </c>
      <c r="GU202" s="2" t="s">
        <v>3</v>
      </c>
      <c r="GV202" s="2">
        <f t="shared" si="151"/>
        <v>0</v>
      </c>
      <c r="GW202" s="2">
        <v>1</v>
      </c>
      <c r="GX202" s="2">
        <f t="shared" si="152"/>
        <v>0</v>
      </c>
      <c r="GY202" s="2"/>
      <c r="GZ202" s="2"/>
      <c r="HA202" s="2">
        <v>0</v>
      </c>
      <c r="HB202" s="2">
        <v>0</v>
      </c>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v>0</v>
      </c>
      <c r="IL202" s="2"/>
      <c r="IM202" s="2"/>
      <c r="IN202" s="2"/>
      <c r="IO202" s="2"/>
      <c r="IP202" s="2"/>
      <c r="IQ202" s="2"/>
      <c r="IR202" s="2"/>
      <c r="IS202" s="2"/>
      <c r="IT202" s="2"/>
      <c r="IU202" s="2"/>
    </row>
    <row r="203" spans="1:255" x14ac:dyDescent="0.2">
      <c r="A203">
        <v>17</v>
      </c>
      <c r="B203">
        <v>1</v>
      </c>
      <c r="E203" t="s">
        <v>355</v>
      </c>
      <c r="F203" t="s">
        <v>261</v>
      </c>
      <c r="G203" t="s">
        <v>356</v>
      </c>
      <c r="H203" t="s">
        <v>43</v>
      </c>
      <c r="I203">
        <v>6</v>
      </c>
      <c r="J203">
        <v>0</v>
      </c>
      <c r="O203">
        <f t="shared" si="121"/>
        <v>183826.86</v>
      </c>
      <c r="P203">
        <f t="shared" si="122"/>
        <v>183826.86</v>
      </c>
      <c r="Q203">
        <f t="shared" si="123"/>
        <v>0</v>
      </c>
      <c r="R203">
        <f t="shared" si="124"/>
        <v>0</v>
      </c>
      <c r="S203">
        <f t="shared" si="125"/>
        <v>0</v>
      </c>
      <c r="T203">
        <f t="shared" si="126"/>
        <v>0</v>
      </c>
      <c r="U203">
        <f t="shared" si="127"/>
        <v>0</v>
      </c>
      <c r="V203">
        <f t="shared" si="128"/>
        <v>0</v>
      </c>
      <c r="W203">
        <f t="shared" si="129"/>
        <v>0</v>
      </c>
      <c r="X203">
        <f t="shared" si="130"/>
        <v>0</v>
      </c>
      <c r="Y203">
        <f t="shared" si="131"/>
        <v>0</v>
      </c>
      <c r="AA203">
        <v>42559019</v>
      </c>
      <c r="AB203">
        <f t="shared" si="132"/>
        <v>5858.09</v>
      </c>
      <c r="AC203">
        <f t="shared" si="133"/>
        <v>5858.09</v>
      </c>
      <c r="AD203">
        <f t="shared" si="162"/>
        <v>0</v>
      </c>
      <c r="AE203">
        <f t="shared" si="163"/>
        <v>0</v>
      </c>
      <c r="AF203">
        <f t="shared" si="164"/>
        <v>0</v>
      </c>
      <c r="AG203">
        <f t="shared" si="134"/>
        <v>0</v>
      </c>
      <c r="AH203">
        <f t="shared" si="165"/>
        <v>0</v>
      </c>
      <c r="AI203">
        <f t="shared" si="166"/>
        <v>0</v>
      </c>
      <c r="AJ203">
        <f t="shared" si="135"/>
        <v>0</v>
      </c>
      <c r="AK203">
        <v>5858.0899999999992</v>
      </c>
      <c r="AL203">
        <v>5858.0899999999992</v>
      </c>
      <c r="AM203">
        <v>0</v>
      </c>
      <c r="AN203">
        <v>0</v>
      </c>
      <c r="AO203">
        <v>0</v>
      </c>
      <c r="AP203">
        <v>0</v>
      </c>
      <c r="AQ203">
        <v>0</v>
      </c>
      <c r="AR203">
        <v>0</v>
      </c>
      <c r="AS203">
        <v>0</v>
      </c>
      <c r="AT203">
        <v>0</v>
      </c>
      <c r="AU203">
        <v>0</v>
      </c>
      <c r="AV203">
        <v>1</v>
      </c>
      <c r="AW203">
        <v>1</v>
      </c>
      <c r="AZ203">
        <v>1</v>
      </c>
      <c r="BA203">
        <v>5.23</v>
      </c>
      <c r="BB203">
        <v>5.23</v>
      </c>
      <c r="BC203">
        <v>5.23</v>
      </c>
      <c r="BD203" t="s">
        <v>3</v>
      </c>
      <c r="BE203" t="s">
        <v>3</v>
      </c>
      <c r="BF203" t="s">
        <v>3</v>
      </c>
      <c r="BG203" t="s">
        <v>3</v>
      </c>
      <c r="BH203">
        <v>3</v>
      </c>
      <c r="BI203">
        <v>4</v>
      </c>
      <c r="BJ203" t="s">
        <v>3</v>
      </c>
      <c r="BM203">
        <v>0</v>
      </c>
      <c r="BN203">
        <v>0</v>
      </c>
      <c r="BO203" t="s">
        <v>3</v>
      </c>
      <c r="BP203">
        <v>0</v>
      </c>
      <c r="BQ203">
        <v>0</v>
      </c>
      <c r="BR203">
        <v>0</v>
      </c>
      <c r="BS203">
        <v>5.23</v>
      </c>
      <c r="BT203">
        <v>1</v>
      </c>
      <c r="BU203">
        <v>1</v>
      </c>
      <c r="BV203">
        <v>1</v>
      </c>
      <c r="BW203">
        <v>1</v>
      </c>
      <c r="BX203">
        <v>1</v>
      </c>
      <c r="BY203" t="s">
        <v>3</v>
      </c>
      <c r="BZ203">
        <v>0</v>
      </c>
      <c r="CA203">
        <v>0</v>
      </c>
      <c r="CF203">
        <v>0</v>
      </c>
      <c r="CG203">
        <v>0</v>
      </c>
      <c r="CM203">
        <v>0</v>
      </c>
      <c r="CN203" t="s">
        <v>3</v>
      </c>
      <c r="CO203">
        <v>0</v>
      </c>
      <c r="CP203">
        <f t="shared" si="136"/>
        <v>183826.86</v>
      </c>
      <c r="CQ203">
        <f t="shared" si="137"/>
        <v>30637.810700000002</v>
      </c>
      <c r="CR203">
        <f t="shared" si="138"/>
        <v>0</v>
      </c>
      <c r="CS203">
        <f t="shared" si="139"/>
        <v>0</v>
      </c>
      <c r="CT203">
        <f t="shared" si="140"/>
        <v>0</v>
      </c>
      <c r="CU203">
        <f t="shared" si="141"/>
        <v>0</v>
      </c>
      <c r="CV203">
        <f t="shared" si="142"/>
        <v>0</v>
      </c>
      <c r="CW203">
        <f t="shared" si="143"/>
        <v>0</v>
      </c>
      <c r="CX203">
        <f t="shared" si="144"/>
        <v>0</v>
      </c>
      <c r="CY203">
        <f>S203*(BZ203/100)</f>
        <v>0</v>
      </c>
      <c r="CZ203">
        <f>S203*(CA203/100)</f>
        <v>0</v>
      </c>
      <c r="DC203" t="s">
        <v>3</v>
      </c>
      <c r="DD203" t="s">
        <v>3</v>
      </c>
      <c r="DE203" t="s">
        <v>3</v>
      </c>
      <c r="DF203" t="s">
        <v>3</v>
      </c>
      <c r="DG203" t="s">
        <v>3</v>
      </c>
      <c r="DH203" t="s">
        <v>3</v>
      </c>
      <c r="DI203" t="s">
        <v>3</v>
      </c>
      <c r="DJ203" t="s">
        <v>3</v>
      </c>
      <c r="DK203" t="s">
        <v>3</v>
      </c>
      <c r="DL203" t="s">
        <v>3</v>
      </c>
      <c r="DM203" t="s">
        <v>3</v>
      </c>
      <c r="DN203">
        <v>0</v>
      </c>
      <c r="DO203">
        <v>0</v>
      </c>
      <c r="DP203">
        <v>1</v>
      </c>
      <c r="DQ203">
        <v>1</v>
      </c>
      <c r="DU203">
        <v>1010</v>
      </c>
      <c r="DV203" t="s">
        <v>43</v>
      </c>
      <c r="DW203" t="s">
        <v>43</v>
      </c>
      <c r="DX203">
        <v>1</v>
      </c>
      <c r="EE203">
        <v>42145007</v>
      </c>
      <c r="EF203">
        <v>0</v>
      </c>
      <c r="EG203" t="s">
        <v>3</v>
      </c>
      <c r="EH203">
        <v>0</v>
      </c>
      <c r="EI203" t="s">
        <v>3</v>
      </c>
      <c r="EJ203">
        <v>4</v>
      </c>
      <c r="EK203">
        <v>0</v>
      </c>
      <c r="EL203" t="s">
        <v>264</v>
      </c>
      <c r="EM203" t="s">
        <v>265</v>
      </c>
      <c r="EO203" t="s">
        <v>3</v>
      </c>
      <c r="EQ203">
        <v>512</v>
      </c>
      <c r="ER203">
        <v>5858.0899999999992</v>
      </c>
      <c r="ES203">
        <v>5858.0899999999992</v>
      </c>
      <c r="ET203">
        <v>0</v>
      </c>
      <c r="EU203">
        <v>0</v>
      </c>
      <c r="EV203">
        <v>0</v>
      </c>
      <c r="EW203">
        <v>0</v>
      </c>
      <c r="EX203">
        <v>0</v>
      </c>
      <c r="EY203">
        <v>0</v>
      </c>
      <c r="FQ203">
        <v>0</v>
      </c>
      <c r="FR203">
        <f t="shared" si="145"/>
        <v>0</v>
      </c>
      <c r="FS203">
        <v>0</v>
      </c>
      <c r="FX203">
        <v>0</v>
      </c>
      <c r="FY203">
        <v>0</v>
      </c>
      <c r="GA203" t="s">
        <v>357</v>
      </c>
      <c r="GD203">
        <v>0</v>
      </c>
      <c r="GF203">
        <v>54977881</v>
      </c>
      <c r="GG203">
        <v>2</v>
      </c>
      <c r="GH203">
        <v>4</v>
      </c>
      <c r="GI203">
        <v>3</v>
      </c>
      <c r="GJ203">
        <v>0</v>
      </c>
      <c r="GK203">
        <f>ROUND(R203*(S12)/100,2)</f>
        <v>0</v>
      </c>
      <c r="GL203">
        <f t="shared" si="146"/>
        <v>0</v>
      </c>
      <c r="GM203">
        <f t="shared" si="147"/>
        <v>183826.86</v>
      </c>
      <c r="GN203">
        <f t="shared" si="148"/>
        <v>0</v>
      </c>
      <c r="GO203">
        <f t="shared" si="149"/>
        <v>0</v>
      </c>
      <c r="GP203">
        <f t="shared" si="150"/>
        <v>183826.86</v>
      </c>
      <c r="GR203">
        <v>1</v>
      </c>
      <c r="GS203">
        <v>2</v>
      </c>
      <c r="GT203">
        <v>0</v>
      </c>
      <c r="GU203" t="s">
        <v>3</v>
      </c>
      <c r="GV203">
        <f t="shared" si="151"/>
        <v>0</v>
      </c>
      <c r="GW203">
        <v>1</v>
      </c>
      <c r="GX203">
        <f t="shared" si="152"/>
        <v>0</v>
      </c>
      <c r="HA203">
        <v>0</v>
      </c>
      <c r="HB203">
        <v>0</v>
      </c>
      <c r="IK203">
        <v>0</v>
      </c>
    </row>
    <row r="204" spans="1:255" x14ac:dyDescent="0.2">
      <c r="A204" s="2">
        <v>17</v>
      </c>
      <c r="B204" s="2">
        <v>1</v>
      </c>
      <c r="C204" s="2"/>
      <c r="D204" s="2"/>
      <c r="E204" s="2" t="s">
        <v>358</v>
      </c>
      <c r="F204" s="2" t="s">
        <v>261</v>
      </c>
      <c r="G204" s="2" t="s">
        <v>359</v>
      </c>
      <c r="H204" s="2" t="s">
        <v>43</v>
      </c>
      <c r="I204" s="2">
        <v>4</v>
      </c>
      <c r="J204" s="2">
        <v>0</v>
      </c>
      <c r="K204" s="2"/>
      <c r="L204" s="2"/>
      <c r="M204" s="2"/>
      <c r="N204" s="2"/>
      <c r="O204" s="2">
        <f t="shared" si="121"/>
        <v>7598.68</v>
      </c>
      <c r="P204" s="2">
        <f t="shared" si="122"/>
        <v>7598.68</v>
      </c>
      <c r="Q204" s="2">
        <f t="shared" si="123"/>
        <v>0</v>
      </c>
      <c r="R204" s="2">
        <f t="shared" si="124"/>
        <v>0</v>
      </c>
      <c r="S204" s="2">
        <f t="shared" si="125"/>
        <v>0</v>
      </c>
      <c r="T204" s="2">
        <f t="shared" si="126"/>
        <v>0</v>
      </c>
      <c r="U204" s="2">
        <f t="shared" si="127"/>
        <v>0</v>
      </c>
      <c r="V204" s="2">
        <f t="shared" si="128"/>
        <v>0</v>
      </c>
      <c r="W204" s="2">
        <f t="shared" si="129"/>
        <v>0</v>
      </c>
      <c r="X204" s="2">
        <f t="shared" si="130"/>
        <v>0</v>
      </c>
      <c r="Y204" s="2">
        <f t="shared" si="131"/>
        <v>0</v>
      </c>
      <c r="Z204" s="2"/>
      <c r="AA204" s="2">
        <v>42559021</v>
      </c>
      <c r="AB204" s="2">
        <f t="shared" si="132"/>
        <v>1899.67</v>
      </c>
      <c r="AC204" s="2">
        <f t="shared" si="133"/>
        <v>1899.67</v>
      </c>
      <c r="AD204" s="2">
        <f t="shared" si="162"/>
        <v>0</v>
      </c>
      <c r="AE204" s="2">
        <f t="shared" si="163"/>
        <v>0</v>
      </c>
      <c r="AF204" s="2">
        <f t="shared" si="164"/>
        <v>0</v>
      </c>
      <c r="AG204" s="2">
        <f t="shared" si="134"/>
        <v>0</v>
      </c>
      <c r="AH204" s="2">
        <f t="shared" si="165"/>
        <v>0</v>
      </c>
      <c r="AI204" s="2">
        <f t="shared" si="166"/>
        <v>0</v>
      </c>
      <c r="AJ204" s="2">
        <f t="shared" si="135"/>
        <v>0</v>
      </c>
      <c r="AK204" s="2">
        <v>1899.67</v>
      </c>
      <c r="AL204" s="2">
        <v>1899.67</v>
      </c>
      <c r="AM204" s="2">
        <v>0</v>
      </c>
      <c r="AN204" s="2">
        <v>0</v>
      </c>
      <c r="AO204" s="2">
        <v>0</v>
      </c>
      <c r="AP204" s="2">
        <v>0</v>
      </c>
      <c r="AQ204" s="2">
        <v>0</v>
      </c>
      <c r="AR204" s="2">
        <v>0</v>
      </c>
      <c r="AS204" s="2">
        <v>0</v>
      </c>
      <c r="AT204" s="2">
        <v>0</v>
      </c>
      <c r="AU204" s="2">
        <v>0</v>
      </c>
      <c r="AV204" s="2">
        <v>1</v>
      </c>
      <c r="AW204" s="2">
        <v>1</v>
      </c>
      <c r="AX204" s="2"/>
      <c r="AY204" s="2"/>
      <c r="AZ204" s="2">
        <v>1</v>
      </c>
      <c r="BA204" s="2">
        <v>1</v>
      </c>
      <c r="BB204" s="2">
        <v>1</v>
      </c>
      <c r="BC204" s="2">
        <v>1</v>
      </c>
      <c r="BD204" s="2" t="s">
        <v>3</v>
      </c>
      <c r="BE204" s="2" t="s">
        <v>3</v>
      </c>
      <c r="BF204" s="2" t="s">
        <v>3</v>
      </c>
      <c r="BG204" s="2" t="s">
        <v>3</v>
      </c>
      <c r="BH204" s="2">
        <v>3</v>
      </c>
      <c r="BI204" s="2">
        <v>4</v>
      </c>
      <c r="BJ204" s="2" t="s">
        <v>3</v>
      </c>
      <c r="BK204" s="2"/>
      <c r="BL204" s="2"/>
      <c r="BM204" s="2">
        <v>0</v>
      </c>
      <c r="BN204" s="2">
        <v>0</v>
      </c>
      <c r="BO204" s="2" t="s">
        <v>263</v>
      </c>
      <c r="BP204" s="2">
        <v>1</v>
      </c>
      <c r="BQ204" s="2">
        <v>0</v>
      </c>
      <c r="BR204" s="2">
        <v>0</v>
      </c>
      <c r="BS204" s="2">
        <v>1</v>
      </c>
      <c r="BT204" s="2">
        <v>1</v>
      </c>
      <c r="BU204" s="2">
        <v>1</v>
      </c>
      <c r="BV204" s="2">
        <v>1</v>
      </c>
      <c r="BW204" s="2">
        <v>1</v>
      </c>
      <c r="BX204" s="2">
        <v>1</v>
      </c>
      <c r="BY204" s="2" t="s">
        <v>3</v>
      </c>
      <c r="BZ204" s="2">
        <v>0</v>
      </c>
      <c r="CA204" s="2">
        <v>0</v>
      </c>
      <c r="CB204" s="2"/>
      <c r="CC204" s="2"/>
      <c r="CD204" s="2"/>
      <c r="CE204" s="2"/>
      <c r="CF204" s="2">
        <v>0</v>
      </c>
      <c r="CG204" s="2">
        <v>0</v>
      </c>
      <c r="CH204" s="2"/>
      <c r="CI204" s="2"/>
      <c r="CJ204" s="2"/>
      <c r="CK204" s="2"/>
      <c r="CL204" s="2"/>
      <c r="CM204" s="2">
        <v>0</v>
      </c>
      <c r="CN204" s="2" t="s">
        <v>3</v>
      </c>
      <c r="CO204" s="2">
        <v>0</v>
      </c>
      <c r="CP204" s="2">
        <f t="shared" si="136"/>
        <v>7598.68</v>
      </c>
      <c r="CQ204" s="2">
        <f t="shared" si="137"/>
        <v>1899.67</v>
      </c>
      <c r="CR204" s="2">
        <f t="shared" si="138"/>
        <v>0</v>
      </c>
      <c r="CS204" s="2">
        <f t="shared" si="139"/>
        <v>0</v>
      </c>
      <c r="CT204" s="2">
        <f t="shared" si="140"/>
        <v>0</v>
      </c>
      <c r="CU204" s="2">
        <f t="shared" si="141"/>
        <v>0</v>
      </c>
      <c r="CV204" s="2">
        <f t="shared" si="142"/>
        <v>0</v>
      </c>
      <c r="CW204" s="2">
        <f t="shared" si="143"/>
        <v>0</v>
      </c>
      <c r="CX204" s="2">
        <f t="shared" si="144"/>
        <v>0</v>
      </c>
      <c r="CY204" s="2">
        <f>((S204*BZ204)/100)</f>
        <v>0</v>
      </c>
      <c r="CZ204" s="2">
        <f>((S204*CA204)/100)</f>
        <v>0</v>
      </c>
      <c r="DA204" s="2"/>
      <c r="DB204" s="2"/>
      <c r="DC204" s="2" t="s">
        <v>3</v>
      </c>
      <c r="DD204" s="2" t="s">
        <v>3</v>
      </c>
      <c r="DE204" s="2" t="s">
        <v>3</v>
      </c>
      <c r="DF204" s="2" t="s">
        <v>3</v>
      </c>
      <c r="DG204" s="2" t="s">
        <v>3</v>
      </c>
      <c r="DH204" s="2" t="s">
        <v>3</v>
      </c>
      <c r="DI204" s="2" t="s">
        <v>3</v>
      </c>
      <c r="DJ204" s="2" t="s">
        <v>3</v>
      </c>
      <c r="DK204" s="2" t="s">
        <v>3</v>
      </c>
      <c r="DL204" s="2" t="s">
        <v>3</v>
      </c>
      <c r="DM204" s="2" t="s">
        <v>3</v>
      </c>
      <c r="DN204" s="2">
        <v>110</v>
      </c>
      <c r="DO204" s="2">
        <v>74</v>
      </c>
      <c r="DP204" s="2">
        <v>1</v>
      </c>
      <c r="DQ204" s="2">
        <v>1</v>
      </c>
      <c r="DR204" s="2"/>
      <c r="DS204" s="2"/>
      <c r="DT204" s="2"/>
      <c r="DU204" s="2">
        <v>1010</v>
      </c>
      <c r="DV204" s="2" t="s">
        <v>43</v>
      </c>
      <c r="DW204" s="2" t="s">
        <v>43</v>
      </c>
      <c r="DX204" s="2">
        <v>1</v>
      </c>
      <c r="DY204" s="2"/>
      <c r="DZ204" s="2"/>
      <c r="EA204" s="2"/>
      <c r="EB204" s="2"/>
      <c r="EC204" s="2"/>
      <c r="ED204" s="2"/>
      <c r="EE204" s="2">
        <v>42145007</v>
      </c>
      <c r="EF204" s="2">
        <v>0</v>
      </c>
      <c r="EG204" s="2" t="s">
        <v>3</v>
      </c>
      <c r="EH204" s="2">
        <v>0</v>
      </c>
      <c r="EI204" s="2" t="s">
        <v>3</v>
      </c>
      <c r="EJ204" s="2">
        <v>4</v>
      </c>
      <c r="EK204" s="2">
        <v>0</v>
      </c>
      <c r="EL204" s="2" t="s">
        <v>264</v>
      </c>
      <c r="EM204" s="2" t="s">
        <v>265</v>
      </c>
      <c r="EN204" s="2"/>
      <c r="EO204" s="2" t="s">
        <v>3</v>
      </c>
      <c r="EP204" s="2"/>
      <c r="EQ204" s="2">
        <v>512</v>
      </c>
      <c r="ER204" s="2">
        <v>1899.67</v>
      </c>
      <c r="ES204" s="2">
        <v>1899.67</v>
      </c>
      <c r="ET204" s="2">
        <v>0</v>
      </c>
      <c r="EU204" s="2">
        <v>0</v>
      </c>
      <c r="EV204" s="2">
        <v>0</v>
      </c>
      <c r="EW204" s="2">
        <v>0</v>
      </c>
      <c r="EX204" s="2">
        <v>0</v>
      </c>
      <c r="EY204" s="2">
        <v>0</v>
      </c>
      <c r="EZ204" s="2">
        <v>5</v>
      </c>
      <c r="FA204" s="2"/>
      <c r="FB204" s="2"/>
      <c r="FC204" s="2">
        <v>1</v>
      </c>
      <c r="FD204" s="2">
        <v>18</v>
      </c>
      <c r="FE204" s="2"/>
      <c r="FF204" s="2">
        <v>11493.75</v>
      </c>
      <c r="FG204" s="2"/>
      <c r="FH204" s="2"/>
      <c r="FI204" s="2"/>
      <c r="FJ204" s="2"/>
      <c r="FK204" s="2"/>
      <c r="FL204" s="2"/>
      <c r="FM204" s="2"/>
      <c r="FN204" s="2"/>
      <c r="FO204" s="2"/>
      <c r="FP204" s="2"/>
      <c r="FQ204" s="2">
        <v>0</v>
      </c>
      <c r="FR204" s="2">
        <f t="shared" si="145"/>
        <v>0</v>
      </c>
      <c r="FS204" s="2">
        <v>0</v>
      </c>
      <c r="FT204" s="2"/>
      <c r="FU204" s="2"/>
      <c r="FV204" s="2"/>
      <c r="FW204" s="2"/>
      <c r="FX204" s="2">
        <v>0</v>
      </c>
      <c r="FY204" s="2">
        <v>0</v>
      </c>
      <c r="FZ204" s="2"/>
      <c r="GA204" s="2" t="s">
        <v>360</v>
      </c>
      <c r="GB204" s="2"/>
      <c r="GC204" s="2"/>
      <c r="GD204" s="2">
        <v>0</v>
      </c>
      <c r="GE204" s="2"/>
      <c r="GF204" s="2">
        <v>-695717834</v>
      </c>
      <c r="GG204" s="2">
        <v>2</v>
      </c>
      <c r="GH204" s="2">
        <v>3</v>
      </c>
      <c r="GI204" s="2">
        <v>3</v>
      </c>
      <c r="GJ204" s="2">
        <v>0</v>
      </c>
      <c r="GK204" s="2">
        <f>ROUND(R204*(R12)/100,2)</f>
        <v>0</v>
      </c>
      <c r="GL204" s="2">
        <f t="shared" si="146"/>
        <v>0</v>
      </c>
      <c r="GM204" s="2">
        <f t="shared" si="147"/>
        <v>7598.68</v>
      </c>
      <c r="GN204" s="2">
        <f t="shared" si="148"/>
        <v>0</v>
      </c>
      <c r="GO204" s="2">
        <f t="shared" si="149"/>
        <v>0</v>
      </c>
      <c r="GP204" s="2">
        <f t="shared" si="150"/>
        <v>7598.68</v>
      </c>
      <c r="GQ204" s="2"/>
      <c r="GR204" s="2">
        <v>1</v>
      </c>
      <c r="GS204" s="2">
        <v>1</v>
      </c>
      <c r="GT204" s="2">
        <v>0</v>
      </c>
      <c r="GU204" s="2" t="s">
        <v>3</v>
      </c>
      <c r="GV204" s="2">
        <f t="shared" si="151"/>
        <v>0</v>
      </c>
      <c r="GW204" s="2">
        <v>1</v>
      </c>
      <c r="GX204" s="2">
        <f t="shared" si="152"/>
        <v>0</v>
      </c>
      <c r="GY204" s="2"/>
      <c r="GZ204" s="2"/>
      <c r="HA204" s="2">
        <v>0</v>
      </c>
      <c r="HB204" s="2">
        <v>0</v>
      </c>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v>0</v>
      </c>
      <c r="IL204" s="2"/>
      <c r="IM204" s="2"/>
      <c r="IN204" s="2"/>
      <c r="IO204" s="2"/>
      <c r="IP204" s="2"/>
      <c r="IQ204" s="2"/>
      <c r="IR204" s="2"/>
      <c r="IS204" s="2"/>
      <c r="IT204" s="2"/>
      <c r="IU204" s="2"/>
    </row>
    <row r="205" spans="1:255" x14ac:dyDescent="0.2">
      <c r="A205">
        <v>17</v>
      </c>
      <c r="B205">
        <v>1</v>
      </c>
      <c r="E205" t="s">
        <v>358</v>
      </c>
      <c r="F205" t="s">
        <v>261</v>
      </c>
      <c r="G205" t="s">
        <v>359</v>
      </c>
      <c r="H205" t="s">
        <v>43</v>
      </c>
      <c r="I205">
        <v>4</v>
      </c>
      <c r="J205">
        <v>0</v>
      </c>
      <c r="O205">
        <f t="shared" si="121"/>
        <v>39741.1</v>
      </c>
      <c r="P205">
        <f t="shared" si="122"/>
        <v>39741.1</v>
      </c>
      <c r="Q205">
        <f t="shared" si="123"/>
        <v>0</v>
      </c>
      <c r="R205">
        <f t="shared" si="124"/>
        <v>0</v>
      </c>
      <c r="S205">
        <f t="shared" si="125"/>
        <v>0</v>
      </c>
      <c r="T205">
        <f t="shared" si="126"/>
        <v>0</v>
      </c>
      <c r="U205">
        <f t="shared" si="127"/>
        <v>0</v>
      </c>
      <c r="V205">
        <f t="shared" si="128"/>
        <v>0</v>
      </c>
      <c r="W205">
        <f t="shared" si="129"/>
        <v>0</v>
      </c>
      <c r="X205">
        <f t="shared" si="130"/>
        <v>0</v>
      </c>
      <c r="Y205">
        <f t="shared" si="131"/>
        <v>0</v>
      </c>
      <c r="AA205">
        <v>42559019</v>
      </c>
      <c r="AB205">
        <f t="shared" si="132"/>
        <v>1899.67</v>
      </c>
      <c r="AC205">
        <f t="shared" si="133"/>
        <v>1899.67</v>
      </c>
      <c r="AD205">
        <f t="shared" si="162"/>
        <v>0</v>
      </c>
      <c r="AE205">
        <f t="shared" si="163"/>
        <v>0</v>
      </c>
      <c r="AF205">
        <f t="shared" si="164"/>
        <v>0</v>
      </c>
      <c r="AG205">
        <f t="shared" si="134"/>
        <v>0</v>
      </c>
      <c r="AH205">
        <f t="shared" si="165"/>
        <v>0</v>
      </c>
      <c r="AI205">
        <f t="shared" si="166"/>
        <v>0</v>
      </c>
      <c r="AJ205">
        <f t="shared" si="135"/>
        <v>0</v>
      </c>
      <c r="AK205">
        <v>1899.67</v>
      </c>
      <c r="AL205">
        <v>1899.67</v>
      </c>
      <c r="AM205">
        <v>0</v>
      </c>
      <c r="AN205">
        <v>0</v>
      </c>
      <c r="AO205">
        <v>0</v>
      </c>
      <c r="AP205">
        <v>0</v>
      </c>
      <c r="AQ205">
        <v>0</v>
      </c>
      <c r="AR205">
        <v>0</v>
      </c>
      <c r="AS205">
        <v>0</v>
      </c>
      <c r="AT205">
        <v>0</v>
      </c>
      <c r="AU205">
        <v>0</v>
      </c>
      <c r="AV205">
        <v>1</v>
      </c>
      <c r="AW205">
        <v>1</v>
      </c>
      <c r="AZ205">
        <v>1</v>
      </c>
      <c r="BA205">
        <v>5.23</v>
      </c>
      <c r="BB205">
        <v>5.23</v>
      </c>
      <c r="BC205">
        <v>5.23</v>
      </c>
      <c r="BD205" t="s">
        <v>3</v>
      </c>
      <c r="BE205" t="s">
        <v>3</v>
      </c>
      <c r="BF205" t="s">
        <v>3</v>
      </c>
      <c r="BG205" t="s">
        <v>3</v>
      </c>
      <c r="BH205">
        <v>3</v>
      </c>
      <c r="BI205">
        <v>4</v>
      </c>
      <c r="BJ205" t="s">
        <v>3</v>
      </c>
      <c r="BM205">
        <v>0</v>
      </c>
      <c r="BN205">
        <v>0</v>
      </c>
      <c r="BO205" t="s">
        <v>3</v>
      </c>
      <c r="BP205">
        <v>0</v>
      </c>
      <c r="BQ205">
        <v>0</v>
      </c>
      <c r="BR205">
        <v>0</v>
      </c>
      <c r="BS205">
        <v>5.23</v>
      </c>
      <c r="BT205">
        <v>1</v>
      </c>
      <c r="BU205">
        <v>1</v>
      </c>
      <c r="BV205">
        <v>1</v>
      </c>
      <c r="BW205">
        <v>1</v>
      </c>
      <c r="BX205">
        <v>1</v>
      </c>
      <c r="BY205" t="s">
        <v>3</v>
      </c>
      <c r="BZ205">
        <v>0</v>
      </c>
      <c r="CA205">
        <v>0</v>
      </c>
      <c r="CF205">
        <v>0</v>
      </c>
      <c r="CG205">
        <v>0</v>
      </c>
      <c r="CM205">
        <v>0</v>
      </c>
      <c r="CN205" t="s">
        <v>3</v>
      </c>
      <c r="CO205">
        <v>0</v>
      </c>
      <c r="CP205">
        <f t="shared" si="136"/>
        <v>39741.1</v>
      </c>
      <c r="CQ205">
        <f t="shared" si="137"/>
        <v>9935.2741000000005</v>
      </c>
      <c r="CR205">
        <f t="shared" si="138"/>
        <v>0</v>
      </c>
      <c r="CS205">
        <f t="shared" si="139"/>
        <v>0</v>
      </c>
      <c r="CT205">
        <f t="shared" si="140"/>
        <v>0</v>
      </c>
      <c r="CU205">
        <f t="shared" si="141"/>
        <v>0</v>
      </c>
      <c r="CV205">
        <f t="shared" si="142"/>
        <v>0</v>
      </c>
      <c r="CW205">
        <f t="shared" si="143"/>
        <v>0</v>
      </c>
      <c r="CX205">
        <f t="shared" si="144"/>
        <v>0</v>
      </c>
      <c r="CY205">
        <f>S205*(BZ205/100)</f>
        <v>0</v>
      </c>
      <c r="CZ205">
        <f>S205*(CA205/100)</f>
        <v>0</v>
      </c>
      <c r="DC205" t="s">
        <v>3</v>
      </c>
      <c r="DD205" t="s">
        <v>3</v>
      </c>
      <c r="DE205" t="s">
        <v>3</v>
      </c>
      <c r="DF205" t="s">
        <v>3</v>
      </c>
      <c r="DG205" t="s">
        <v>3</v>
      </c>
      <c r="DH205" t="s">
        <v>3</v>
      </c>
      <c r="DI205" t="s">
        <v>3</v>
      </c>
      <c r="DJ205" t="s">
        <v>3</v>
      </c>
      <c r="DK205" t="s">
        <v>3</v>
      </c>
      <c r="DL205" t="s">
        <v>3</v>
      </c>
      <c r="DM205" t="s">
        <v>3</v>
      </c>
      <c r="DN205">
        <v>0</v>
      </c>
      <c r="DO205">
        <v>0</v>
      </c>
      <c r="DP205">
        <v>1</v>
      </c>
      <c r="DQ205">
        <v>1</v>
      </c>
      <c r="DU205">
        <v>1010</v>
      </c>
      <c r="DV205" t="s">
        <v>43</v>
      </c>
      <c r="DW205" t="s">
        <v>43</v>
      </c>
      <c r="DX205">
        <v>1</v>
      </c>
      <c r="EE205">
        <v>42145007</v>
      </c>
      <c r="EF205">
        <v>0</v>
      </c>
      <c r="EG205" t="s">
        <v>3</v>
      </c>
      <c r="EH205">
        <v>0</v>
      </c>
      <c r="EI205" t="s">
        <v>3</v>
      </c>
      <c r="EJ205">
        <v>4</v>
      </c>
      <c r="EK205">
        <v>0</v>
      </c>
      <c r="EL205" t="s">
        <v>264</v>
      </c>
      <c r="EM205" t="s">
        <v>265</v>
      </c>
      <c r="EO205" t="s">
        <v>3</v>
      </c>
      <c r="EQ205">
        <v>512</v>
      </c>
      <c r="ER205">
        <v>1899.67</v>
      </c>
      <c r="ES205">
        <v>1899.67</v>
      </c>
      <c r="ET205">
        <v>0</v>
      </c>
      <c r="EU205">
        <v>0</v>
      </c>
      <c r="EV205">
        <v>0</v>
      </c>
      <c r="EW205">
        <v>0</v>
      </c>
      <c r="EX205">
        <v>0</v>
      </c>
      <c r="EY205">
        <v>0</v>
      </c>
      <c r="FQ205">
        <v>0</v>
      </c>
      <c r="FR205">
        <f t="shared" si="145"/>
        <v>0</v>
      </c>
      <c r="FS205">
        <v>0</v>
      </c>
      <c r="FX205">
        <v>0</v>
      </c>
      <c r="FY205">
        <v>0</v>
      </c>
      <c r="GA205" t="s">
        <v>360</v>
      </c>
      <c r="GD205">
        <v>0</v>
      </c>
      <c r="GF205">
        <v>-695717834</v>
      </c>
      <c r="GG205">
        <v>2</v>
      </c>
      <c r="GH205">
        <v>4</v>
      </c>
      <c r="GI205">
        <v>3</v>
      </c>
      <c r="GJ205">
        <v>0</v>
      </c>
      <c r="GK205">
        <f>ROUND(R205*(S12)/100,2)</f>
        <v>0</v>
      </c>
      <c r="GL205">
        <f t="shared" si="146"/>
        <v>0</v>
      </c>
      <c r="GM205">
        <f t="shared" si="147"/>
        <v>39741.1</v>
      </c>
      <c r="GN205">
        <f t="shared" si="148"/>
        <v>0</v>
      </c>
      <c r="GO205">
        <f t="shared" si="149"/>
        <v>0</v>
      </c>
      <c r="GP205">
        <f t="shared" si="150"/>
        <v>39741.1</v>
      </c>
      <c r="GR205">
        <v>1</v>
      </c>
      <c r="GS205">
        <v>2</v>
      </c>
      <c r="GT205">
        <v>0</v>
      </c>
      <c r="GU205" t="s">
        <v>3</v>
      </c>
      <c r="GV205">
        <f t="shared" si="151"/>
        <v>0</v>
      </c>
      <c r="GW205">
        <v>1</v>
      </c>
      <c r="GX205">
        <f t="shared" si="152"/>
        <v>0</v>
      </c>
      <c r="HA205">
        <v>0</v>
      </c>
      <c r="HB205">
        <v>0</v>
      </c>
      <c r="IK205">
        <v>0</v>
      </c>
    </row>
    <row r="206" spans="1:255" x14ac:dyDescent="0.2">
      <c r="A206" s="2">
        <v>17</v>
      </c>
      <c r="B206" s="2">
        <v>1</v>
      </c>
      <c r="C206" s="2"/>
      <c r="D206" s="2"/>
      <c r="E206" s="2" t="s">
        <v>361</v>
      </c>
      <c r="F206" s="2" t="s">
        <v>261</v>
      </c>
      <c r="G206" s="2" t="s">
        <v>362</v>
      </c>
      <c r="H206" s="2" t="s">
        <v>43</v>
      </c>
      <c r="I206" s="2">
        <v>4</v>
      </c>
      <c r="J206" s="2">
        <v>0</v>
      </c>
      <c r="K206" s="2"/>
      <c r="L206" s="2"/>
      <c r="M206" s="2"/>
      <c r="N206" s="2"/>
      <c r="O206" s="2">
        <f t="shared" si="121"/>
        <v>134782.75</v>
      </c>
      <c r="P206" s="2">
        <f t="shared" si="122"/>
        <v>134782.75</v>
      </c>
      <c r="Q206" s="2">
        <f t="shared" si="123"/>
        <v>0</v>
      </c>
      <c r="R206" s="2">
        <f t="shared" si="124"/>
        <v>0</v>
      </c>
      <c r="S206" s="2">
        <f t="shared" si="125"/>
        <v>0</v>
      </c>
      <c r="T206" s="2">
        <f t="shared" si="126"/>
        <v>0</v>
      </c>
      <c r="U206" s="2">
        <f t="shared" si="127"/>
        <v>0</v>
      </c>
      <c r="V206" s="2">
        <f t="shared" si="128"/>
        <v>0</v>
      </c>
      <c r="W206" s="2">
        <f t="shared" si="129"/>
        <v>0</v>
      </c>
      <c r="X206" s="2">
        <f t="shared" si="130"/>
        <v>0</v>
      </c>
      <c r="Y206" s="2">
        <f t="shared" si="131"/>
        <v>0</v>
      </c>
      <c r="Z206" s="2"/>
      <c r="AA206" s="2">
        <v>42559021</v>
      </c>
      <c r="AB206" s="2">
        <f t="shared" si="132"/>
        <v>6442.77</v>
      </c>
      <c r="AC206" s="2">
        <f t="shared" si="133"/>
        <v>6442.77</v>
      </c>
      <c r="AD206" s="2">
        <f t="shared" si="162"/>
        <v>0</v>
      </c>
      <c r="AE206" s="2">
        <f t="shared" si="163"/>
        <v>0</v>
      </c>
      <c r="AF206" s="2">
        <f t="shared" si="164"/>
        <v>0</v>
      </c>
      <c r="AG206" s="2">
        <f t="shared" si="134"/>
        <v>0</v>
      </c>
      <c r="AH206" s="2">
        <f t="shared" si="165"/>
        <v>0</v>
      </c>
      <c r="AI206" s="2">
        <f t="shared" si="166"/>
        <v>0</v>
      </c>
      <c r="AJ206" s="2">
        <f t="shared" si="135"/>
        <v>0</v>
      </c>
      <c r="AK206" s="2">
        <v>6442.7699999999995</v>
      </c>
      <c r="AL206" s="2">
        <v>6442.7699999999995</v>
      </c>
      <c r="AM206" s="2">
        <v>0</v>
      </c>
      <c r="AN206" s="2">
        <v>0</v>
      </c>
      <c r="AO206" s="2">
        <v>0</v>
      </c>
      <c r="AP206" s="2">
        <v>0</v>
      </c>
      <c r="AQ206" s="2">
        <v>0</v>
      </c>
      <c r="AR206" s="2">
        <v>0</v>
      </c>
      <c r="AS206" s="2">
        <v>0</v>
      </c>
      <c r="AT206" s="2">
        <v>0</v>
      </c>
      <c r="AU206" s="2">
        <v>0</v>
      </c>
      <c r="AV206" s="2">
        <v>1</v>
      </c>
      <c r="AW206" s="2">
        <v>1</v>
      </c>
      <c r="AX206" s="2"/>
      <c r="AY206" s="2"/>
      <c r="AZ206" s="2">
        <v>1</v>
      </c>
      <c r="BA206" s="2">
        <v>5.23</v>
      </c>
      <c r="BB206" s="2">
        <v>5.23</v>
      </c>
      <c r="BC206" s="2">
        <v>5.23</v>
      </c>
      <c r="BD206" s="2" t="s">
        <v>3</v>
      </c>
      <c r="BE206" s="2" t="s">
        <v>3</v>
      </c>
      <c r="BF206" s="2" t="s">
        <v>3</v>
      </c>
      <c r="BG206" s="2" t="s">
        <v>3</v>
      </c>
      <c r="BH206" s="2">
        <v>3</v>
      </c>
      <c r="BI206" s="2">
        <v>4</v>
      </c>
      <c r="BJ206" s="2" t="s">
        <v>3</v>
      </c>
      <c r="BK206" s="2"/>
      <c r="BL206" s="2"/>
      <c r="BM206" s="2">
        <v>0</v>
      </c>
      <c r="BN206" s="2">
        <v>0</v>
      </c>
      <c r="BO206" s="2" t="s">
        <v>263</v>
      </c>
      <c r="BP206" s="2">
        <v>1</v>
      </c>
      <c r="BQ206" s="2">
        <v>0</v>
      </c>
      <c r="BR206" s="2">
        <v>0</v>
      </c>
      <c r="BS206" s="2">
        <v>5.23</v>
      </c>
      <c r="BT206" s="2">
        <v>1</v>
      </c>
      <c r="BU206" s="2">
        <v>1</v>
      </c>
      <c r="BV206" s="2">
        <v>1</v>
      </c>
      <c r="BW206" s="2">
        <v>1</v>
      </c>
      <c r="BX206" s="2">
        <v>1</v>
      </c>
      <c r="BY206" s="2" t="s">
        <v>3</v>
      </c>
      <c r="BZ206" s="2">
        <v>0</v>
      </c>
      <c r="CA206" s="2">
        <v>0</v>
      </c>
      <c r="CB206" s="2"/>
      <c r="CC206" s="2"/>
      <c r="CD206" s="2"/>
      <c r="CE206" s="2"/>
      <c r="CF206" s="2">
        <v>0</v>
      </c>
      <c r="CG206" s="2">
        <v>0</v>
      </c>
      <c r="CH206" s="2"/>
      <c r="CI206" s="2"/>
      <c r="CJ206" s="2"/>
      <c r="CK206" s="2"/>
      <c r="CL206" s="2"/>
      <c r="CM206" s="2">
        <v>0</v>
      </c>
      <c r="CN206" s="2" t="s">
        <v>3</v>
      </c>
      <c r="CO206" s="2">
        <v>0</v>
      </c>
      <c r="CP206" s="2">
        <f t="shared" si="136"/>
        <v>134782.75</v>
      </c>
      <c r="CQ206" s="2">
        <f t="shared" si="137"/>
        <v>33695.687100000003</v>
      </c>
      <c r="CR206" s="2">
        <f t="shared" si="138"/>
        <v>0</v>
      </c>
      <c r="CS206" s="2">
        <f t="shared" si="139"/>
        <v>0</v>
      </c>
      <c r="CT206" s="2">
        <f t="shared" si="140"/>
        <v>0</v>
      </c>
      <c r="CU206" s="2">
        <f t="shared" si="141"/>
        <v>0</v>
      </c>
      <c r="CV206" s="2">
        <f t="shared" si="142"/>
        <v>0</v>
      </c>
      <c r="CW206" s="2">
        <f t="shared" si="143"/>
        <v>0</v>
      </c>
      <c r="CX206" s="2">
        <f t="shared" si="144"/>
        <v>0</v>
      </c>
      <c r="CY206" s="2">
        <f>((S206*BZ206)/100)</f>
        <v>0</v>
      </c>
      <c r="CZ206" s="2">
        <f>((S206*CA206)/100)</f>
        <v>0</v>
      </c>
      <c r="DA206" s="2"/>
      <c r="DB206" s="2"/>
      <c r="DC206" s="2" t="s">
        <v>3</v>
      </c>
      <c r="DD206" s="2" t="s">
        <v>3</v>
      </c>
      <c r="DE206" s="2" t="s">
        <v>3</v>
      </c>
      <c r="DF206" s="2" t="s">
        <v>3</v>
      </c>
      <c r="DG206" s="2" t="s">
        <v>3</v>
      </c>
      <c r="DH206" s="2" t="s">
        <v>3</v>
      </c>
      <c r="DI206" s="2" t="s">
        <v>3</v>
      </c>
      <c r="DJ206" s="2" t="s">
        <v>3</v>
      </c>
      <c r="DK206" s="2" t="s">
        <v>3</v>
      </c>
      <c r="DL206" s="2" t="s">
        <v>3</v>
      </c>
      <c r="DM206" s="2" t="s">
        <v>3</v>
      </c>
      <c r="DN206" s="2">
        <v>110</v>
      </c>
      <c r="DO206" s="2">
        <v>74</v>
      </c>
      <c r="DP206" s="2">
        <v>1</v>
      </c>
      <c r="DQ206" s="2">
        <v>1</v>
      </c>
      <c r="DR206" s="2"/>
      <c r="DS206" s="2"/>
      <c r="DT206" s="2"/>
      <c r="DU206" s="2">
        <v>1010</v>
      </c>
      <c r="DV206" s="2" t="s">
        <v>43</v>
      </c>
      <c r="DW206" s="2" t="s">
        <v>43</v>
      </c>
      <c r="DX206" s="2">
        <v>1</v>
      </c>
      <c r="DY206" s="2"/>
      <c r="DZ206" s="2"/>
      <c r="EA206" s="2"/>
      <c r="EB206" s="2"/>
      <c r="EC206" s="2"/>
      <c r="ED206" s="2"/>
      <c r="EE206" s="2">
        <v>42145007</v>
      </c>
      <c r="EF206" s="2">
        <v>0</v>
      </c>
      <c r="EG206" s="2" t="s">
        <v>3</v>
      </c>
      <c r="EH206" s="2">
        <v>0</v>
      </c>
      <c r="EI206" s="2" t="s">
        <v>3</v>
      </c>
      <c r="EJ206" s="2">
        <v>4</v>
      </c>
      <c r="EK206" s="2">
        <v>0</v>
      </c>
      <c r="EL206" s="2" t="s">
        <v>264</v>
      </c>
      <c r="EM206" s="2" t="s">
        <v>265</v>
      </c>
      <c r="EN206" s="2"/>
      <c r="EO206" s="2" t="s">
        <v>3</v>
      </c>
      <c r="EP206" s="2"/>
      <c r="EQ206" s="2">
        <v>512</v>
      </c>
      <c r="ER206" s="2">
        <v>6442.7699999999995</v>
      </c>
      <c r="ES206" s="2">
        <v>6442.7699999999995</v>
      </c>
      <c r="ET206" s="2">
        <v>0</v>
      </c>
      <c r="EU206" s="2">
        <v>0</v>
      </c>
      <c r="EV206" s="2">
        <v>0</v>
      </c>
      <c r="EW206" s="2">
        <v>0</v>
      </c>
      <c r="EX206" s="2">
        <v>0</v>
      </c>
      <c r="EY206" s="2">
        <v>0</v>
      </c>
      <c r="EZ206" s="2">
        <v>5</v>
      </c>
      <c r="FA206" s="2"/>
      <c r="FB206" s="2"/>
      <c r="FC206" s="2">
        <v>1</v>
      </c>
      <c r="FD206" s="2">
        <v>18</v>
      </c>
      <c r="FE206" s="2"/>
      <c r="FF206" s="2">
        <v>38981.25</v>
      </c>
      <c r="FG206" s="2"/>
      <c r="FH206" s="2"/>
      <c r="FI206" s="2"/>
      <c r="FJ206" s="2"/>
      <c r="FK206" s="2"/>
      <c r="FL206" s="2"/>
      <c r="FM206" s="2"/>
      <c r="FN206" s="2"/>
      <c r="FO206" s="2"/>
      <c r="FP206" s="2"/>
      <c r="FQ206" s="2">
        <v>0</v>
      </c>
      <c r="FR206" s="2">
        <f t="shared" si="145"/>
        <v>0</v>
      </c>
      <c r="FS206" s="2">
        <v>0</v>
      </c>
      <c r="FT206" s="2"/>
      <c r="FU206" s="2"/>
      <c r="FV206" s="2"/>
      <c r="FW206" s="2"/>
      <c r="FX206" s="2">
        <v>0</v>
      </c>
      <c r="FY206" s="2">
        <v>0</v>
      </c>
      <c r="FZ206" s="2"/>
      <c r="GA206" s="2" t="s">
        <v>363</v>
      </c>
      <c r="GB206" s="2"/>
      <c r="GC206" s="2"/>
      <c r="GD206" s="2">
        <v>0</v>
      </c>
      <c r="GE206" s="2"/>
      <c r="GF206" s="2">
        <v>-1758897424</v>
      </c>
      <c r="GG206" s="2">
        <v>2</v>
      </c>
      <c r="GH206" s="2">
        <v>3</v>
      </c>
      <c r="GI206" s="2">
        <v>3</v>
      </c>
      <c r="GJ206" s="2">
        <v>0</v>
      </c>
      <c r="GK206" s="2">
        <f>ROUND(R206*(R12)/100,2)</f>
        <v>0</v>
      </c>
      <c r="GL206" s="2">
        <f t="shared" si="146"/>
        <v>0</v>
      </c>
      <c r="GM206" s="2">
        <f t="shared" si="147"/>
        <v>134782.75</v>
      </c>
      <c r="GN206" s="2">
        <f t="shared" si="148"/>
        <v>0</v>
      </c>
      <c r="GO206" s="2">
        <f t="shared" si="149"/>
        <v>0</v>
      </c>
      <c r="GP206" s="2">
        <f t="shared" si="150"/>
        <v>134782.75</v>
      </c>
      <c r="GQ206" s="2"/>
      <c r="GR206" s="2">
        <v>1</v>
      </c>
      <c r="GS206" s="2">
        <v>1</v>
      </c>
      <c r="GT206" s="2">
        <v>0</v>
      </c>
      <c r="GU206" s="2" t="s">
        <v>3</v>
      </c>
      <c r="GV206" s="2">
        <f t="shared" si="151"/>
        <v>0</v>
      </c>
      <c r="GW206" s="2">
        <v>1</v>
      </c>
      <c r="GX206" s="2">
        <f t="shared" si="152"/>
        <v>0</v>
      </c>
      <c r="GY206" s="2"/>
      <c r="GZ206" s="2"/>
      <c r="HA206" s="2">
        <v>0</v>
      </c>
      <c r="HB206" s="2">
        <v>0</v>
      </c>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v>0</v>
      </c>
      <c r="IL206" s="2"/>
      <c r="IM206" s="2"/>
      <c r="IN206" s="2"/>
      <c r="IO206" s="2"/>
      <c r="IP206" s="2"/>
      <c r="IQ206" s="2"/>
      <c r="IR206" s="2"/>
      <c r="IS206" s="2"/>
      <c r="IT206" s="2"/>
      <c r="IU206" s="2"/>
    </row>
    <row r="207" spans="1:255" x14ac:dyDescent="0.2">
      <c r="A207">
        <v>17</v>
      </c>
      <c r="B207">
        <v>1</v>
      </c>
      <c r="E207" t="s">
        <v>361</v>
      </c>
      <c r="F207" t="s">
        <v>261</v>
      </c>
      <c r="G207" t="s">
        <v>362</v>
      </c>
      <c r="H207" t="s">
        <v>43</v>
      </c>
      <c r="I207">
        <v>4</v>
      </c>
      <c r="J207">
        <v>0</v>
      </c>
      <c r="O207">
        <f t="shared" si="121"/>
        <v>134782.75</v>
      </c>
      <c r="P207">
        <f t="shared" si="122"/>
        <v>134782.75</v>
      </c>
      <c r="Q207">
        <f t="shared" si="123"/>
        <v>0</v>
      </c>
      <c r="R207">
        <f t="shared" si="124"/>
        <v>0</v>
      </c>
      <c r="S207">
        <f t="shared" si="125"/>
        <v>0</v>
      </c>
      <c r="T207">
        <f t="shared" si="126"/>
        <v>0</v>
      </c>
      <c r="U207">
        <f t="shared" si="127"/>
        <v>0</v>
      </c>
      <c r="V207">
        <f t="shared" si="128"/>
        <v>0</v>
      </c>
      <c r="W207">
        <f t="shared" si="129"/>
        <v>0</v>
      </c>
      <c r="X207">
        <f t="shared" si="130"/>
        <v>0</v>
      </c>
      <c r="Y207">
        <f t="shared" si="131"/>
        <v>0</v>
      </c>
      <c r="AA207">
        <v>42559019</v>
      </c>
      <c r="AB207">
        <f t="shared" si="132"/>
        <v>6442.77</v>
      </c>
      <c r="AC207">
        <f t="shared" si="133"/>
        <v>6442.77</v>
      </c>
      <c r="AD207">
        <f t="shared" si="162"/>
        <v>0</v>
      </c>
      <c r="AE207">
        <f t="shared" si="163"/>
        <v>0</v>
      </c>
      <c r="AF207">
        <f t="shared" si="164"/>
        <v>0</v>
      </c>
      <c r="AG207">
        <f t="shared" si="134"/>
        <v>0</v>
      </c>
      <c r="AH207">
        <f t="shared" si="165"/>
        <v>0</v>
      </c>
      <c r="AI207">
        <f t="shared" si="166"/>
        <v>0</v>
      </c>
      <c r="AJ207">
        <f t="shared" si="135"/>
        <v>0</v>
      </c>
      <c r="AK207">
        <v>6442.7699999999995</v>
      </c>
      <c r="AL207">
        <v>6442.7699999999995</v>
      </c>
      <c r="AM207">
        <v>0</v>
      </c>
      <c r="AN207">
        <v>0</v>
      </c>
      <c r="AO207">
        <v>0</v>
      </c>
      <c r="AP207">
        <v>0</v>
      </c>
      <c r="AQ207">
        <v>0</v>
      </c>
      <c r="AR207">
        <v>0</v>
      </c>
      <c r="AS207">
        <v>0</v>
      </c>
      <c r="AT207">
        <v>0</v>
      </c>
      <c r="AU207">
        <v>0</v>
      </c>
      <c r="AV207">
        <v>1</v>
      </c>
      <c r="AW207">
        <v>1</v>
      </c>
      <c r="AZ207">
        <v>1</v>
      </c>
      <c r="BA207">
        <v>5.23</v>
      </c>
      <c r="BB207">
        <v>5.23</v>
      </c>
      <c r="BC207">
        <v>5.23</v>
      </c>
      <c r="BD207" t="s">
        <v>3</v>
      </c>
      <c r="BE207" t="s">
        <v>3</v>
      </c>
      <c r="BF207" t="s">
        <v>3</v>
      </c>
      <c r="BG207" t="s">
        <v>3</v>
      </c>
      <c r="BH207">
        <v>3</v>
      </c>
      <c r="BI207">
        <v>4</v>
      </c>
      <c r="BJ207" t="s">
        <v>3</v>
      </c>
      <c r="BM207">
        <v>0</v>
      </c>
      <c r="BN207">
        <v>0</v>
      </c>
      <c r="BO207" t="s">
        <v>3</v>
      </c>
      <c r="BP207">
        <v>0</v>
      </c>
      <c r="BQ207">
        <v>0</v>
      </c>
      <c r="BR207">
        <v>0</v>
      </c>
      <c r="BS207">
        <v>5.23</v>
      </c>
      <c r="BT207">
        <v>1</v>
      </c>
      <c r="BU207">
        <v>1</v>
      </c>
      <c r="BV207">
        <v>1</v>
      </c>
      <c r="BW207">
        <v>1</v>
      </c>
      <c r="BX207">
        <v>1</v>
      </c>
      <c r="BY207" t="s">
        <v>3</v>
      </c>
      <c r="BZ207">
        <v>0</v>
      </c>
      <c r="CA207">
        <v>0</v>
      </c>
      <c r="CF207">
        <v>0</v>
      </c>
      <c r="CG207">
        <v>0</v>
      </c>
      <c r="CM207">
        <v>0</v>
      </c>
      <c r="CN207" t="s">
        <v>3</v>
      </c>
      <c r="CO207">
        <v>0</v>
      </c>
      <c r="CP207">
        <f t="shared" si="136"/>
        <v>134782.75</v>
      </c>
      <c r="CQ207">
        <f t="shared" si="137"/>
        <v>33695.687100000003</v>
      </c>
      <c r="CR207">
        <f t="shared" si="138"/>
        <v>0</v>
      </c>
      <c r="CS207">
        <f t="shared" si="139"/>
        <v>0</v>
      </c>
      <c r="CT207">
        <f t="shared" si="140"/>
        <v>0</v>
      </c>
      <c r="CU207">
        <f t="shared" si="141"/>
        <v>0</v>
      </c>
      <c r="CV207">
        <f t="shared" si="142"/>
        <v>0</v>
      </c>
      <c r="CW207">
        <f t="shared" si="143"/>
        <v>0</v>
      </c>
      <c r="CX207">
        <f t="shared" si="144"/>
        <v>0</v>
      </c>
      <c r="CY207">
        <f>S207*(BZ207/100)</f>
        <v>0</v>
      </c>
      <c r="CZ207">
        <f>S207*(CA207/100)</f>
        <v>0</v>
      </c>
      <c r="DC207" t="s">
        <v>3</v>
      </c>
      <c r="DD207" t="s">
        <v>3</v>
      </c>
      <c r="DE207" t="s">
        <v>3</v>
      </c>
      <c r="DF207" t="s">
        <v>3</v>
      </c>
      <c r="DG207" t="s">
        <v>3</v>
      </c>
      <c r="DH207" t="s">
        <v>3</v>
      </c>
      <c r="DI207" t="s">
        <v>3</v>
      </c>
      <c r="DJ207" t="s">
        <v>3</v>
      </c>
      <c r="DK207" t="s">
        <v>3</v>
      </c>
      <c r="DL207" t="s">
        <v>3</v>
      </c>
      <c r="DM207" t="s">
        <v>3</v>
      </c>
      <c r="DN207">
        <v>0</v>
      </c>
      <c r="DO207">
        <v>0</v>
      </c>
      <c r="DP207">
        <v>1</v>
      </c>
      <c r="DQ207">
        <v>1</v>
      </c>
      <c r="DU207">
        <v>1010</v>
      </c>
      <c r="DV207" t="s">
        <v>43</v>
      </c>
      <c r="DW207" t="s">
        <v>43</v>
      </c>
      <c r="DX207">
        <v>1</v>
      </c>
      <c r="EE207">
        <v>42145007</v>
      </c>
      <c r="EF207">
        <v>0</v>
      </c>
      <c r="EG207" t="s">
        <v>3</v>
      </c>
      <c r="EH207">
        <v>0</v>
      </c>
      <c r="EI207" t="s">
        <v>3</v>
      </c>
      <c r="EJ207">
        <v>4</v>
      </c>
      <c r="EK207">
        <v>0</v>
      </c>
      <c r="EL207" t="s">
        <v>264</v>
      </c>
      <c r="EM207" t="s">
        <v>265</v>
      </c>
      <c r="EO207" t="s">
        <v>3</v>
      </c>
      <c r="EQ207">
        <v>512</v>
      </c>
      <c r="ER207">
        <v>6442.7699999999995</v>
      </c>
      <c r="ES207">
        <v>6442.7699999999995</v>
      </c>
      <c r="ET207">
        <v>0</v>
      </c>
      <c r="EU207">
        <v>0</v>
      </c>
      <c r="EV207">
        <v>0</v>
      </c>
      <c r="EW207">
        <v>0</v>
      </c>
      <c r="EX207">
        <v>0</v>
      </c>
      <c r="EY207">
        <v>0</v>
      </c>
      <c r="FQ207">
        <v>0</v>
      </c>
      <c r="FR207">
        <f t="shared" si="145"/>
        <v>0</v>
      </c>
      <c r="FS207">
        <v>0</v>
      </c>
      <c r="FX207">
        <v>0</v>
      </c>
      <c r="FY207">
        <v>0</v>
      </c>
      <c r="GA207" t="s">
        <v>363</v>
      </c>
      <c r="GD207">
        <v>0</v>
      </c>
      <c r="GF207">
        <v>-1758897424</v>
      </c>
      <c r="GG207">
        <v>2</v>
      </c>
      <c r="GH207">
        <v>4</v>
      </c>
      <c r="GI207">
        <v>3</v>
      </c>
      <c r="GJ207">
        <v>0</v>
      </c>
      <c r="GK207">
        <f>ROUND(R207*(S12)/100,2)</f>
        <v>0</v>
      </c>
      <c r="GL207">
        <f t="shared" si="146"/>
        <v>0</v>
      </c>
      <c r="GM207">
        <f t="shared" si="147"/>
        <v>134782.75</v>
      </c>
      <c r="GN207">
        <f t="shared" si="148"/>
        <v>0</v>
      </c>
      <c r="GO207">
        <f t="shared" si="149"/>
        <v>0</v>
      </c>
      <c r="GP207">
        <f t="shared" si="150"/>
        <v>134782.75</v>
      </c>
      <c r="GR207">
        <v>1</v>
      </c>
      <c r="GS207">
        <v>2</v>
      </c>
      <c r="GT207">
        <v>0</v>
      </c>
      <c r="GU207" t="s">
        <v>3</v>
      </c>
      <c r="GV207">
        <f t="shared" si="151"/>
        <v>0</v>
      </c>
      <c r="GW207">
        <v>1</v>
      </c>
      <c r="GX207">
        <f t="shared" si="152"/>
        <v>0</v>
      </c>
      <c r="HA207">
        <v>0</v>
      </c>
      <c r="HB207">
        <v>0</v>
      </c>
      <c r="IK207">
        <v>0</v>
      </c>
    </row>
    <row r="208" spans="1:255" x14ac:dyDescent="0.2">
      <c r="A208" s="2">
        <v>17</v>
      </c>
      <c r="B208" s="2">
        <v>1</v>
      </c>
      <c r="C208" s="2"/>
      <c r="D208" s="2"/>
      <c r="E208" s="2" t="s">
        <v>364</v>
      </c>
      <c r="F208" s="2" t="s">
        <v>261</v>
      </c>
      <c r="G208" s="2" t="s">
        <v>365</v>
      </c>
      <c r="H208" s="2" t="s">
        <v>43</v>
      </c>
      <c r="I208" s="2">
        <v>8</v>
      </c>
      <c r="J208" s="2">
        <v>0</v>
      </c>
      <c r="K208" s="2"/>
      <c r="L208" s="2"/>
      <c r="M208" s="2"/>
      <c r="N208" s="2"/>
      <c r="O208" s="2">
        <f t="shared" si="121"/>
        <v>27755.279999999999</v>
      </c>
      <c r="P208" s="2">
        <f t="shared" si="122"/>
        <v>27755.279999999999</v>
      </c>
      <c r="Q208" s="2">
        <f t="shared" si="123"/>
        <v>0</v>
      </c>
      <c r="R208" s="2">
        <f t="shared" si="124"/>
        <v>0</v>
      </c>
      <c r="S208" s="2">
        <f t="shared" si="125"/>
        <v>0</v>
      </c>
      <c r="T208" s="2">
        <f t="shared" si="126"/>
        <v>0</v>
      </c>
      <c r="U208" s="2">
        <f t="shared" si="127"/>
        <v>0</v>
      </c>
      <c r="V208" s="2">
        <f t="shared" si="128"/>
        <v>0</v>
      </c>
      <c r="W208" s="2">
        <f t="shared" si="129"/>
        <v>0</v>
      </c>
      <c r="X208" s="2">
        <f t="shared" si="130"/>
        <v>0</v>
      </c>
      <c r="Y208" s="2">
        <f t="shared" si="131"/>
        <v>0</v>
      </c>
      <c r="Z208" s="2"/>
      <c r="AA208" s="2">
        <v>42559021</v>
      </c>
      <c r="AB208" s="2">
        <f t="shared" si="132"/>
        <v>3469.41</v>
      </c>
      <c r="AC208" s="2">
        <f t="shared" si="133"/>
        <v>3469.41</v>
      </c>
      <c r="AD208" s="2">
        <f t="shared" si="162"/>
        <v>0</v>
      </c>
      <c r="AE208" s="2">
        <f t="shared" si="163"/>
        <v>0</v>
      </c>
      <c r="AF208" s="2">
        <f t="shared" si="164"/>
        <v>0</v>
      </c>
      <c r="AG208" s="2">
        <f t="shared" si="134"/>
        <v>0</v>
      </c>
      <c r="AH208" s="2">
        <f t="shared" si="165"/>
        <v>0</v>
      </c>
      <c r="AI208" s="2">
        <f t="shared" si="166"/>
        <v>0</v>
      </c>
      <c r="AJ208" s="2">
        <f t="shared" si="135"/>
        <v>0</v>
      </c>
      <c r="AK208" s="2">
        <v>3469.4100000000003</v>
      </c>
      <c r="AL208" s="2">
        <v>3469.4100000000003</v>
      </c>
      <c r="AM208" s="2">
        <v>0</v>
      </c>
      <c r="AN208" s="2">
        <v>0</v>
      </c>
      <c r="AO208" s="2">
        <v>0</v>
      </c>
      <c r="AP208" s="2">
        <v>0</v>
      </c>
      <c r="AQ208" s="2">
        <v>0</v>
      </c>
      <c r="AR208" s="2">
        <v>0</v>
      </c>
      <c r="AS208" s="2">
        <v>0</v>
      </c>
      <c r="AT208" s="2">
        <v>0</v>
      </c>
      <c r="AU208" s="2">
        <v>0</v>
      </c>
      <c r="AV208" s="2">
        <v>1</v>
      </c>
      <c r="AW208" s="2">
        <v>1</v>
      </c>
      <c r="AX208" s="2"/>
      <c r="AY208" s="2"/>
      <c r="AZ208" s="2">
        <v>1</v>
      </c>
      <c r="BA208" s="2">
        <v>1</v>
      </c>
      <c r="BB208" s="2">
        <v>1</v>
      </c>
      <c r="BC208" s="2">
        <v>1</v>
      </c>
      <c r="BD208" s="2" t="s">
        <v>3</v>
      </c>
      <c r="BE208" s="2" t="s">
        <v>3</v>
      </c>
      <c r="BF208" s="2" t="s">
        <v>3</v>
      </c>
      <c r="BG208" s="2" t="s">
        <v>3</v>
      </c>
      <c r="BH208" s="2">
        <v>3</v>
      </c>
      <c r="BI208" s="2">
        <v>4</v>
      </c>
      <c r="BJ208" s="2" t="s">
        <v>3</v>
      </c>
      <c r="BK208" s="2"/>
      <c r="BL208" s="2"/>
      <c r="BM208" s="2">
        <v>0</v>
      </c>
      <c r="BN208" s="2">
        <v>0</v>
      </c>
      <c r="BO208" s="2" t="s">
        <v>263</v>
      </c>
      <c r="BP208" s="2">
        <v>1</v>
      </c>
      <c r="BQ208" s="2">
        <v>0</v>
      </c>
      <c r="BR208" s="2">
        <v>0</v>
      </c>
      <c r="BS208" s="2">
        <v>1</v>
      </c>
      <c r="BT208" s="2">
        <v>1</v>
      </c>
      <c r="BU208" s="2">
        <v>1</v>
      </c>
      <c r="BV208" s="2">
        <v>1</v>
      </c>
      <c r="BW208" s="2">
        <v>1</v>
      </c>
      <c r="BX208" s="2">
        <v>1</v>
      </c>
      <c r="BY208" s="2" t="s">
        <v>3</v>
      </c>
      <c r="BZ208" s="2">
        <v>0</v>
      </c>
      <c r="CA208" s="2">
        <v>0</v>
      </c>
      <c r="CB208" s="2"/>
      <c r="CC208" s="2"/>
      <c r="CD208" s="2"/>
      <c r="CE208" s="2"/>
      <c r="CF208" s="2">
        <v>0</v>
      </c>
      <c r="CG208" s="2">
        <v>0</v>
      </c>
      <c r="CH208" s="2"/>
      <c r="CI208" s="2"/>
      <c r="CJ208" s="2"/>
      <c r="CK208" s="2"/>
      <c r="CL208" s="2"/>
      <c r="CM208" s="2">
        <v>0</v>
      </c>
      <c r="CN208" s="2" t="s">
        <v>3</v>
      </c>
      <c r="CO208" s="2">
        <v>0</v>
      </c>
      <c r="CP208" s="2">
        <f t="shared" si="136"/>
        <v>27755.279999999999</v>
      </c>
      <c r="CQ208" s="2">
        <f t="shared" si="137"/>
        <v>3469.41</v>
      </c>
      <c r="CR208" s="2">
        <f t="shared" si="138"/>
        <v>0</v>
      </c>
      <c r="CS208" s="2">
        <f t="shared" si="139"/>
        <v>0</v>
      </c>
      <c r="CT208" s="2">
        <f t="shared" si="140"/>
        <v>0</v>
      </c>
      <c r="CU208" s="2">
        <f t="shared" si="141"/>
        <v>0</v>
      </c>
      <c r="CV208" s="2">
        <f t="shared" si="142"/>
        <v>0</v>
      </c>
      <c r="CW208" s="2">
        <f t="shared" si="143"/>
        <v>0</v>
      </c>
      <c r="CX208" s="2">
        <f t="shared" si="144"/>
        <v>0</v>
      </c>
      <c r="CY208" s="2">
        <f>((S208*BZ208)/100)</f>
        <v>0</v>
      </c>
      <c r="CZ208" s="2">
        <f>((S208*CA208)/100)</f>
        <v>0</v>
      </c>
      <c r="DA208" s="2"/>
      <c r="DB208" s="2"/>
      <c r="DC208" s="2" t="s">
        <v>3</v>
      </c>
      <c r="DD208" s="2" t="s">
        <v>3</v>
      </c>
      <c r="DE208" s="2" t="s">
        <v>3</v>
      </c>
      <c r="DF208" s="2" t="s">
        <v>3</v>
      </c>
      <c r="DG208" s="2" t="s">
        <v>3</v>
      </c>
      <c r="DH208" s="2" t="s">
        <v>3</v>
      </c>
      <c r="DI208" s="2" t="s">
        <v>3</v>
      </c>
      <c r="DJ208" s="2" t="s">
        <v>3</v>
      </c>
      <c r="DK208" s="2" t="s">
        <v>3</v>
      </c>
      <c r="DL208" s="2" t="s">
        <v>3</v>
      </c>
      <c r="DM208" s="2" t="s">
        <v>3</v>
      </c>
      <c r="DN208" s="2">
        <v>110</v>
      </c>
      <c r="DO208" s="2">
        <v>74</v>
      </c>
      <c r="DP208" s="2">
        <v>1</v>
      </c>
      <c r="DQ208" s="2">
        <v>1</v>
      </c>
      <c r="DR208" s="2"/>
      <c r="DS208" s="2"/>
      <c r="DT208" s="2"/>
      <c r="DU208" s="2">
        <v>1010</v>
      </c>
      <c r="DV208" s="2" t="s">
        <v>43</v>
      </c>
      <c r="DW208" s="2" t="s">
        <v>43</v>
      </c>
      <c r="DX208" s="2">
        <v>1</v>
      </c>
      <c r="DY208" s="2"/>
      <c r="DZ208" s="2"/>
      <c r="EA208" s="2"/>
      <c r="EB208" s="2"/>
      <c r="EC208" s="2"/>
      <c r="ED208" s="2"/>
      <c r="EE208" s="2">
        <v>42145007</v>
      </c>
      <c r="EF208" s="2">
        <v>0</v>
      </c>
      <c r="EG208" s="2" t="s">
        <v>3</v>
      </c>
      <c r="EH208" s="2">
        <v>0</v>
      </c>
      <c r="EI208" s="2" t="s">
        <v>3</v>
      </c>
      <c r="EJ208" s="2">
        <v>4</v>
      </c>
      <c r="EK208" s="2">
        <v>0</v>
      </c>
      <c r="EL208" s="2" t="s">
        <v>264</v>
      </c>
      <c r="EM208" s="2" t="s">
        <v>265</v>
      </c>
      <c r="EN208" s="2"/>
      <c r="EO208" s="2" t="s">
        <v>3</v>
      </c>
      <c r="EP208" s="2"/>
      <c r="EQ208" s="2">
        <v>512</v>
      </c>
      <c r="ER208" s="2">
        <v>3469.4100000000003</v>
      </c>
      <c r="ES208" s="2">
        <v>3469.4100000000003</v>
      </c>
      <c r="ET208" s="2">
        <v>0</v>
      </c>
      <c r="EU208" s="2">
        <v>0</v>
      </c>
      <c r="EV208" s="2">
        <v>0</v>
      </c>
      <c r="EW208" s="2">
        <v>0</v>
      </c>
      <c r="EX208" s="2">
        <v>0</v>
      </c>
      <c r="EY208" s="2">
        <v>0</v>
      </c>
      <c r="EZ208" s="2">
        <v>5</v>
      </c>
      <c r="FA208" s="2"/>
      <c r="FB208" s="2"/>
      <c r="FC208" s="2">
        <v>1</v>
      </c>
      <c r="FD208" s="2">
        <v>18</v>
      </c>
      <c r="FE208" s="2"/>
      <c r="FF208" s="2">
        <v>20991.25</v>
      </c>
      <c r="FG208" s="2"/>
      <c r="FH208" s="2"/>
      <c r="FI208" s="2"/>
      <c r="FJ208" s="2"/>
      <c r="FK208" s="2"/>
      <c r="FL208" s="2"/>
      <c r="FM208" s="2"/>
      <c r="FN208" s="2"/>
      <c r="FO208" s="2"/>
      <c r="FP208" s="2"/>
      <c r="FQ208" s="2">
        <v>0</v>
      </c>
      <c r="FR208" s="2">
        <f t="shared" si="145"/>
        <v>0</v>
      </c>
      <c r="FS208" s="2">
        <v>0</v>
      </c>
      <c r="FT208" s="2"/>
      <c r="FU208" s="2"/>
      <c r="FV208" s="2"/>
      <c r="FW208" s="2"/>
      <c r="FX208" s="2">
        <v>0</v>
      </c>
      <c r="FY208" s="2">
        <v>0</v>
      </c>
      <c r="FZ208" s="2"/>
      <c r="GA208" s="2" t="s">
        <v>366</v>
      </c>
      <c r="GB208" s="2"/>
      <c r="GC208" s="2"/>
      <c r="GD208" s="2">
        <v>0</v>
      </c>
      <c r="GE208" s="2"/>
      <c r="GF208" s="2">
        <v>-2016926952</v>
      </c>
      <c r="GG208" s="2">
        <v>2</v>
      </c>
      <c r="GH208" s="2">
        <v>3</v>
      </c>
      <c r="GI208" s="2">
        <v>3</v>
      </c>
      <c r="GJ208" s="2">
        <v>0</v>
      </c>
      <c r="GK208" s="2">
        <f>ROUND(R208*(R12)/100,2)</f>
        <v>0</v>
      </c>
      <c r="GL208" s="2">
        <f t="shared" si="146"/>
        <v>0</v>
      </c>
      <c r="GM208" s="2">
        <f t="shared" si="147"/>
        <v>27755.279999999999</v>
      </c>
      <c r="GN208" s="2">
        <f t="shared" si="148"/>
        <v>0</v>
      </c>
      <c r="GO208" s="2">
        <f t="shared" si="149"/>
        <v>0</v>
      </c>
      <c r="GP208" s="2">
        <f t="shared" si="150"/>
        <v>27755.279999999999</v>
      </c>
      <c r="GQ208" s="2"/>
      <c r="GR208" s="2">
        <v>1</v>
      </c>
      <c r="GS208" s="2">
        <v>1</v>
      </c>
      <c r="GT208" s="2">
        <v>0</v>
      </c>
      <c r="GU208" s="2" t="s">
        <v>3</v>
      </c>
      <c r="GV208" s="2">
        <f t="shared" si="151"/>
        <v>0</v>
      </c>
      <c r="GW208" s="2">
        <v>1</v>
      </c>
      <c r="GX208" s="2">
        <f t="shared" si="152"/>
        <v>0</v>
      </c>
      <c r="GY208" s="2"/>
      <c r="GZ208" s="2"/>
      <c r="HA208" s="2">
        <v>0</v>
      </c>
      <c r="HB208" s="2">
        <v>0</v>
      </c>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v>0</v>
      </c>
      <c r="IL208" s="2"/>
      <c r="IM208" s="2"/>
      <c r="IN208" s="2"/>
      <c r="IO208" s="2"/>
      <c r="IP208" s="2"/>
      <c r="IQ208" s="2"/>
      <c r="IR208" s="2"/>
      <c r="IS208" s="2"/>
      <c r="IT208" s="2"/>
      <c r="IU208" s="2"/>
    </row>
    <row r="209" spans="1:255" x14ac:dyDescent="0.2">
      <c r="A209">
        <v>17</v>
      </c>
      <c r="B209">
        <v>1</v>
      </c>
      <c r="E209" t="s">
        <v>364</v>
      </c>
      <c r="F209" t="s">
        <v>261</v>
      </c>
      <c r="G209" t="s">
        <v>365</v>
      </c>
      <c r="H209" t="s">
        <v>43</v>
      </c>
      <c r="I209">
        <v>8</v>
      </c>
      <c r="J209">
        <v>0</v>
      </c>
      <c r="O209">
        <f t="shared" si="121"/>
        <v>145160.10999999999</v>
      </c>
      <c r="P209">
        <f t="shared" si="122"/>
        <v>145160.10999999999</v>
      </c>
      <c r="Q209">
        <f t="shared" si="123"/>
        <v>0</v>
      </c>
      <c r="R209">
        <f t="shared" si="124"/>
        <v>0</v>
      </c>
      <c r="S209">
        <f t="shared" si="125"/>
        <v>0</v>
      </c>
      <c r="T209">
        <f t="shared" si="126"/>
        <v>0</v>
      </c>
      <c r="U209">
        <f t="shared" si="127"/>
        <v>0</v>
      </c>
      <c r="V209">
        <f t="shared" si="128"/>
        <v>0</v>
      </c>
      <c r="W209">
        <f t="shared" si="129"/>
        <v>0</v>
      </c>
      <c r="X209">
        <f t="shared" si="130"/>
        <v>0</v>
      </c>
      <c r="Y209">
        <f t="shared" si="131"/>
        <v>0</v>
      </c>
      <c r="AA209">
        <v>42559019</v>
      </c>
      <c r="AB209">
        <f t="shared" si="132"/>
        <v>3469.41</v>
      </c>
      <c r="AC209">
        <f t="shared" si="133"/>
        <v>3469.41</v>
      </c>
      <c r="AD209">
        <f t="shared" si="162"/>
        <v>0</v>
      </c>
      <c r="AE209">
        <f t="shared" si="163"/>
        <v>0</v>
      </c>
      <c r="AF209">
        <f t="shared" si="164"/>
        <v>0</v>
      </c>
      <c r="AG209">
        <f t="shared" si="134"/>
        <v>0</v>
      </c>
      <c r="AH209">
        <f t="shared" si="165"/>
        <v>0</v>
      </c>
      <c r="AI209">
        <f t="shared" si="166"/>
        <v>0</v>
      </c>
      <c r="AJ209">
        <f t="shared" si="135"/>
        <v>0</v>
      </c>
      <c r="AK209">
        <v>3469.4100000000003</v>
      </c>
      <c r="AL209">
        <v>3469.4100000000003</v>
      </c>
      <c r="AM209">
        <v>0</v>
      </c>
      <c r="AN209">
        <v>0</v>
      </c>
      <c r="AO209">
        <v>0</v>
      </c>
      <c r="AP209">
        <v>0</v>
      </c>
      <c r="AQ209">
        <v>0</v>
      </c>
      <c r="AR209">
        <v>0</v>
      </c>
      <c r="AS209">
        <v>0</v>
      </c>
      <c r="AT209">
        <v>0</v>
      </c>
      <c r="AU209">
        <v>0</v>
      </c>
      <c r="AV209">
        <v>1</v>
      </c>
      <c r="AW209">
        <v>1</v>
      </c>
      <c r="AZ209">
        <v>1</v>
      </c>
      <c r="BA209">
        <v>5.23</v>
      </c>
      <c r="BB209">
        <v>5.23</v>
      </c>
      <c r="BC209">
        <v>5.23</v>
      </c>
      <c r="BD209" t="s">
        <v>3</v>
      </c>
      <c r="BE209" t="s">
        <v>3</v>
      </c>
      <c r="BF209" t="s">
        <v>3</v>
      </c>
      <c r="BG209" t="s">
        <v>3</v>
      </c>
      <c r="BH209">
        <v>3</v>
      </c>
      <c r="BI209">
        <v>4</v>
      </c>
      <c r="BJ209" t="s">
        <v>3</v>
      </c>
      <c r="BM209">
        <v>0</v>
      </c>
      <c r="BN209">
        <v>0</v>
      </c>
      <c r="BO209" t="s">
        <v>3</v>
      </c>
      <c r="BP209">
        <v>0</v>
      </c>
      <c r="BQ209">
        <v>0</v>
      </c>
      <c r="BR209">
        <v>0</v>
      </c>
      <c r="BS209">
        <v>5.23</v>
      </c>
      <c r="BT209">
        <v>1</v>
      </c>
      <c r="BU209">
        <v>1</v>
      </c>
      <c r="BV209">
        <v>1</v>
      </c>
      <c r="BW209">
        <v>1</v>
      </c>
      <c r="BX209">
        <v>1</v>
      </c>
      <c r="BY209" t="s">
        <v>3</v>
      </c>
      <c r="BZ209">
        <v>0</v>
      </c>
      <c r="CA209">
        <v>0</v>
      </c>
      <c r="CF209">
        <v>0</v>
      </c>
      <c r="CG209">
        <v>0</v>
      </c>
      <c r="CM209">
        <v>0</v>
      </c>
      <c r="CN209" t="s">
        <v>3</v>
      </c>
      <c r="CO209">
        <v>0</v>
      </c>
      <c r="CP209">
        <f t="shared" si="136"/>
        <v>145160.10999999999</v>
      </c>
      <c r="CQ209">
        <f t="shared" si="137"/>
        <v>18145.014299999999</v>
      </c>
      <c r="CR209">
        <f t="shared" si="138"/>
        <v>0</v>
      </c>
      <c r="CS209">
        <f t="shared" si="139"/>
        <v>0</v>
      </c>
      <c r="CT209">
        <f t="shared" si="140"/>
        <v>0</v>
      </c>
      <c r="CU209">
        <f t="shared" si="141"/>
        <v>0</v>
      </c>
      <c r="CV209">
        <f t="shared" si="142"/>
        <v>0</v>
      </c>
      <c r="CW209">
        <f t="shared" si="143"/>
        <v>0</v>
      </c>
      <c r="CX209">
        <f t="shared" si="144"/>
        <v>0</v>
      </c>
      <c r="CY209">
        <f>S209*(BZ209/100)</f>
        <v>0</v>
      </c>
      <c r="CZ209">
        <f>S209*(CA209/100)</f>
        <v>0</v>
      </c>
      <c r="DC209" t="s">
        <v>3</v>
      </c>
      <c r="DD209" t="s">
        <v>3</v>
      </c>
      <c r="DE209" t="s">
        <v>3</v>
      </c>
      <c r="DF209" t="s">
        <v>3</v>
      </c>
      <c r="DG209" t="s">
        <v>3</v>
      </c>
      <c r="DH209" t="s">
        <v>3</v>
      </c>
      <c r="DI209" t="s">
        <v>3</v>
      </c>
      <c r="DJ209" t="s">
        <v>3</v>
      </c>
      <c r="DK209" t="s">
        <v>3</v>
      </c>
      <c r="DL209" t="s">
        <v>3</v>
      </c>
      <c r="DM209" t="s">
        <v>3</v>
      </c>
      <c r="DN209">
        <v>0</v>
      </c>
      <c r="DO209">
        <v>0</v>
      </c>
      <c r="DP209">
        <v>1</v>
      </c>
      <c r="DQ209">
        <v>1</v>
      </c>
      <c r="DU209">
        <v>1010</v>
      </c>
      <c r="DV209" t="s">
        <v>43</v>
      </c>
      <c r="DW209" t="s">
        <v>43</v>
      </c>
      <c r="DX209">
        <v>1</v>
      </c>
      <c r="EE209">
        <v>42145007</v>
      </c>
      <c r="EF209">
        <v>0</v>
      </c>
      <c r="EG209" t="s">
        <v>3</v>
      </c>
      <c r="EH209">
        <v>0</v>
      </c>
      <c r="EI209" t="s">
        <v>3</v>
      </c>
      <c r="EJ209">
        <v>4</v>
      </c>
      <c r="EK209">
        <v>0</v>
      </c>
      <c r="EL209" t="s">
        <v>264</v>
      </c>
      <c r="EM209" t="s">
        <v>265</v>
      </c>
      <c r="EO209" t="s">
        <v>3</v>
      </c>
      <c r="EQ209">
        <v>512</v>
      </c>
      <c r="ER209">
        <v>3469.4100000000003</v>
      </c>
      <c r="ES209">
        <v>3469.4100000000003</v>
      </c>
      <c r="ET209">
        <v>0</v>
      </c>
      <c r="EU209">
        <v>0</v>
      </c>
      <c r="EV209">
        <v>0</v>
      </c>
      <c r="EW209">
        <v>0</v>
      </c>
      <c r="EX209">
        <v>0</v>
      </c>
      <c r="EY209">
        <v>0</v>
      </c>
      <c r="FQ209">
        <v>0</v>
      </c>
      <c r="FR209">
        <f t="shared" si="145"/>
        <v>0</v>
      </c>
      <c r="FS209">
        <v>0</v>
      </c>
      <c r="FX209">
        <v>0</v>
      </c>
      <c r="FY209">
        <v>0</v>
      </c>
      <c r="GA209" t="s">
        <v>366</v>
      </c>
      <c r="GD209">
        <v>0</v>
      </c>
      <c r="GF209">
        <v>-2016926952</v>
      </c>
      <c r="GG209">
        <v>2</v>
      </c>
      <c r="GH209">
        <v>4</v>
      </c>
      <c r="GI209">
        <v>3</v>
      </c>
      <c r="GJ209">
        <v>0</v>
      </c>
      <c r="GK209">
        <f>ROUND(R209*(S12)/100,2)</f>
        <v>0</v>
      </c>
      <c r="GL209">
        <f t="shared" si="146"/>
        <v>0</v>
      </c>
      <c r="GM209">
        <f t="shared" si="147"/>
        <v>145160.10999999999</v>
      </c>
      <c r="GN209">
        <f t="shared" si="148"/>
        <v>0</v>
      </c>
      <c r="GO209">
        <f t="shared" si="149"/>
        <v>0</v>
      </c>
      <c r="GP209">
        <f t="shared" si="150"/>
        <v>145160.10999999999</v>
      </c>
      <c r="GR209">
        <v>1</v>
      </c>
      <c r="GS209">
        <v>2</v>
      </c>
      <c r="GT209">
        <v>0</v>
      </c>
      <c r="GU209" t="s">
        <v>3</v>
      </c>
      <c r="GV209">
        <f t="shared" si="151"/>
        <v>0</v>
      </c>
      <c r="GW209">
        <v>1</v>
      </c>
      <c r="GX209">
        <f t="shared" si="152"/>
        <v>0</v>
      </c>
      <c r="HA209">
        <v>0</v>
      </c>
      <c r="HB209">
        <v>0</v>
      </c>
      <c r="IK209">
        <v>0</v>
      </c>
    </row>
    <row r="210" spans="1:255" x14ac:dyDescent="0.2">
      <c r="A210" s="2">
        <v>17</v>
      </c>
      <c r="B210" s="2">
        <v>1</v>
      </c>
      <c r="C210" s="2"/>
      <c r="D210" s="2"/>
      <c r="E210" s="2" t="s">
        <v>367</v>
      </c>
      <c r="F210" s="2" t="s">
        <v>261</v>
      </c>
      <c r="G210" s="2" t="s">
        <v>368</v>
      </c>
      <c r="H210" s="2" t="s">
        <v>43</v>
      </c>
      <c r="I210" s="2">
        <v>8</v>
      </c>
      <c r="J210" s="2">
        <v>0</v>
      </c>
      <c r="K210" s="2"/>
      <c r="L210" s="2"/>
      <c r="M210" s="2"/>
      <c r="N210" s="2"/>
      <c r="O210" s="2">
        <f t="shared" si="121"/>
        <v>57161.599999999999</v>
      </c>
      <c r="P210" s="2">
        <f t="shared" si="122"/>
        <v>57161.599999999999</v>
      </c>
      <c r="Q210" s="2">
        <f t="shared" si="123"/>
        <v>0</v>
      </c>
      <c r="R210" s="2">
        <f t="shared" si="124"/>
        <v>0</v>
      </c>
      <c r="S210" s="2">
        <f t="shared" si="125"/>
        <v>0</v>
      </c>
      <c r="T210" s="2">
        <f t="shared" si="126"/>
        <v>0</v>
      </c>
      <c r="U210" s="2">
        <f t="shared" si="127"/>
        <v>0</v>
      </c>
      <c r="V210" s="2">
        <f t="shared" si="128"/>
        <v>0</v>
      </c>
      <c r="W210" s="2">
        <f t="shared" si="129"/>
        <v>0</v>
      </c>
      <c r="X210" s="2">
        <f t="shared" si="130"/>
        <v>0</v>
      </c>
      <c r="Y210" s="2">
        <f t="shared" si="131"/>
        <v>0</v>
      </c>
      <c r="Z210" s="2"/>
      <c r="AA210" s="2">
        <v>42559021</v>
      </c>
      <c r="AB210" s="2">
        <f t="shared" si="132"/>
        <v>7145.2</v>
      </c>
      <c r="AC210" s="2">
        <f t="shared" si="133"/>
        <v>7145.2</v>
      </c>
      <c r="AD210" s="2">
        <f t="shared" si="162"/>
        <v>0</v>
      </c>
      <c r="AE210" s="2">
        <f t="shared" si="163"/>
        <v>0</v>
      </c>
      <c r="AF210" s="2">
        <f t="shared" si="164"/>
        <v>0</v>
      </c>
      <c r="AG210" s="2">
        <f t="shared" si="134"/>
        <v>0</v>
      </c>
      <c r="AH210" s="2">
        <f t="shared" si="165"/>
        <v>0</v>
      </c>
      <c r="AI210" s="2">
        <f t="shared" si="166"/>
        <v>0</v>
      </c>
      <c r="AJ210" s="2">
        <f t="shared" si="135"/>
        <v>0</v>
      </c>
      <c r="AK210" s="2">
        <v>7145.2000000000007</v>
      </c>
      <c r="AL210" s="2">
        <v>7145.2000000000007</v>
      </c>
      <c r="AM210" s="2">
        <v>0</v>
      </c>
      <c r="AN210" s="2">
        <v>0</v>
      </c>
      <c r="AO210" s="2">
        <v>0</v>
      </c>
      <c r="AP210" s="2">
        <v>0</v>
      </c>
      <c r="AQ210" s="2">
        <v>0</v>
      </c>
      <c r="AR210" s="2">
        <v>0</v>
      </c>
      <c r="AS210" s="2">
        <v>0</v>
      </c>
      <c r="AT210" s="2">
        <v>0</v>
      </c>
      <c r="AU210" s="2">
        <v>0</v>
      </c>
      <c r="AV210" s="2">
        <v>1</v>
      </c>
      <c r="AW210" s="2">
        <v>1</v>
      </c>
      <c r="AX210" s="2"/>
      <c r="AY210" s="2"/>
      <c r="AZ210" s="2">
        <v>1</v>
      </c>
      <c r="BA210" s="2">
        <v>1</v>
      </c>
      <c r="BB210" s="2">
        <v>1</v>
      </c>
      <c r="BC210" s="2">
        <v>1</v>
      </c>
      <c r="BD210" s="2" t="s">
        <v>3</v>
      </c>
      <c r="BE210" s="2" t="s">
        <v>3</v>
      </c>
      <c r="BF210" s="2" t="s">
        <v>3</v>
      </c>
      <c r="BG210" s="2" t="s">
        <v>3</v>
      </c>
      <c r="BH210" s="2">
        <v>3</v>
      </c>
      <c r="BI210" s="2">
        <v>4</v>
      </c>
      <c r="BJ210" s="2" t="s">
        <v>3</v>
      </c>
      <c r="BK210" s="2"/>
      <c r="BL210" s="2"/>
      <c r="BM210" s="2">
        <v>0</v>
      </c>
      <c r="BN210" s="2">
        <v>0</v>
      </c>
      <c r="BO210" s="2" t="s">
        <v>263</v>
      </c>
      <c r="BP210" s="2">
        <v>1</v>
      </c>
      <c r="BQ210" s="2">
        <v>0</v>
      </c>
      <c r="BR210" s="2">
        <v>0</v>
      </c>
      <c r="BS210" s="2">
        <v>1</v>
      </c>
      <c r="BT210" s="2">
        <v>1</v>
      </c>
      <c r="BU210" s="2">
        <v>1</v>
      </c>
      <c r="BV210" s="2">
        <v>1</v>
      </c>
      <c r="BW210" s="2">
        <v>1</v>
      </c>
      <c r="BX210" s="2">
        <v>1</v>
      </c>
      <c r="BY210" s="2" t="s">
        <v>3</v>
      </c>
      <c r="BZ210" s="2">
        <v>0</v>
      </c>
      <c r="CA210" s="2">
        <v>0</v>
      </c>
      <c r="CB210" s="2"/>
      <c r="CC210" s="2"/>
      <c r="CD210" s="2"/>
      <c r="CE210" s="2"/>
      <c r="CF210" s="2">
        <v>0</v>
      </c>
      <c r="CG210" s="2">
        <v>0</v>
      </c>
      <c r="CH210" s="2"/>
      <c r="CI210" s="2"/>
      <c r="CJ210" s="2"/>
      <c r="CK210" s="2"/>
      <c r="CL210" s="2"/>
      <c r="CM210" s="2">
        <v>0</v>
      </c>
      <c r="CN210" s="2" t="s">
        <v>3</v>
      </c>
      <c r="CO210" s="2">
        <v>0</v>
      </c>
      <c r="CP210" s="2">
        <f t="shared" si="136"/>
        <v>57161.599999999999</v>
      </c>
      <c r="CQ210" s="2">
        <f t="shared" si="137"/>
        <v>7145.2</v>
      </c>
      <c r="CR210" s="2">
        <f t="shared" si="138"/>
        <v>0</v>
      </c>
      <c r="CS210" s="2">
        <f t="shared" si="139"/>
        <v>0</v>
      </c>
      <c r="CT210" s="2">
        <f t="shared" si="140"/>
        <v>0</v>
      </c>
      <c r="CU210" s="2">
        <f t="shared" si="141"/>
        <v>0</v>
      </c>
      <c r="CV210" s="2">
        <f t="shared" si="142"/>
        <v>0</v>
      </c>
      <c r="CW210" s="2">
        <f t="shared" si="143"/>
        <v>0</v>
      </c>
      <c r="CX210" s="2">
        <f t="shared" si="144"/>
        <v>0</v>
      </c>
      <c r="CY210" s="2">
        <f>((S210*BZ210)/100)</f>
        <v>0</v>
      </c>
      <c r="CZ210" s="2">
        <f>((S210*CA210)/100)</f>
        <v>0</v>
      </c>
      <c r="DA210" s="2"/>
      <c r="DB210" s="2"/>
      <c r="DC210" s="2" t="s">
        <v>3</v>
      </c>
      <c r="DD210" s="2" t="s">
        <v>3</v>
      </c>
      <c r="DE210" s="2" t="s">
        <v>3</v>
      </c>
      <c r="DF210" s="2" t="s">
        <v>3</v>
      </c>
      <c r="DG210" s="2" t="s">
        <v>3</v>
      </c>
      <c r="DH210" s="2" t="s">
        <v>3</v>
      </c>
      <c r="DI210" s="2" t="s">
        <v>3</v>
      </c>
      <c r="DJ210" s="2" t="s">
        <v>3</v>
      </c>
      <c r="DK210" s="2" t="s">
        <v>3</v>
      </c>
      <c r="DL210" s="2" t="s">
        <v>3</v>
      </c>
      <c r="DM210" s="2" t="s">
        <v>3</v>
      </c>
      <c r="DN210" s="2">
        <v>110</v>
      </c>
      <c r="DO210" s="2">
        <v>74</v>
      </c>
      <c r="DP210" s="2">
        <v>1</v>
      </c>
      <c r="DQ210" s="2">
        <v>1</v>
      </c>
      <c r="DR210" s="2"/>
      <c r="DS210" s="2"/>
      <c r="DT210" s="2"/>
      <c r="DU210" s="2">
        <v>1010</v>
      </c>
      <c r="DV210" s="2" t="s">
        <v>43</v>
      </c>
      <c r="DW210" s="2" t="s">
        <v>43</v>
      </c>
      <c r="DX210" s="2">
        <v>1</v>
      </c>
      <c r="DY210" s="2"/>
      <c r="DZ210" s="2"/>
      <c r="EA210" s="2"/>
      <c r="EB210" s="2"/>
      <c r="EC210" s="2"/>
      <c r="ED210" s="2"/>
      <c r="EE210" s="2">
        <v>42145007</v>
      </c>
      <c r="EF210" s="2">
        <v>0</v>
      </c>
      <c r="EG210" s="2" t="s">
        <v>3</v>
      </c>
      <c r="EH210" s="2">
        <v>0</v>
      </c>
      <c r="EI210" s="2" t="s">
        <v>3</v>
      </c>
      <c r="EJ210" s="2">
        <v>4</v>
      </c>
      <c r="EK210" s="2">
        <v>0</v>
      </c>
      <c r="EL210" s="2" t="s">
        <v>264</v>
      </c>
      <c r="EM210" s="2" t="s">
        <v>265</v>
      </c>
      <c r="EN210" s="2"/>
      <c r="EO210" s="2" t="s">
        <v>3</v>
      </c>
      <c r="EP210" s="2"/>
      <c r="EQ210" s="2">
        <v>512</v>
      </c>
      <c r="ER210" s="2">
        <v>7145.2000000000007</v>
      </c>
      <c r="ES210" s="2">
        <v>7145.2000000000007</v>
      </c>
      <c r="ET210" s="2">
        <v>0</v>
      </c>
      <c r="EU210" s="2">
        <v>0</v>
      </c>
      <c r="EV210" s="2">
        <v>0</v>
      </c>
      <c r="EW210" s="2">
        <v>0</v>
      </c>
      <c r="EX210" s="2">
        <v>0</v>
      </c>
      <c r="EY210" s="2">
        <v>0</v>
      </c>
      <c r="EZ210" s="2">
        <v>5</v>
      </c>
      <c r="FA210" s="2"/>
      <c r="FB210" s="2"/>
      <c r="FC210" s="2">
        <v>1</v>
      </c>
      <c r="FD210" s="2">
        <v>18</v>
      </c>
      <c r="FE210" s="2"/>
      <c r="FF210" s="2">
        <v>43231.25</v>
      </c>
      <c r="FG210" s="2"/>
      <c r="FH210" s="2"/>
      <c r="FI210" s="2"/>
      <c r="FJ210" s="2"/>
      <c r="FK210" s="2"/>
      <c r="FL210" s="2"/>
      <c r="FM210" s="2"/>
      <c r="FN210" s="2"/>
      <c r="FO210" s="2"/>
      <c r="FP210" s="2"/>
      <c r="FQ210" s="2">
        <v>0</v>
      </c>
      <c r="FR210" s="2">
        <f t="shared" si="145"/>
        <v>0</v>
      </c>
      <c r="FS210" s="2">
        <v>0</v>
      </c>
      <c r="FT210" s="2"/>
      <c r="FU210" s="2"/>
      <c r="FV210" s="2"/>
      <c r="FW210" s="2"/>
      <c r="FX210" s="2">
        <v>0</v>
      </c>
      <c r="FY210" s="2">
        <v>0</v>
      </c>
      <c r="FZ210" s="2"/>
      <c r="GA210" s="2" t="s">
        <v>369</v>
      </c>
      <c r="GB210" s="2"/>
      <c r="GC210" s="2"/>
      <c r="GD210" s="2">
        <v>0</v>
      </c>
      <c r="GE210" s="2"/>
      <c r="GF210" s="2">
        <v>20957185</v>
      </c>
      <c r="GG210" s="2">
        <v>2</v>
      </c>
      <c r="GH210" s="2">
        <v>3</v>
      </c>
      <c r="GI210" s="2">
        <v>3</v>
      </c>
      <c r="GJ210" s="2">
        <v>0</v>
      </c>
      <c r="GK210" s="2">
        <f>ROUND(R210*(R12)/100,2)</f>
        <v>0</v>
      </c>
      <c r="GL210" s="2">
        <f t="shared" si="146"/>
        <v>0</v>
      </c>
      <c r="GM210" s="2">
        <f t="shared" si="147"/>
        <v>57161.599999999999</v>
      </c>
      <c r="GN210" s="2">
        <f t="shared" si="148"/>
        <v>0</v>
      </c>
      <c r="GO210" s="2">
        <f t="shared" si="149"/>
        <v>0</v>
      </c>
      <c r="GP210" s="2">
        <f t="shared" si="150"/>
        <v>57161.599999999999</v>
      </c>
      <c r="GQ210" s="2"/>
      <c r="GR210" s="2">
        <v>1</v>
      </c>
      <c r="GS210" s="2">
        <v>1</v>
      </c>
      <c r="GT210" s="2">
        <v>0</v>
      </c>
      <c r="GU210" s="2" t="s">
        <v>3</v>
      </c>
      <c r="GV210" s="2">
        <f t="shared" si="151"/>
        <v>0</v>
      </c>
      <c r="GW210" s="2">
        <v>1</v>
      </c>
      <c r="GX210" s="2">
        <f t="shared" si="152"/>
        <v>0</v>
      </c>
      <c r="GY210" s="2"/>
      <c r="GZ210" s="2"/>
      <c r="HA210" s="2">
        <v>0</v>
      </c>
      <c r="HB210" s="2">
        <v>0</v>
      </c>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v>0</v>
      </c>
      <c r="IL210" s="2"/>
      <c r="IM210" s="2"/>
      <c r="IN210" s="2"/>
      <c r="IO210" s="2"/>
      <c r="IP210" s="2"/>
      <c r="IQ210" s="2"/>
      <c r="IR210" s="2"/>
      <c r="IS210" s="2"/>
      <c r="IT210" s="2"/>
      <c r="IU210" s="2"/>
    </row>
    <row r="211" spans="1:255" x14ac:dyDescent="0.2">
      <c r="A211">
        <v>17</v>
      </c>
      <c r="B211">
        <v>1</v>
      </c>
      <c r="E211" t="s">
        <v>367</v>
      </c>
      <c r="F211" t="s">
        <v>261</v>
      </c>
      <c r="G211" t="s">
        <v>368</v>
      </c>
      <c r="H211" t="s">
        <v>43</v>
      </c>
      <c r="I211">
        <v>8</v>
      </c>
      <c r="J211">
        <v>0</v>
      </c>
      <c r="O211">
        <f t="shared" si="121"/>
        <v>298955.17</v>
      </c>
      <c r="P211">
        <f t="shared" si="122"/>
        <v>298955.17</v>
      </c>
      <c r="Q211">
        <f t="shared" si="123"/>
        <v>0</v>
      </c>
      <c r="R211">
        <f t="shared" si="124"/>
        <v>0</v>
      </c>
      <c r="S211">
        <f t="shared" si="125"/>
        <v>0</v>
      </c>
      <c r="T211">
        <f t="shared" si="126"/>
        <v>0</v>
      </c>
      <c r="U211">
        <f t="shared" si="127"/>
        <v>0</v>
      </c>
      <c r="V211">
        <f t="shared" si="128"/>
        <v>0</v>
      </c>
      <c r="W211">
        <f t="shared" si="129"/>
        <v>0</v>
      </c>
      <c r="X211">
        <f t="shared" si="130"/>
        <v>0</v>
      </c>
      <c r="Y211">
        <f t="shared" si="131"/>
        <v>0</v>
      </c>
      <c r="AA211">
        <v>42559019</v>
      </c>
      <c r="AB211">
        <f t="shared" si="132"/>
        <v>7145.2</v>
      </c>
      <c r="AC211">
        <f t="shared" si="133"/>
        <v>7145.2</v>
      </c>
      <c r="AD211">
        <f t="shared" si="162"/>
        <v>0</v>
      </c>
      <c r="AE211">
        <f t="shared" si="163"/>
        <v>0</v>
      </c>
      <c r="AF211">
        <f t="shared" si="164"/>
        <v>0</v>
      </c>
      <c r="AG211">
        <f t="shared" si="134"/>
        <v>0</v>
      </c>
      <c r="AH211">
        <f t="shared" si="165"/>
        <v>0</v>
      </c>
      <c r="AI211">
        <f t="shared" si="166"/>
        <v>0</v>
      </c>
      <c r="AJ211">
        <f t="shared" si="135"/>
        <v>0</v>
      </c>
      <c r="AK211">
        <v>7145.2000000000007</v>
      </c>
      <c r="AL211">
        <v>7145.2000000000007</v>
      </c>
      <c r="AM211">
        <v>0</v>
      </c>
      <c r="AN211">
        <v>0</v>
      </c>
      <c r="AO211">
        <v>0</v>
      </c>
      <c r="AP211">
        <v>0</v>
      </c>
      <c r="AQ211">
        <v>0</v>
      </c>
      <c r="AR211">
        <v>0</v>
      </c>
      <c r="AS211">
        <v>0</v>
      </c>
      <c r="AT211">
        <v>0</v>
      </c>
      <c r="AU211">
        <v>0</v>
      </c>
      <c r="AV211">
        <v>1</v>
      </c>
      <c r="AW211">
        <v>1</v>
      </c>
      <c r="AZ211">
        <v>1</v>
      </c>
      <c r="BA211">
        <v>5.23</v>
      </c>
      <c r="BB211">
        <v>5.23</v>
      </c>
      <c r="BC211">
        <v>5.23</v>
      </c>
      <c r="BD211" t="s">
        <v>3</v>
      </c>
      <c r="BE211" t="s">
        <v>3</v>
      </c>
      <c r="BF211" t="s">
        <v>3</v>
      </c>
      <c r="BG211" t="s">
        <v>3</v>
      </c>
      <c r="BH211">
        <v>3</v>
      </c>
      <c r="BI211">
        <v>4</v>
      </c>
      <c r="BJ211" t="s">
        <v>3</v>
      </c>
      <c r="BM211">
        <v>0</v>
      </c>
      <c r="BN211">
        <v>0</v>
      </c>
      <c r="BO211" t="s">
        <v>3</v>
      </c>
      <c r="BP211">
        <v>0</v>
      </c>
      <c r="BQ211">
        <v>0</v>
      </c>
      <c r="BR211">
        <v>0</v>
      </c>
      <c r="BS211">
        <v>5.23</v>
      </c>
      <c r="BT211">
        <v>1</v>
      </c>
      <c r="BU211">
        <v>1</v>
      </c>
      <c r="BV211">
        <v>1</v>
      </c>
      <c r="BW211">
        <v>1</v>
      </c>
      <c r="BX211">
        <v>1</v>
      </c>
      <c r="BY211" t="s">
        <v>3</v>
      </c>
      <c r="BZ211">
        <v>0</v>
      </c>
      <c r="CA211">
        <v>0</v>
      </c>
      <c r="CF211">
        <v>0</v>
      </c>
      <c r="CG211">
        <v>0</v>
      </c>
      <c r="CM211">
        <v>0</v>
      </c>
      <c r="CN211" t="s">
        <v>3</v>
      </c>
      <c r="CO211">
        <v>0</v>
      </c>
      <c r="CP211">
        <f t="shared" si="136"/>
        <v>298955.17</v>
      </c>
      <c r="CQ211">
        <f t="shared" si="137"/>
        <v>37369.396000000001</v>
      </c>
      <c r="CR211">
        <f t="shared" si="138"/>
        <v>0</v>
      </c>
      <c r="CS211">
        <f t="shared" si="139"/>
        <v>0</v>
      </c>
      <c r="CT211">
        <f t="shared" si="140"/>
        <v>0</v>
      </c>
      <c r="CU211">
        <f t="shared" si="141"/>
        <v>0</v>
      </c>
      <c r="CV211">
        <f t="shared" si="142"/>
        <v>0</v>
      </c>
      <c r="CW211">
        <f t="shared" si="143"/>
        <v>0</v>
      </c>
      <c r="CX211">
        <f t="shared" si="144"/>
        <v>0</v>
      </c>
      <c r="CY211">
        <f>S211*(BZ211/100)</f>
        <v>0</v>
      </c>
      <c r="CZ211">
        <f>S211*(CA211/100)</f>
        <v>0</v>
      </c>
      <c r="DC211" t="s">
        <v>3</v>
      </c>
      <c r="DD211" t="s">
        <v>3</v>
      </c>
      <c r="DE211" t="s">
        <v>3</v>
      </c>
      <c r="DF211" t="s">
        <v>3</v>
      </c>
      <c r="DG211" t="s">
        <v>3</v>
      </c>
      <c r="DH211" t="s">
        <v>3</v>
      </c>
      <c r="DI211" t="s">
        <v>3</v>
      </c>
      <c r="DJ211" t="s">
        <v>3</v>
      </c>
      <c r="DK211" t="s">
        <v>3</v>
      </c>
      <c r="DL211" t="s">
        <v>3</v>
      </c>
      <c r="DM211" t="s">
        <v>3</v>
      </c>
      <c r="DN211">
        <v>0</v>
      </c>
      <c r="DO211">
        <v>0</v>
      </c>
      <c r="DP211">
        <v>1</v>
      </c>
      <c r="DQ211">
        <v>1</v>
      </c>
      <c r="DU211">
        <v>1010</v>
      </c>
      <c r="DV211" t="s">
        <v>43</v>
      </c>
      <c r="DW211" t="s">
        <v>43</v>
      </c>
      <c r="DX211">
        <v>1</v>
      </c>
      <c r="EE211">
        <v>42145007</v>
      </c>
      <c r="EF211">
        <v>0</v>
      </c>
      <c r="EG211" t="s">
        <v>3</v>
      </c>
      <c r="EH211">
        <v>0</v>
      </c>
      <c r="EI211" t="s">
        <v>3</v>
      </c>
      <c r="EJ211">
        <v>4</v>
      </c>
      <c r="EK211">
        <v>0</v>
      </c>
      <c r="EL211" t="s">
        <v>264</v>
      </c>
      <c r="EM211" t="s">
        <v>265</v>
      </c>
      <c r="EO211" t="s">
        <v>3</v>
      </c>
      <c r="EQ211">
        <v>512</v>
      </c>
      <c r="ER211">
        <v>7145.2000000000007</v>
      </c>
      <c r="ES211">
        <v>7145.2000000000007</v>
      </c>
      <c r="ET211">
        <v>0</v>
      </c>
      <c r="EU211">
        <v>0</v>
      </c>
      <c r="EV211">
        <v>0</v>
      </c>
      <c r="EW211">
        <v>0</v>
      </c>
      <c r="EX211">
        <v>0</v>
      </c>
      <c r="EY211">
        <v>0</v>
      </c>
      <c r="FQ211">
        <v>0</v>
      </c>
      <c r="FR211">
        <f t="shared" si="145"/>
        <v>0</v>
      </c>
      <c r="FS211">
        <v>0</v>
      </c>
      <c r="FX211">
        <v>0</v>
      </c>
      <c r="FY211">
        <v>0</v>
      </c>
      <c r="GA211" t="s">
        <v>369</v>
      </c>
      <c r="GD211">
        <v>0</v>
      </c>
      <c r="GF211">
        <v>20957185</v>
      </c>
      <c r="GG211">
        <v>2</v>
      </c>
      <c r="GH211">
        <v>4</v>
      </c>
      <c r="GI211">
        <v>3</v>
      </c>
      <c r="GJ211">
        <v>0</v>
      </c>
      <c r="GK211">
        <f>ROUND(R211*(S12)/100,2)</f>
        <v>0</v>
      </c>
      <c r="GL211">
        <f t="shared" si="146"/>
        <v>0</v>
      </c>
      <c r="GM211">
        <f t="shared" si="147"/>
        <v>298955.17</v>
      </c>
      <c r="GN211">
        <f t="shared" si="148"/>
        <v>0</v>
      </c>
      <c r="GO211">
        <f t="shared" si="149"/>
        <v>0</v>
      </c>
      <c r="GP211">
        <f t="shared" si="150"/>
        <v>298955.17</v>
      </c>
      <c r="GR211">
        <v>1</v>
      </c>
      <c r="GS211">
        <v>2</v>
      </c>
      <c r="GT211">
        <v>0</v>
      </c>
      <c r="GU211" t="s">
        <v>3</v>
      </c>
      <c r="GV211">
        <f t="shared" si="151"/>
        <v>0</v>
      </c>
      <c r="GW211">
        <v>1</v>
      </c>
      <c r="GX211">
        <f t="shared" si="152"/>
        <v>0</v>
      </c>
      <c r="HA211">
        <v>0</v>
      </c>
      <c r="HB211">
        <v>0</v>
      </c>
      <c r="IK211">
        <v>0</v>
      </c>
    </row>
    <row r="212" spans="1:255" x14ac:dyDescent="0.2">
      <c r="A212" s="2">
        <v>17</v>
      </c>
      <c r="B212" s="2">
        <v>1</v>
      </c>
      <c r="C212" s="2">
        <f>ROW(SmtRes!A181)</f>
        <v>181</v>
      </c>
      <c r="D212" s="2">
        <f>ROW(EtalonRes!A263)</f>
        <v>263</v>
      </c>
      <c r="E212" s="2" t="s">
        <v>370</v>
      </c>
      <c r="F212" s="2" t="s">
        <v>371</v>
      </c>
      <c r="G212" s="2" t="s">
        <v>372</v>
      </c>
      <c r="H212" s="2" t="s">
        <v>373</v>
      </c>
      <c r="I212" s="2">
        <v>44</v>
      </c>
      <c r="J212" s="2">
        <v>0</v>
      </c>
      <c r="K212" s="2"/>
      <c r="L212" s="2"/>
      <c r="M212" s="2"/>
      <c r="N212" s="2"/>
      <c r="O212" s="2">
        <f t="shared" si="121"/>
        <v>1516.35</v>
      </c>
      <c r="P212" s="2">
        <f t="shared" si="122"/>
        <v>158.84</v>
      </c>
      <c r="Q212" s="2">
        <f t="shared" si="123"/>
        <v>365.75</v>
      </c>
      <c r="R212" s="2">
        <f t="shared" si="124"/>
        <v>80.3</v>
      </c>
      <c r="S212" s="2">
        <f t="shared" si="125"/>
        <v>991.76</v>
      </c>
      <c r="T212" s="2">
        <f t="shared" si="126"/>
        <v>0</v>
      </c>
      <c r="U212" s="2">
        <f t="shared" si="127"/>
        <v>80.454000000000008</v>
      </c>
      <c r="V212" s="2">
        <f t="shared" si="128"/>
        <v>0</v>
      </c>
      <c r="W212" s="2">
        <f t="shared" si="129"/>
        <v>0</v>
      </c>
      <c r="X212" s="2">
        <f t="shared" si="130"/>
        <v>1090.94</v>
      </c>
      <c r="Y212" s="2">
        <f t="shared" si="131"/>
        <v>733.9</v>
      </c>
      <c r="Z212" s="2"/>
      <c r="AA212" s="2">
        <v>42559021</v>
      </c>
      <c r="AB212" s="2">
        <f t="shared" si="132"/>
        <v>34.462499999999999</v>
      </c>
      <c r="AC212" s="2">
        <f t="shared" si="133"/>
        <v>3.61</v>
      </c>
      <c r="AD212" s="2">
        <f>ROUND(((ET212*1.25)),6)</f>
        <v>8.3125</v>
      </c>
      <c r="AE212" s="2">
        <f>ROUND(((EU212*1.25)),6)</f>
        <v>1.825</v>
      </c>
      <c r="AF212" s="2">
        <f>ROUND(((EV212*1.15)),6)</f>
        <v>22.54</v>
      </c>
      <c r="AG212" s="2">
        <f t="shared" si="134"/>
        <v>0</v>
      </c>
      <c r="AH212" s="2">
        <f>((EW212*1.15))</f>
        <v>1.8285</v>
      </c>
      <c r="AI212" s="2">
        <f>((EX212*1.25))</f>
        <v>0</v>
      </c>
      <c r="AJ212" s="2">
        <f t="shared" si="135"/>
        <v>0</v>
      </c>
      <c r="AK212" s="2">
        <v>29.86</v>
      </c>
      <c r="AL212" s="2">
        <v>3.61</v>
      </c>
      <c r="AM212" s="2">
        <v>6.65</v>
      </c>
      <c r="AN212" s="2">
        <v>1.46</v>
      </c>
      <c r="AO212" s="2">
        <v>19.600000000000001</v>
      </c>
      <c r="AP212" s="2">
        <v>0</v>
      </c>
      <c r="AQ212" s="2">
        <v>1.59</v>
      </c>
      <c r="AR212" s="2">
        <v>0</v>
      </c>
      <c r="AS212" s="2">
        <v>0</v>
      </c>
      <c r="AT212" s="2">
        <v>110</v>
      </c>
      <c r="AU212" s="2">
        <v>74</v>
      </c>
      <c r="AV212" s="2">
        <v>1</v>
      </c>
      <c r="AW212" s="2">
        <v>1</v>
      </c>
      <c r="AX212" s="2"/>
      <c r="AY212" s="2"/>
      <c r="AZ212" s="2">
        <v>1</v>
      </c>
      <c r="BA212" s="2">
        <v>1</v>
      </c>
      <c r="BB212" s="2">
        <v>1</v>
      </c>
      <c r="BC212" s="2">
        <v>1</v>
      </c>
      <c r="BD212" s="2" t="s">
        <v>3</v>
      </c>
      <c r="BE212" s="2" t="s">
        <v>3</v>
      </c>
      <c r="BF212" s="2" t="s">
        <v>3</v>
      </c>
      <c r="BG212" s="2" t="s">
        <v>3</v>
      </c>
      <c r="BH212" s="2">
        <v>0</v>
      </c>
      <c r="BI212" s="2">
        <v>1</v>
      </c>
      <c r="BJ212" s="2" t="s">
        <v>374</v>
      </c>
      <c r="BK212" s="2"/>
      <c r="BL212" s="2"/>
      <c r="BM212" s="2">
        <v>137</v>
      </c>
      <c r="BN212" s="2">
        <v>0</v>
      </c>
      <c r="BO212" s="2" t="s">
        <v>3</v>
      </c>
      <c r="BP212" s="2">
        <v>0</v>
      </c>
      <c r="BQ212" s="2">
        <v>30</v>
      </c>
      <c r="BR212" s="2">
        <v>0</v>
      </c>
      <c r="BS212" s="2">
        <v>1</v>
      </c>
      <c r="BT212" s="2">
        <v>1</v>
      </c>
      <c r="BU212" s="2">
        <v>1</v>
      </c>
      <c r="BV212" s="2">
        <v>1</v>
      </c>
      <c r="BW212" s="2">
        <v>1</v>
      </c>
      <c r="BX212" s="2">
        <v>1</v>
      </c>
      <c r="BY212" s="2" t="s">
        <v>3</v>
      </c>
      <c r="BZ212" s="2">
        <v>110</v>
      </c>
      <c r="CA212" s="2">
        <v>74</v>
      </c>
      <c r="CB212" s="2"/>
      <c r="CC212" s="2"/>
      <c r="CD212" s="2"/>
      <c r="CE212" s="2"/>
      <c r="CF212" s="2">
        <v>0</v>
      </c>
      <c r="CG212" s="2">
        <v>0</v>
      </c>
      <c r="CH212" s="2"/>
      <c r="CI212" s="2"/>
      <c r="CJ212" s="2"/>
      <c r="CK212" s="2"/>
      <c r="CL212" s="2"/>
      <c r="CM212" s="2">
        <v>0</v>
      </c>
      <c r="CN212" s="2" t="s">
        <v>20</v>
      </c>
      <c r="CO212" s="2">
        <v>0</v>
      </c>
      <c r="CP212" s="2">
        <f t="shared" si="136"/>
        <v>1516.35</v>
      </c>
      <c r="CQ212" s="2">
        <f t="shared" si="137"/>
        <v>3.61</v>
      </c>
      <c r="CR212" s="2">
        <f t="shared" si="138"/>
        <v>8.3125</v>
      </c>
      <c r="CS212" s="2">
        <f t="shared" si="139"/>
        <v>1.825</v>
      </c>
      <c r="CT212" s="2">
        <f t="shared" si="140"/>
        <v>22.54</v>
      </c>
      <c r="CU212" s="2">
        <f t="shared" si="141"/>
        <v>0</v>
      </c>
      <c r="CV212" s="2">
        <f t="shared" si="142"/>
        <v>1.8285</v>
      </c>
      <c r="CW212" s="2">
        <f t="shared" si="143"/>
        <v>0</v>
      </c>
      <c r="CX212" s="2">
        <f t="shared" si="144"/>
        <v>0</v>
      </c>
      <c r="CY212" s="2">
        <f>((S212*BZ212)/100)</f>
        <v>1090.9360000000001</v>
      </c>
      <c r="CZ212" s="2">
        <f>((S212*CA212)/100)</f>
        <v>733.90240000000006</v>
      </c>
      <c r="DA212" s="2"/>
      <c r="DB212" s="2"/>
      <c r="DC212" s="2" t="s">
        <v>3</v>
      </c>
      <c r="DD212" s="2" t="s">
        <v>3</v>
      </c>
      <c r="DE212" s="2" t="s">
        <v>21</v>
      </c>
      <c r="DF212" s="2" t="s">
        <v>21</v>
      </c>
      <c r="DG212" s="2" t="s">
        <v>22</v>
      </c>
      <c r="DH212" s="2" t="s">
        <v>3</v>
      </c>
      <c r="DI212" s="2" t="s">
        <v>22</v>
      </c>
      <c r="DJ212" s="2" t="s">
        <v>21</v>
      </c>
      <c r="DK212" s="2" t="s">
        <v>3</v>
      </c>
      <c r="DL212" s="2" t="s">
        <v>3</v>
      </c>
      <c r="DM212" s="2" t="s">
        <v>3</v>
      </c>
      <c r="DN212" s="2">
        <v>0</v>
      </c>
      <c r="DO212" s="2">
        <v>0</v>
      </c>
      <c r="DP212" s="2">
        <v>1.0669999999999999</v>
      </c>
      <c r="DQ212" s="2">
        <v>1</v>
      </c>
      <c r="DR212" s="2"/>
      <c r="DS212" s="2"/>
      <c r="DT212" s="2"/>
      <c r="DU212" s="2">
        <v>1013</v>
      </c>
      <c r="DV212" s="2" t="s">
        <v>373</v>
      </c>
      <c r="DW212" s="2" t="s">
        <v>373</v>
      </c>
      <c r="DX212" s="2">
        <v>1</v>
      </c>
      <c r="DY212" s="2"/>
      <c r="DZ212" s="2"/>
      <c r="EA212" s="2"/>
      <c r="EB212" s="2"/>
      <c r="EC212" s="2"/>
      <c r="ED212" s="2"/>
      <c r="EE212" s="2">
        <v>42145144</v>
      </c>
      <c r="EF212" s="2">
        <v>30</v>
      </c>
      <c r="EG212" s="2" t="s">
        <v>23</v>
      </c>
      <c r="EH212" s="2">
        <v>0</v>
      </c>
      <c r="EI212" s="2" t="s">
        <v>3</v>
      </c>
      <c r="EJ212" s="2">
        <v>1</v>
      </c>
      <c r="EK212" s="2">
        <v>137</v>
      </c>
      <c r="EL212" s="2" t="s">
        <v>258</v>
      </c>
      <c r="EM212" s="2" t="s">
        <v>259</v>
      </c>
      <c r="EN212" s="2"/>
      <c r="EO212" s="2" t="s">
        <v>26</v>
      </c>
      <c r="EP212" s="2"/>
      <c r="EQ212" s="2">
        <v>512</v>
      </c>
      <c r="ER212" s="2">
        <v>29.86</v>
      </c>
      <c r="ES212" s="2">
        <v>3.61</v>
      </c>
      <c r="ET212" s="2">
        <v>6.65</v>
      </c>
      <c r="EU212" s="2">
        <v>1.46</v>
      </c>
      <c r="EV212" s="2">
        <v>19.600000000000001</v>
      </c>
      <c r="EW212" s="2">
        <v>1.59</v>
      </c>
      <c r="EX212" s="2">
        <v>0</v>
      </c>
      <c r="EY212" s="2">
        <v>0</v>
      </c>
      <c r="EZ212" s="2"/>
      <c r="FA212" s="2"/>
      <c r="FB212" s="2"/>
      <c r="FC212" s="2"/>
      <c r="FD212" s="2"/>
      <c r="FE212" s="2"/>
      <c r="FF212" s="2"/>
      <c r="FG212" s="2"/>
      <c r="FH212" s="2"/>
      <c r="FI212" s="2"/>
      <c r="FJ212" s="2"/>
      <c r="FK212" s="2"/>
      <c r="FL212" s="2"/>
      <c r="FM212" s="2"/>
      <c r="FN212" s="2"/>
      <c r="FO212" s="2"/>
      <c r="FP212" s="2"/>
      <c r="FQ212" s="2">
        <v>0</v>
      </c>
      <c r="FR212" s="2">
        <f t="shared" si="145"/>
        <v>0</v>
      </c>
      <c r="FS212" s="2">
        <v>0</v>
      </c>
      <c r="FT212" s="2"/>
      <c r="FU212" s="2"/>
      <c r="FV212" s="2"/>
      <c r="FW212" s="2"/>
      <c r="FX212" s="2">
        <v>110</v>
      </c>
      <c r="FY212" s="2">
        <v>74</v>
      </c>
      <c r="FZ212" s="2"/>
      <c r="GA212" s="2" t="s">
        <v>3</v>
      </c>
      <c r="GB212" s="2"/>
      <c r="GC212" s="2"/>
      <c r="GD212" s="2">
        <v>0</v>
      </c>
      <c r="GE212" s="2"/>
      <c r="GF212" s="2">
        <v>-74585838</v>
      </c>
      <c r="GG212" s="2">
        <v>2</v>
      </c>
      <c r="GH212" s="2">
        <v>1</v>
      </c>
      <c r="GI212" s="2">
        <v>-2</v>
      </c>
      <c r="GJ212" s="2">
        <v>0</v>
      </c>
      <c r="GK212" s="2">
        <f>ROUND(R212*(R12)/100,2)</f>
        <v>140.53</v>
      </c>
      <c r="GL212" s="2">
        <f t="shared" si="146"/>
        <v>0</v>
      </c>
      <c r="GM212" s="2">
        <f t="shared" si="147"/>
        <v>3481.72</v>
      </c>
      <c r="GN212" s="2">
        <f t="shared" si="148"/>
        <v>3481.72</v>
      </c>
      <c r="GO212" s="2">
        <f t="shared" si="149"/>
        <v>0</v>
      </c>
      <c r="GP212" s="2">
        <f t="shared" si="150"/>
        <v>0</v>
      </c>
      <c r="GQ212" s="2"/>
      <c r="GR212" s="2">
        <v>0</v>
      </c>
      <c r="GS212" s="2">
        <v>3</v>
      </c>
      <c r="GT212" s="2">
        <v>0</v>
      </c>
      <c r="GU212" s="2" t="s">
        <v>3</v>
      </c>
      <c r="GV212" s="2">
        <f t="shared" si="151"/>
        <v>0</v>
      </c>
      <c r="GW212" s="2">
        <v>1</v>
      </c>
      <c r="GX212" s="2">
        <f t="shared" si="152"/>
        <v>0</v>
      </c>
      <c r="GY212" s="2"/>
      <c r="GZ212" s="2"/>
      <c r="HA212" s="2">
        <v>0</v>
      </c>
      <c r="HB212" s="2">
        <v>0</v>
      </c>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v>0</v>
      </c>
      <c r="IL212" s="2"/>
      <c r="IM212" s="2"/>
      <c r="IN212" s="2"/>
      <c r="IO212" s="2"/>
      <c r="IP212" s="2"/>
      <c r="IQ212" s="2"/>
      <c r="IR212" s="2"/>
      <c r="IS212" s="2"/>
      <c r="IT212" s="2"/>
      <c r="IU212" s="2"/>
    </row>
    <row r="213" spans="1:255" x14ac:dyDescent="0.2">
      <c r="A213">
        <v>17</v>
      </c>
      <c r="B213">
        <v>1</v>
      </c>
      <c r="C213">
        <f>ROW(SmtRes!A190)</f>
        <v>190</v>
      </c>
      <c r="D213">
        <f>ROW(EtalonRes!A272)</f>
        <v>272</v>
      </c>
      <c r="E213" t="s">
        <v>370</v>
      </c>
      <c r="F213" t="s">
        <v>371</v>
      </c>
      <c r="G213" t="s">
        <v>372</v>
      </c>
      <c r="H213" t="s">
        <v>373</v>
      </c>
      <c r="I213">
        <v>44</v>
      </c>
      <c r="J213">
        <v>0</v>
      </c>
      <c r="O213">
        <f t="shared" si="121"/>
        <v>23770.959999999999</v>
      </c>
      <c r="P213">
        <f t="shared" si="122"/>
        <v>528.94000000000005</v>
      </c>
      <c r="Q213">
        <f t="shared" si="123"/>
        <v>3010.12</v>
      </c>
      <c r="R213">
        <f t="shared" si="124"/>
        <v>1638.12</v>
      </c>
      <c r="S213">
        <f t="shared" si="125"/>
        <v>20231.900000000001</v>
      </c>
      <c r="T213">
        <f t="shared" si="126"/>
        <v>0</v>
      </c>
      <c r="U213">
        <f t="shared" si="127"/>
        <v>80.454000000000008</v>
      </c>
      <c r="V213">
        <f t="shared" si="128"/>
        <v>0</v>
      </c>
      <c r="W213">
        <f t="shared" si="129"/>
        <v>0</v>
      </c>
      <c r="X213">
        <f t="shared" si="130"/>
        <v>17804.07</v>
      </c>
      <c r="Y213">
        <f t="shared" si="131"/>
        <v>8295.08</v>
      </c>
      <c r="AA213">
        <v>42559019</v>
      </c>
      <c r="AB213">
        <f t="shared" si="132"/>
        <v>34.462499999999999</v>
      </c>
      <c r="AC213">
        <f t="shared" si="133"/>
        <v>3.61</v>
      </c>
      <c r="AD213">
        <f>ROUND(((ET213*1.25)),6)</f>
        <v>8.3125</v>
      </c>
      <c r="AE213">
        <f>ROUND(((EU213*1.25)),6)</f>
        <v>1.825</v>
      </c>
      <c r="AF213">
        <f>ROUND(((EV213*1.15)),6)</f>
        <v>22.54</v>
      </c>
      <c r="AG213">
        <f t="shared" si="134"/>
        <v>0</v>
      </c>
      <c r="AH213">
        <f>((EW213*1.15))</f>
        <v>1.8285</v>
      </c>
      <c r="AI213">
        <f>((EX213*1.25))</f>
        <v>0</v>
      </c>
      <c r="AJ213">
        <f t="shared" si="135"/>
        <v>0</v>
      </c>
      <c r="AK213">
        <v>29.86</v>
      </c>
      <c r="AL213">
        <v>3.61</v>
      </c>
      <c r="AM213">
        <v>6.65</v>
      </c>
      <c r="AN213">
        <v>1.46</v>
      </c>
      <c r="AO213">
        <v>19.600000000000001</v>
      </c>
      <c r="AP213">
        <v>0</v>
      </c>
      <c r="AQ213">
        <v>1.59</v>
      </c>
      <c r="AR213">
        <v>0</v>
      </c>
      <c r="AS213">
        <v>0</v>
      </c>
      <c r="AT213">
        <v>88</v>
      </c>
      <c r="AU213">
        <v>41</v>
      </c>
      <c r="AV213">
        <v>1</v>
      </c>
      <c r="AW213">
        <v>1</v>
      </c>
      <c r="AZ213">
        <v>1</v>
      </c>
      <c r="BA213">
        <v>20.399999999999999</v>
      </c>
      <c r="BB213">
        <v>8.23</v>
      </c>
      <c r="BC213">
        <v>3.33</v>
      </c>
      <c r="BD213" t="s">
        <v>3</v>
      </c>
      <c r="BE213" t="s">
        <v>3</v>
      </c>
      <c r="BF213" t="s">
        <v>3</v>
      </c>
      <c r="BG213" t="s">
        <v>3</v>
      </c>
      <c r="BH213">
        <v>0</v>
      </c>
      <c r="BI213">
        <v>1</v>
      </c>
      <c r="BJ213" t="s">
        <v>374</v>
      </c>
      <c r="BM213">
        <v>137</v>
      </c>
      <c r="BN213">
        <v>0</v>
      </c>
      <c r="BO213" t="s">
        <v>371</v>
      </c>
      <c r="BP213">
        <v>1</v>
      </c>
      <c r="BQ213">
        <v>30</v>
      </c>
      <c r="BR213">
        <v>0</v>
      </c>
      <c r="BS213">
        <v>20.399999999999999</v>
      </c>
      <c r="BT213">
        <v>1</v>
      </c>
      <c r="BU213">
        <v>1</v>
      </c>
      <c r="BV213">
        <v>1</v>
      </c>
      <c r="BW213">
        <v>1</v>
      </c>
      <c r="BX213">
        <v>1</v>
      </c>
      <c r="BY213" t="s">
        <v>3</v>
      </c>
      <c r="BZ213">
        <v>88</v>
      </c>
      <c r="CA213">
        <v>41</v>
      </c>
      <c r="CF213">
        <v>0</v>
      </c>
      <c r="CG213">
        <v>0</v>
      </c>
      <c r="CM213">
        <v>0</v>
      </c>
      <c r="CN213" t="s">
        <v>20</v>
      </c>
      <c r="CO213">
        <v>0</v>
      </c>
      <c r="CP213">
        <f t="shared" si="136"/>
        <v>23770.960000000003</v>
      </c>
      <c r="CQ213">
        <f t="shared" si="137"/>
        <v>12.0213</v>
      </c>
      <c r="CR213">
        <f t="shared" si="138"/>
        <v>68.411875000000009</v>
      </c>
      <c r="CS213">
        <f t="shared" si="139"/>
        <v>37.229999999999997</v>
      </c>
      <c r="CT213">
        <f t="shared" si="140"/>
        <v>459.81599999999997</v>
      </c>
      <c r="CU213">
        <f t="shared" si="141"/>
        <v>0</v>
      </c>
      <c r="CV213">
        <f t="shared" si="142"/>
        <v>1.8285</v>
      </c>
      <c r="CW213">
        <f t="shared" si="143"/>
        <v>0</v>
      </c>
      <c r="CX213">
        <f t="shared" si="144"/>
        <v>0</v>
      </c>
      <c r="CY213">
        <f>S213*(BZ213/100)</f>
        <v>17804.072</v>
      </c>
      <c r="CZ213">
        <f>S213*(CA213/100)</f>
        <v>8295.0789999999997</v>
      </c>
      <c r="DC213" t="s">
        <v>3</v>
      </c>
      <c r="DD213" t="s">
        <v>3</v>
      </c>
      <c r="DE213" t="s">
        <v>21</v>
      </c>
      <c r="DF213" t="s">
        <v>21</v>
      </c>
      <c r="DG213" t="s">
        <v>22</v>
      </c>
      <c r="DH213" t="s">
        <v>3</v>
      </c>
      <c r="DI213" t="s">
        <v>22</v>
      </c>
      <c r="DJ213" t="s">
        <v>21</v>
      </c>
      <c r="DK213" t="s">
        <v>3</v>
      </c>
      <c r="DL213" t="s">
        <v>3</v>
      </c>
      <c r="DM213" t="s">
        <v>3</v>
      </c>
      <c r="DN213">
        <v>110</v>
      </c>
      <c r="DO213">
        <v>74</v>
      </c>
      <c r="DP213">
        <v>1.0669999999999999</v>
      </c>
      <c r="DQ213">
        <v>1</v>
      </c>
      <c r="DU213">
        <v>1013</v>
      </c>
      <c r="DV213" t="s">
        <v>373</v>
      </c>
      <c r="DW213" t="s">
        <v>373</v>
      </c>
      <c r="DX213">
        <v>1</v>
      </c>
      <c r="EE213">
        <v>42145144</v>
      </c>
      <c r="EF213">
        <v>30</v>
      </c>
      <c r="EG213" t="s">
        <v>23</v>
      </c>
      <c r="EH213">
        <v>0</v>
      </c>
      <c r="EI213" t="s">
        <v>3</v>
      </c>
      <c r="EJ213">
        <v>1</v>
      </c>
      <c r="EK213">
        <v>137</v>
      </c>
      <c r="EL213" t="s">
        <v>258</v>
      </c>
      <c r="EM213" t="s">
        <v>259</v>
      </c>
      <c r="EO213" t="s">
        <v>26</v>
      </c>
      <c r="EQ213">
        <v>512</v>
      </c>
      <c r="ER213">
        <v>29.86</v>
      </c>
      <c r="ES213">
        <v>3.61</v>
      </c>
      <c r="ET213">
        <v>6.65</v>
      </c>
      <c r="EU213">
        <v>1.46</v>
      </c>
      <c r="EV213">
        <v>19.600000000000001</v>
      </c>
      <c r="EW213">
        <v>1.59</v>
      </c>
      <c r="EX213">
        <v>0</v>
      </c>
      <c r="EY213">
        <v>0</v>
      </c>
      <c r="FQ213">
        <v>0</v>
      </c>
      <c r="FR213">
        <f t="shared" si="145"/>
        <v>0</v>
      </c>
      <c r="FS213">
        <v>0</v>
      </c>
      <c r="FX213">
        <v>110</v>
      </c>
      <c r="FY213">
        <v>74</v>
      </c>
      <c r="GA213" t="s">
        <v>3</v>
      </c>
      <c r="GD213">
        <v>0</v>
      </c>
      <c r="GF213">
        <v>-74585838</v>
      </c>
      <c r="GG213">
        <v>2</v>
      </c>
      <c r="GH213">
        <v>1</v>
      </c>
      <c r="GI213">
        <v>2</v>
      </c>
      <c r="GJ213">
        <v>0</v>
      </c>
      <c r="GK213">
        <f>ROUND(R213*(S12)/100,2)</f>
        <v>2571.85</v>
      </c>
      <c r="GL213">
        <f t="shared" si="146"/>
        <v>0</v>
      </c>
      <c r="GM213">
        <f t="shared" si="147"/>
        <v>52441.96</v>
      </c>
      <c r="GN213">
        <f t="shared" si="148"/>
        <v>52441.96</v>
      </c>
      <c r="GO213">
        <f t="shared" si="149"/>
        <v>0</v>
      </c>
      <c r="GP213">
        <f t="shared" si="150"/>
        <v>0</v>
      </c>
      <c r="GR213">
        <v>0</v>
      </c>
      <c r="GS213">
        <v>3</v>
      </c>
      <c r="GT213">
        <v>0</v>
      </c>
      <c r="GU213" t="s">
        <v>3</v>
      </c>
      <c r="GV213">
        <f t="shared" si="151"/>
        <v>0</v>
      </c>
      <c r="GW213">
        <v>1</v>
      </c>
      <c r="GX213">
        <f t="shared" si="152"/>
        <v>0</v>
      </c>
      <c r="HA213">
        <v>0</v>
      </c>
      <c r="HB213">
        <v>0</v>
      </c>
      <c r="IK213">
        <v>0</v>
      </c>
    </row>
    <row r="214" spans="1:255" x14ac:dyDescent="0.2">
      <c r="A214" s="2">
        <v>18</v>
      </c>
      <c r="B214" s="2">
        <v>1</v>
      </c>
      <c r="C214" s="2">
        <v>179</v>
      </c>
      <c r="D214" s="2"/>
      <c r="E214" s="2" t="s">
        <v>375</v>
      </c>
      <c r="F214" s="2" t="s">
        <v>376</v>
      </c>
      <c r="G214" s="2" t="s">
        <v>377</v>
      </c>
      <c r="H214" s="2" t="s">
        <v>43</v>
      </c>
      <c r="I214" s="2">
        <f>I212*J214</f>
        <v>44</v>
      </c>
      <c r="J214" s="2">
        <v>1</v>
      </c>
      <c r="K214" s="2"/>
      <c r="L214" s="2"/>
      <c r="M214" s="2"/>
      <c r="N214" s="2"/>
      <c r="O214" s="2">
        <f t="shared" si="121"/>
        <v>1636.8</v>
      </c>
      <c r="P214" s="2">
        <f t="shared" si="122"/>
        <v>1636.8</v>
      </c>
      <c r="Q214" s="2">
        <f t="shared" si="123"/>
        <v>0</v>
      </c>
      <c r="R214" s="2">
        <f t="shared" si="124"/>
        <v>0</v>
      </c>
      <c r="S214" s="2">
        <f t="shared" si="125"/>
        <v>0</v>
      </c>
      <c r="T214" s="2">
        <f t="shared" si="126"/>
        <v>0</v>
      </c>
      <c r="U214" s="2">
        <f t="shared" si="127"/>
        <v>0</v>
      </c>
      <c r="V214" s="2">
        <f t="shared" si="128"/>
        <v>0</v>
      </c>
      <c r="W214" s="2">
        <f t="shared" si="129"/>
        <v>0</v>
      </c>
      <c r="X214" s="2">
        <f t="shared" si="130"/>
        <v>0</v>
      </c>
      <c r="Y214" s="2">
        <f t="shared" si="131"/>
        <v>0</v>
      </c>
      <c r="Z214" s="2"/>
      <c r="AA214" s="2">
        <v>42559021</v>
      </c>
      <c r="AB214" s="2">
        <f t="shared" si="132"/>
        <v>37.200000000000003</v>
      </c>
      <c r="AC214" s="2">
        <f t="shared" si="133"/>
        <v>37.200000000000003</v>
      </c>
      <c r="AD214" s="2">
        <f t="shared" ref="AD214:AF217" si="167">ROUND((ET214),6)</f>
        <v>0</v>
      </c>
      <c r="AE214" s="2">
        <f t="shared" si="167"/>
        <v>0</v>
      </c>
      <c r="AF214" s="2">
        <f t="shared" si="167"/>
        <v>0</v>
      </c>
      <c r="AG214" s="2">
        <f t="shared" si="134"/>
        <v>0</v>
      </c>
      <c r="AH214" s="2">
        <f t="shared" ref="AH214:AI217" si="168">(EW214)</f>
        <v>0</v>
      </c>
      <c r="AI214" s="2">
        <f t="shared" si="168"/>
        <v>0</v>
      </c>
      <c r="AJ214" s="2">
        <f t="shared" si="135"/>
        <v>0</v>
      </c>
      <c r="AK214" s="2">
        <v>37.200000000000003</v>
      </c>
      <c r="AL214" s="2">
        <v>37.200000000000003</v>
      </c>
      <c r="AM214" s="2">
        <v>0</v>
      </c>
      <c r="AN214" s="2">
        <v>0</v>
      </c>
      <c r="AO214" s="2">
        <v>0</v>
      </c>
      <c r="AP214" s="2">
        <v>0</v>
      </c>
      <c r="AQ214" s="2">
        <v>0</v>
      </c>
      <c r="AR214" s="2">
        <v>0</v>
      </c>
      <c r="AS214" s="2">
        <v>0</v>
      </c>
      <c r="AT214" s="2">
        <v>110</v>
      </c>
      <c r="AU214" s="2">
        <v>74</v>
      </c>
      <c r="AV214" s="2">
        <v>1</v>
      </c>
      <c r="AW214" s="2">
        <v>1</v>
      </c>
      <c r="AX214" s="2"/>
      <c r="AY214" s="2"/>
      <c r="AZ214" s="2">
        <v>1</v>
      </c>
      <c r="BA214" s="2">
        <v>1</v>
      </c>
      <c r="BB214" s="2">
        <v>1</v>
      </c>
      <c r="BC214" s="2">
        <v>1</v>
      </c>
      <c r="BD214" s="2" t="s">
        <v>3</v>
      </c>
      <c r="BE214" s="2" t="s">
        <v>3</v>
      </c>
      <c r="BF214" s="2" t="s">
        <v>3</v>
      </c>
      <c r="BG214" s="2" t="s">
        <v>3</v>
      </c>
      <c r="BH214" s="2">
        <v>3</v>
      </c>
      <c r="BI214" s="2">
        <v>1</v>
      </c>
      <c r="BJ214" s="2" t="s">
        <v>378</v>
      </c>
      <c r="BK214" s="2"/>
      <c r="BL214" s="2"/>
      <c r="BM214" s="2">
        <v>137</v>
      </c>
      <c r="BN214" s="2">
        <v>0</v>
      </c>
      <c r="BO214" s="2" t="s">
        <v>3</v>
      </c>
      <c r="BP214" s="2">
        <v>0</v>
      </c>
      <c r="BQ214" s="2">
        <v>30</v>
      </c>
      <c r="BR214" s="2">
        <v>0</v>
      </c>
      <c r="BS214" s="2">
        <v>1</v>
      </c>
      <c r="BT214" s="2">
        <v>1</v>
      </c>
      <c r="BU214" s="2">
        <v>1</v>
      </c>
      <c r="BV214" s="2">
        <v>1</v>
      </c>
      <c r="BW214" s="2">
        <v>1</v>
      </c>
      <c r="BX214" s="2">
        <v>1</v>
      </c>
      <c r="BY214" s="2" t="s">
        <v>3</v>
      </c>
      <c r="BZ214" s="2">
        <v>110</v>
      </c>
      <c r="CA214" s="2">
        <v>74</v>
      </c>
      <c r="CB214" s="2"/>
      <c r="CC214" s="2"/>
      <c r="CD214" s="2"/>
      <c r="CE214" s="2"/>
      <c r="CF214" s="2">
        <v>0</v>
      </c>
      <c r="CG214" s="2">
        <v>0</v>
      </c>
      <c r="CH214" s="2"/>
      <c r="CI214" s="2"/>
      <c r="CJ214" s="2"/>
      <c r="CK214" s="2"/>
      <c r="CL214" s="2"/>
      <c r="CM214" s="2">
        <v>0</v>
      </c>
      <c r="CN214" s="2" t="s">
        <v>3</v>
      </c>
      <c r="CO214" s="2">
        <v>0</v>
      </c>
      <c r="CP214" s="2">
        <f t="shared" si="136"/>
        <v>1636.8</v>
      </c>
      <c r="CQ214" s="2">
        <f t="shared" si="137"/>
        <v>37.200000000000003</v>
      </c>
      <c r="CR214" s="2">
        <f t="shared" si="138"/>
        <v>0</v>
      </c>
      <c r="CS214" s="2">
        <f t="shared" si="139"/>
        <v>0</v>
      </c>
      <c r="CT214" s="2">
        <f t="shared" si="140"/>
        <v>0</v>
      </c>
      <c r="CU214" s="2">
        <f t="shared" si="141"/>
        <v>0</v>
      </c>
      <c r="CV214" s="2">
        <f t="shared" si="142"/>
        <v>0</v>
      </c>
      <c r="CW214" s="2">
        <f t="shared" si="143"/>
        <v>0</v>
      </c>
      <c r="CX214" s="2">
        <f t="shared" si="144"/>
        <v>0</v>
      </c>
      <c r="CY214" s="2">
        <f>((S214*BZ214)/100)</f>
        <v>0</v>
      </c>
      <c r="CZ214" s="2">
        <f>((S214*CA214)/100)</f>
        <v>0</v>
      </c>
      <c r="DA214" s="2"/>
      <c r="DB214" s="2"/>
      <c r="DC214" s="2" t="s">
        <v>3</v>
      </c>
      <c r="DD214" s="2" t="s">
        <v>3</v>
      </c>
      <c r="DE214" s="2" t="s">
        <v>3</v>
      </c>
      <c r="DF214" s="2" t="s">
        <v>3</v>
      </c>
      <c r="DG214" s="2" t="s">
        <v>3</v>
      </c>
      <c r="DH214" s="2" t="s">
        <v>3</v>
      </c>
      <c r="DI214" s="2" t="s">
        <v>3</v>
      </c>
      <c r="DJ214" s="2" t="s">
        <v>3</v>
      </c>
      <c r="DK214" s="2" t="s">
        <v>3</v>
      </c>
      <c r="DL214" s="2" t="s">
        <v>3</v>
      </c>
      <c r="DM214" s="2" t="s">
        <v>3</v>
      </c>
      <c r="DN214" s="2">
        <v>0</v>
      </c>
      <c r="DO214" s="2">
        <v>0</v>
      </c>
      <c r="DP214" s="2">
        <v>1.0669999999999999</v>
      </c>
      <c r="DQ214" s="2">
        <v>1</v>
      </c>
      <c r="DR214" s="2"/>
      <c r="DS214" s="2"/>
      <c r="DT214" s="2"/>
      <c r="DU214" s="2">
        <v>1010</v>
      </c>
      <c r="DV214" s="2" t="s">
        <v>43</v>
      </c>
      <c r="DW214" s="2" t="s">
        <v>43</v>
      </c>
      <c r="DX214" s="2">
        <v>1</v>
      </c>
      <c r="DY214" s="2"/>
      <c r="DZ214" s="2"/>
      <c r="EA214" s="2"/>
      <c r="EB214" s="2"/>
      <c r="EC214" s="2"/>
      <c r="ED214" s="2"/>
      <c r="EE214" s="2">
        <v>42145144</v>
      </c>
      <c r="EF214" s="2">
        <v>30</v>
      </c>
      <c r="EG214" s="2" t="s">
        <v>23</v>
      </c>
      <c r="EH214" s="2">
        <v>0</v>
      </c>
      <c r="EI214" s="2" t="s">
        <v>3</v>
      </c>
      <c r="EJ214" s="2">
        <v>1</v>
      </c>
      <c r="EK214" s="2">
        <v>137</v>
      </c>
      <c r="EL214" s="2" t="s">
        <v>258</v>
      </c>
      <c r="EM214" s="2" t="s">
        <v>259</v>
      </c>
      <c r="EN214" s="2"/>
      <c r="EO214" s="2" t="s">
        <v>3</v>
      </c>
      <c r="EP214" s="2"/>
      <c r="EQ214" s="2">
        <v>512</v>
      </c>
      <c r="ER214" s="2">
        <v>37.200000000000003</v>
      </c>
      <c r="ES214" s="2">
        <v>37.200000000000003</v>
      </c>
      <c r="ET214" s="2">
        <v>0</v>
      </c>
      <c r="EU214" s="2">
        <v>0</v>
      </c>
      <c r="EV214" s="2">
        <v>0</v>
      </c>
      <c r="EW214" s="2">
        <v>0</v>
      </c>
      <c r="EX214" s="2">
        <v>0</v>
      </c>
      <c r="EY214" s="2"/>
      <c r="EZ214" s="2"/>
      <c r="FA214" s="2"/>
      <c r="FB214" s="2"/>
      <c r="FC214" s="2"/>
      <c r="FD214" s="2"/>
      <c r="FE214" s="2"/>
      <c r="FF214" s="2"/>
      <c r="FG214" s="2"/>
      <c r="FH214" s="2"/>
      <c r="FI214" s="2"/>
      <c r="FJ214" s="2"/>
      <c r="FK214" s="2"/>
      <c r="FL214" s="2"/>
      <c r="FM214" s="2"/>
      <c r="FN214" s="2"/>
      <c r="FO214" s="2"/>
      <c r="FP214" s="2"/>
      <c r="FQ214" s="2">
        <v>0</v>
      </c>
      <c r="FR214" s="2">
        <f t="shared" si="145"/>
        <v>0</v>
      </c>
      <c r="FS214" s="2">
        <v>0</v>
      </c>
      <c r="FT214" s="2"/>
      <c r="FU214" s="2"/>
      <c r="FV214" s="2"/>
      <c r="FW214" s="2"/>
      <c r="FX214" s="2">
        <v>110</v>
      </c>
      <c r="FY214" s="2">
        <v>74</v>
      </c>
      <c r="FZ214" s="2"/>
      <c r="GA214" s="2" t="s">
        <v>3</v>
      </c>
      <c r="GB214" s="2"/>
      <c r="GC214" s="2"/>
      <c r="GD214" s="2">
        <v>0</v>
      </c>
      <c r="GE214" s="2"/>
      <c r="GF214" s="2">
        <v>-432837790</v>
      </c>
      <c r="GG214" s="2">
        <v>2</v>
      </c>
      <c r="GH214" s="2">
        <v>1</v>
      </c>
      <c r="GI214" s="2">
        <v>-2</v>
      </c>
      <c r="GJ214" s="2">
        <v>0</v>
      </c>
      <c r="GK214" s="2">
        <f>ROUND(R214*(R12)/100,2)</f>
        <v>0</v>
      </c>
      <c r="GL214" s="2">
        <f t="shared" si="146"/>
        <v>0</v>
      </c>
      <c r="GM214" s="2">
        <f t="shared" si="147"/>
        <v>1636.8</v>
      </c>
      <c r="GN214" s="2">
        <f t="shared" si="148"/>
        <v>1636.8</v>
      </c>
      <c r="GO214" s="2">
        <f t="shared" si="149"/>
        <v>0</v>
      </c>
      <c r="GP214" s="2">
        <f t="shared" si="150"/>
        <v>0</v>
      </c>
      <c r="GQ214" s="2"/>
      <c r="GR214" s="2">
        <v>0</v>
      </c>
      <c r="GS214" s="2">
        <v>3</v>
      </c>
      <c r="GT214" s="2">
        <v>0</v>
      </c>
      <c r="GU214" s="2" t="s">
        <v>3</v>
      </c>
      <c r="GV214" s="2">
        <f t="shared" si="151"/>
        <v>0</v>
      </c>
      <c r="GW214" s="2">
        <v>1</v>
      </c>
      <c r="GX214" s="2">
        <f t="shared" si="152"/>
        <v>0</v>
      </c>
      <c r="GY214" s="2"/>
      <c r="GZ214" s="2"/>
      <c r="HA214" s="2">
        <v>0</v>
      </c>
      <c r="HB214" s="2">
        <v>0</v>
      </c>
      <c r="HC214" s="2"/>
      <c r="HD214" s="2"/>
      <c r="HE214" s="2"/>
      <c r="HF214" s="2"/>
      <c r="HG214" s="2"/>
      <c r="HH214" s="2"/>
      <c r="HI214" s="2"/>
      <c r="HJ214" s="2"/>
      <c r="HK214" s="2"/>
      <c r="HL214" s="2"/>
      <c r="HM214" s="2"/>
      <c r="HN214" s="2"/>
      <c r="HO214" s="2"/>
      <c r="HP214" s="2"/>
      <c r="HQ214" s="2"/>
      <c r="HR214" s="2"/>
      <c r="HS214" s="2"/>
      <c r="HT214" s="2"/>
      <c r="HU214" s="2"/>
      <c r="HV214" s="2"/>
      <c r="HW214" s="2"/>
      <c r="HX214" s="2"/>
      <c r="HY214" s="2"/>
      <c r="HZ214" s="2"/>
      <c r="IA214" s="2"/>
      <c r="IB214" s="2"/>
      <c r="IC214" s="2"/>
      <c r="ID214" s="2"/>
      <c r="IE214" s="2"/>
      <c r="IF214" s="2"/>
      <c r="IG214" s="2"/>
      <c r="IH214" s="2"/>
      <c r="II214" s="2"/>
      <c r="IJ214" s="2"/>
      <c r="IK214" s="2">
        <v>0</v>
      </c>
      <c r="IL214" s="2"/>
      <c r="IM214" s="2"/>
      <c r="IN214" s="2"/>
      <c r="IO214" s="2"/>
      <c r="IP214" s="2"/>
      <c r="IQ214" s="2"/>
      <c r="IR214" s="2"/>
      <c r="IS214" s="2"/>
      <c r="IT214" s="2"/>
      <c r="IU214" s="2"/>
    </row>
    <row r="215" spans="1:255" x14ac:dyDescent="0.2">
      <c r="A215">
        <v>18</v>
      </c>
      <c r="B215">
        <v>1</v>
      </c>
      <c r="C215">
        <v>188</v>
      </c>
      <c r="E215" t="s">
        <v>375</v>
      </c>
      <c r="F215" t="s">
        <v>376</v>
      </c>
      <c r="G215" t="s">
        <v>377</v>
      </c>
      <c r="H215" t="s">
        <v>43</v>
      </c>
      <c r="I215">
        <f>I213*J215</f>
        <v>44</v>
      </c>
      <c r="J215">
        <v>1</v>
      </c>
      <c r="O215">
        <f t="shared" si="121"/>
        <v>3895.58</v>
      </c>
      <c r="P215">
        <f t="shared" si="122"/>
        <v>3895.58</v>
      </c>
      <c r="Q215">
        <f t="shared" si="123"/>
        <v>0</v>
      </c>
      <c r="R215">
        <f t="shared" si="124"/>
        <v>0</v>
      </c>
      <c r="S215">
        <f t="shared" si="125"/>
        <v>0</v>
      </c>
      <c r="T215">
        <f t="shared" si="126"/>
        <v>0</v>
      </c>
      <c r="U215">
        <f t="shared" si="127"/>
        <v>0</v>
      </c>
      <c r="V215">
        <f t="shared" si="128"/>
        <v>0</v>
      </c>
      <c r="W215">
        <f t="shared" si="129"/>
        <v>0</v>
      </c>
      <c r="X215">
        <f t="shared" si="130"/>
        <v>0</v>
      </c>
      <c r="Y215">
        <f t="shared" si="131"/>
        <v>0</v>
      </c>
      <c r="AA215">
        <v>42559019</v>
      </c>
      <c r="AB215">
        <f t="shared" si="132"/>
        <v>37.200000000000003</v>
      </c>
      <c r="AC215">
        <f t="shared" si="133"/>
        <v>37.200000000000003</v>
      </c>
      <c r="AD215">
        <f t="shared" si="167"/>
        <v>0</v>
      </c>
      <c r="AE215">
        <f t="shared" si="167"/>
        <v>0</v>
      </c>
      <c r="AF215">
        <f t="shared" si="167"/>
        <v>0</v>
      </c>
      <c r="AG215">
        <f t="shared" si="134"/>
        <v>0</v>
      </c>
      <c r="AH215">
        <f t="shared" si="168"/>
        <v>0</v>
      </c>
      <c r="AI215">
        <f t="shared" si="168"/>
        <v>0</v>
      </c>
      <c r="AJ215">
        <f t="shared" si="135"/>
        <v>0</v>
      </c>
      <c r="AK215">
        <v>37.200000000000003</v>
      </c>
      <c r="AL215">
        <v>37.200000000000003</v>
      </c>
      <c r="AM215">
        <v>0</v>
      </c>
      <c r="AN215">
        <v>0</v>
      </c>
      <c r="AO215">
        <v>0</v>
      </c>
      <c r="AP215">
        <v>0</v>
      </c>
      <c r="AQ215">
        <v>0</v>
      </c>
      <c r="AR215">
        <v>0</v>
      </c>
      <c r="AS215">
        <v>0</v>
      </c>
      <c r="AT215">
        <v>0</v>
      </c>
      <c r="AU215">
        <v>0</v>
      </c>
      <c r="AV215">
        <v>1</v>
      </c>
      <c r="AW215">
        <v>1</v>
      </c>
      <c r="AZ215">
        <v>1</v>
      </c>
      <c r="BA215">
        <v>1</v>
      </c>
      <c r="BB215">
        <v>1</v>
      </c>
      <c r="BC215">
        <v>2.38</v>
      </c>
      <c r="BD215" t="s">
        <v>3</v>
      </c>
      <c r="BE215" t="s">
        <v>3</v>
      </c>
      <c r="BF215" t="s">
        <v>3</v>
      </c>
      <c r="BG215" t="s">
        <v>3</v>
      </c>
      <c r="BH215">
        <v>3</v>
      </c>
      <c r="BI215">
        <v>1</v>
      </c>
      <c r="BJ215" t="s">
        <v>378</v>
      </c>
      <c r="BM215">
        <v>137</v>
      </c>
      <c r="BN215">
        <v>0</v>
      </c>
      <c r="BO215" t="s">
        <v>376</v>
      </c>
      <c r="BP215">
        <v>1</v>
      </c>
      <c r="BQ215">
        <v>30</v>
      </c>
      <c r="BR215">
        <v>0</v>
      </c>
      <c r="BS215">
        <v>1</v>
      </c>
      <c r="BT215">
        <v>1</v>
      </c>
      <c r="BU215">
        <v>1</v>
      </c>
      <c r="BV215">
        <v>1</v>
      </c>
      <c r="BW215">
        <v>1</v>
      </c>
      <c r="BX215">
        <v>1</v>
      </c>
      <c r="BY215" t="s">
        <v>3</v>
      </c>
      <c r="BZ215">
        <v>0</v>
      </c>
      <c r="CA215">
        <v>0</v>
      </c>
      <c r="CF215">
        <v>0</v>
      </c>
      <c r="CG215">
        <v>0</v>
      </c>
      <c r="CM215">
        <v>0</v>
      </c>
      <c r="CN215" t="s">
        <v>3</v>
      </c>
      <c r="CO215">
        <v>0</v>
      </c>
      <c r="CP215">
        <f t="shared" si="136"/>
        <v>3895.58</v>
      </c>
      <c r="CQ215">
        <f t="shared" si="137"/>
        <v>88.536000000000001</v>
      </c>
      <c r="CR215">
        <f t="shared" si="138"/>
        <v>0</v>
      </c>
      <c r="CS215">
        <f t="shared" si="139"/>
        <v>0</v>
      </c>
      <c r="CT215">
        <f t="shared" si="140"/>
        <v>0</v>
      </c>
      <c r="CU215">
        <f t="shared" si="141"/>
        <v>0</v>
      </c>
      <c r="CV215">
        <f t="shared" si="142"/>
        <v>0</v>
      </c>
      <c r="CW215">
        <f t="shared" si="143"/>
        <v>0</v>
      </c>
      <c r="CX215">
        <f t="shared" si="144"/>
        <v>0</v>
      </c>
      <c r="CY215">
        <f>S215*(BZ215/100)</f>
        <v>0</v>
      </c>
      <c r="CZ215">
        <f>S215*(CA215/100)</f>
        <v>0</v>
      </c>
      <c r="DC215" t="s">
        <v>3</v>
      </c>
      <c r="DD215" t="s">
        <v>3</v>
      </c>
      <c r="DE215" t="s">
        <v>3</v>
      </c>
      <c r="DF215" t="s">
        <v>3</v>
      </c>
      <c r="DG215" t="s">
        <v>3</v>
      </c>
      <c r="DH215" t="s">
        <v>3</v>
      </c>
      <c r="DI215" t="s">
        <v>3</v>
      </c>
      <c r="DJ215" t="s">
        <v>3</v>
      </c>
      <c r="DK215" t="s">
        <v>3</v>
      </c>
      <c r="DL215" t="s">
        <v>3</v>
      </c>
      <c r="DM215" t="s">
        <v>3</v>
      </c>
      <c r="DN215">
        <v>110</v>
      </c>
      <c r="DO215">
        <v>74</v>
      </c>
      <c r="DP215">
        <v>1.0669999999999999</v>
      </c>
      <c r="DQ215">
        <v>1</v>
      </c>
      <c r="DU215">
        <v>1010</v>
      </c>
      <c r="DV215" t="s">
        <v>43</v>
      </c>
      <c r="DW215" t="s">
        <v>43</v>
      </c>
      <c r="DX215">
        <v>1</v>
      </c>
      <c r="EE215">
        <v>42145144</v>
      </c>
      <c r="EF215">
        <v>30</v>
      </c>
      <c r="EG215" t="s">
        <v>23</v>
      </c>
      <c r="EH215">
        <v>0</v>
      </c>
      <c r="EI215" t="s">
        <v>3</v>
      </c>
      <c r="EJ215">
        <v>1</v>
      </c>
      <c r="EK215">
        <v>137</v>
      </c>
      <c r="EL215" t="s">
        <v>258</v>
      </c>
      <c r="EM215" t="s">
        <v>259</v>
      </c>
      <c r="EO215" t="s">
        <v>3</v>
      </c>
      <c r="EQ215">
        <v>512</v>
      </c>
      <c r="ER215">
        <v>37.200000000000003</v>
      </c>
      <c r="ES215">
        <v>37.200000000000003</v>
      </c>
      <c r="ET215">
        <v>0</v>
      </c>
      <c r="EU215">
        <v>0</v>
      </c>
      <c r="EV215">
        <v>0</v>
      </c>
      <c r="EW215">
        <v>0</v>
      </c>
      <c r="EX215">
        <v>0</v>
      </c>
      <c r="FQ215">
        <v>0</v>
      </c>
      <c r="FR215">
        <f t="shared" si="145"/>
        <v>0</v>
      </c>
      <c r="FS215">
        <v>0</v>
      </c>
      <c r="FX215">
        <v>110</v>
      </c>
      <c r="FY215">
        <v>74</v>
      </c>
      <c r="GA215" t="s">
        <v>3</v>
      </c>
      <c r="GD215">
        <v>0</v>
      </c>
      <c r="GF215">
        <v>-432837790</v>
      </c>
      <c r="GG215">
        <v>2</v>
      </c>
      <c r="GH215">
        <v>1</v>
      </c>
      <c r="GI215">
        <v>2</v>
      </c>
      <c r="GJ215">
        <v>0</v>
      </c>
      <c r="GK215">
        <f>ROUND(R215*(S12)/100,2)</f>
        <v>0</v>
      </c>
      <c r="GL215">
        <f t="shared" si="146"/>
        <v>0</v>
      </c>
      <c r="GM215">
        <f t="shared" si="147"/>
        <v>3895.58</v>
      </c>
      <c r="GN215">
        <f t="shared" si="148"/>
        <v>3895.58</v>
      </c>
      <c r="GO215">
        <f t="shared" si="149"/>
        <v>0</v>
      </c>
      <c r="GP215">
        <f t="shared" si="150"/>
        <v>0</v>
      </c>
      <c r="GR215">
        <v>0</v>
      </c>
      <c r="GS215">
        <v>3</v>
      </c>
      <c r="GT215">
        <v>0</v>
      </c>
      <c r="GU215" t="s">
        <v>3</v>
      </c>
      <c r="GV215">
        <f t="shared" si="151"/>
        <v>0</v>
      </c>
      <c r="GW215">
        <v>1</v>
      </c>
      <c r="GX215">
        <f t="shared" si="152"/>
        <v>0</v>
      </c>
      <c r="HA215">
        <v>0</v>
      </c>
      <c r="HB215">
        <v>0</v>
      </c>
      <c r="IK215">
        <v>0</v>
      </c>
    </row>
    <row r="216" spans="1:255" x14ac:dyDescent="0.2">
      <c r="A216" s="2">
        <v>18</v>
      </c>
      <c r="B216" s="2">
        <v>1</v>
      </c>
      <c r="C216" s="2">
        <v>180</v>
      </c>
      <c r="D216" s="2"/>
      <c r="E216" s="2" t="s">
        <v>379</v>
      </c>
      <c r="F216" s="2" t="s">
        <v>380</v>
      </c>
      <c r="G216" s="2" t="s">
        <v>381</v>
      </c>
      <c r="H216" s="2" t="s">
        <v>43</v>
      </c>
      <c r="I216" s="2">
        <f>I212*J216</f>
        <v>44</v>
      </c>
      <c r="J216" s="2">
        <v>1</v>
      </c>
      <c r="K216" s="2"/>
      <c r="L216" s="2"/>
      <c r="M216" s="2"/>
      <c r="N216" s="2"/>
      <c r="O216" s="2">
        <f t="shared" si="121"/>
        <v>5825.16</v>
      </c>
      <c r="P216" s="2">
        <f t="shared" si="122"/>
        <v>5825.16</v>
      </c>
      <c r="Q216" s="2">
        <f t="shared" si="123"/>
        <v>0</v>
      </c>
      <c r="R216" s="2">
        <f t="shared" si="124"/>
        <v>0</v>
      </c>
      <c r="S216" s="2">
        <f t="shared" si="125"/>
        <v>0</v>
      </c>
      <c r="T216" s="2">
        <f t="shared" si="126"/>
        <v>0</v>
      </c>
      <c r="U216" s="2">
        <f t="shared" si="127"/>
        <v>0</v>
      </c>
      <c r="V216" s="2">
        <f t="shared" si="128"/>
        <v>0</v>
      </c>
      <c r="W216" s="2">
        <f t="shared" si="129"/>
        <v>0</v>
      </c>
      <c r="X216" s="2">
        <f t="shared" si="130"/>
        <v>0</v>
      </c>
      <c r="Y216" s="2">
        <f t="shared" si="131"/>
        <v>0</v>
      </c>
      <c r="Z216" s="2"/>
      <c r="AA216" s="2">
        <v>42559021</v>
      </c>
      <c r="AB216" s="2">
        <f t="shared" si="132"/>
        <v>132.38999999999999</v>
      </c>
      <c r="AC216" s="2">
        <f t="shared" si="133"/>
        <v>132.38999999999999</v>
      </c>
      <c r="AD216" s="2">
        <f t="shared" si="167"/>
        <v>0</v>
      </c>
      <c r="AE216" s="2">
        <f t="shared" si="167"/>
        <v>0</v>
      </c>
      <c r="AF216" s="2">
        <f t="shared" si="167"/>
        <v>0</v>
      </c>
      <c r="AG216" s="2">
        <f t="shared" si="134"/>
        <v>0</v>
      </c>
      <c r="AH216" s="2">
        <f t="shared" si="168"/>
        <v>0</v>
      </c>
      <c r="AI216" s="2">
        <f t="shared" si="168"/>
        <v>0</v>
      </c>
      <c r="AJ216" s="2">
        <f t="shared" si="135"/>
        <v>0</v>
      </c>
      <c r="AK216" s="2">
        <v>132.38999999999999</v>
      </c>
      <c r="AL216" s="2">
        <v>132.38999999999999</v>
      </c>
      <c r="AM216" s="2">
        <v>0</v>
      </c>
      <c r="AN216" s="2">
        <v>0</v>
      </c>
      <c r="AO216" s="2">
        <v>0</v>
      </c>
      <c r="AP216" s="2">
        <v>0</v>
      </c>
      <c r="AQ216" s="2">
        <v>0</v>
      </c>
      <c r="AR216" s="2">
        <v>0</v>
      </c>
      <c r="AS216" s="2">
        <v>0</v>
      </c>
      <c r="AT216" s="2">
        <v>110</v>
      </c>
      <c r="AU216" s="2">
        <v>74</v>
      </c>
      <c r="AV216" s="2">
        <v>1</v>
      </c>
      <c r="AW216" s="2">
        <v>1</v>
      </c>
      <c r="AX216" s="2"/>
      <c r="AY216" s="2"/>
      <c r="AZ216" s="2">
        <v>1</v>
      </c>
      <c r="BA216" s="2">
        <v>1</v>
      </c>
      <c r="BB216" s="2">
        <v>1</v>
      </c>
      <c r="BC216" s="2">
        <v>1</v>
      </c>
      <c r="BD216" s="2" t="s">
        <v>3</v>
      </c>
      <c r="BE216" s="2" t="s">
        <v>3</v>
      </c>
      <c r="BF216" s="2" t="s">
        <v>3</v>
      </c>
      <c r="BG216" s="2" t="s">
        <v>3</v>
      </c>
      <c r="BH216" s="2">
        <v>3</v>
      </c>
      <c r="BI216" s="2">
        <v>1</v>
      </c>
      <c r="BJ216" s="2" t="s">
        <v>382</v>
      </c>
      <c r="BK216" s="2"/>
      <c r="BL216" s="2"/>
      <c r="BM216" s="2">
        <v>137</v>
      </c>
      <c r="BN216" s="2">
        <v>0</v>
      </c>
      <c r="BO216" s="2" t="s">
        <v>3</v>
      </c>
      <c r="BP216" s="2">
        <v>0</v>
      </c>
      <c r="BQ216" s="2">
        <v>30</v>
      </c>
      <c r="BR216" s="2">
        <v>0</v>
      </c>
      <c r="BS216" s="2">
        <v>1</v>
      </c>
      <c r="BT216" s="2">
        <v>1</v>
      </c>
      <c r="BU216" s="2">
        <v>1</v>
      </c>
      <c r="BV216" s="2">
        <v>1</v>
      </c>
      <c r="BW216" s="2">
        <v>1</v>
      </c>
      <c r="BX216" s="2">
        <v>1</v>
      </c>
      <c r="BY216" s="2" t="s">
        <v>3</v>
      </c>
      <c r="BZ216" s="2">
        <v>110</v>
      </c>
      <c r="CA216" s="2">
        <v>74</v>
      </c>
      <c r="CB216" s="2"/>
      <c r="CC216" s="2"/>
      <c r="CD216" s="2"/>
      <c r="CE216" s="2"/>
      <c r="CF216" s="2">
        <v>0</v>
      </c>
      <c r="CG216" s="2">
        <v>0</v>
      </c>
      <c r="CH216" s="2"/>
      <c r="CI216" s="2"/>
      <c r="CJ216" s="2"/>
      <c r="CK216" s="2"/>
      <c r="CL216" s="2"/>
      <c r="CM216" s="2">
        <v>0</v>
      </c>
      <c r="CN216" s="2" t="s">
        <v>3</v>
      </c>
      <c r="CO216" s="2">
        <v>0</v>
      </c>
      <c r="CP216" s="2">
        <f t="shared" si="136"/>
        <v>5825.16</v>
      </c>
      <c r="CQ216" s="2">
        <f t="shared" si="137"/>
        <v>132.38999999999999</v>
      </c>
      <c r="CR216" s="2">
        <f t="shared" si="138"/>
        <v>0</v>
      </c>
      <c r="CS216" s="2">
        <f t="shared" si="139"/>
        <v>0</v>
      </c>
      <c r="CT216" s="2">
        <f t="shared" si="140"/>
        <v>0</v>
      </c>
      <c r="CU216" s="2">
        <f t="shared" si="141"/>
        <v>0</v>
      </c>
      <c r="CV216" s="2">
        <f t="shared" si="142"/>
        <v>0</v>
      </c>
      <c r="CW216" s="2">
        <f t="shared" si="143"/>
        <v>0</v>
      </c>
      <c r="CX216" s="2">
        <f t="shared" si="144"/>
        <v>0</v>
      </c>
      <c r="CY216" s="2">
        <f>((S216*BZ216)/100)</f>
        <v>0</v>
      </c>
      <c r="CZ216" s="2">
        <f>((S216*CA216)/100)</f>
        <v>0</v>
      </c>
      <c r="DA216" s="2"/>
      <c r="DB216" s="2"/>
      <c r="DC216" s="2" t="s">
        <v>3</v>
      </c>
      <c r="DD216" s="2" t="s">
        <v>3</v>
      </c>
      <c r="DE216" s="2" t="s">
        <v>3</v>
      </c>
      <c r="DF216" s="2" t="s">
        <v>3</v>
      </c>
      <c r="DG216" s="2" t="s">
        <v>3</v>
      </c>
      <c r="DH216" s="2" t="s">
        <v>3</v>
      </c>
      <c r="DI216" s="2" t="s">
        <v>3</v>
      </c>
      <c r="DJ216" s="2" t="s">
        <v>3</v>
      </c>
      <c r="DK216" s="2" t="s">
        <v>3</v>
      </c>
      <c r="DL216" s="2" t="s">
        <v>3</v>
      </c>
      <c r="DM216" s="2" t="s">
        <v>3</v>
      </c>
      <c r="DN216" s="2">
        <v>0</v>
      </c>
      <c r="DO216" s="2">
        <v>0</v>
      </c>
      <c r="DP216" s="2">
        <v>1.0669999999999999</v>
      </c>
      <c r="DQ216" s="2">
        <v>1</v>
      </c>
      <c r="DR216" s="2"/>
      <c r="DS216" s="2"/>
      <c r="DT216" s="2"/>
      <c r="DU216" s="2">
        <v>1010</v>
      </c>
      <c r="DV216" s="2" t="s">
        <v>43</v>
      </c>
      <c r="DW216" s="2" t="s">
        <v>43</v>
      </c>
      <c r="DX216" s="2">
        <v>1</v>
      </c>
      <c r="DY216" s="2"/>
      <c r="DZ216" s="2"/>
      <c r="EA216" s="2"/>
      <c r="EB216" s="2"/>
      <c r="EC216" s="2"/>
      <c r="ED216" s="2"/>
      <c r="EE216" s="2">
        <v>42145144</v>
      </c>
      <c r="EF216" s="2">
        <v>30</v>
      </c>
      <c r="EG216" s="2" t="s">
        <v>23</v>
      </c>
      <c r="EH216" s="2">
        <v>0</v>
      </c>
      <c r="EI216" s="2" t="s">
        <v>3</v>
      </c>
      <c r="EJ216" s="2">
        <v>1</v>
      </c>
      <c r="EK216" s="2">
        <v>137</v>
      </c>
      <c r="EL216" s="2" t="s">
        <v>258</v>
      </c>
      <c r="EM216" s="2" t="s">
        <v>259</v>
      </c>
      <c r="EN216" s="2"/>
      <c r="EO216" s="2" t="s">
        <v>3</v>
      </c>
      <c r="EP216" s="2"/>
      <c r="EQ216" s="2">
        <v>512</v>
      </c>
      <c r="ER216" s="2">
        <v>132.38999999999999</v>
      </c>
      <c r="ES216" s="2">
        <v>132.38999999999999</v>
      </c>
      <c r="ET216" s="2">
        <v>0</v>
      </c>
      <c r="EU216" s="2">
        <v>0</v>
      </c>
      <c r="EV216" s="2">
        <v>0</v>
      </c>
      <c r="EW216" s="2">
        <v>0</v>
      </c>
      <c r="EX216" s="2">
        <v>0</v>
      </c>
      <c r="EY216" s="2"/>
      <c r="EZ216" s="2"/>
      <c r="FA216" s="2"/>
      <c r="FB216" s="2"/>
      <c r="FC216" s="2"/>
      <c r="FD216" s="2"/>
      <c r="FE216" s="2"/>
      <c r="FF216" s="2"/>
      <c r="FG216" s="2"/>
      <c r="FH216" s="2"/>
      <c r="FI216" s="2"/>
      <c r="FJ216" s="2"/>
      <c r="FK216" s="2"/>
      <c r="FL216" s="2"/>
      <c r="FM216" s="2"/>
      <c r="FN216" s="2"/>
      <c r="FO216" s="2"/>
      <c r="FP216" s="2"/>
      <c r="FQ216" s="2">
        <v>0</v>
      </c>
      <c r="FR216" s="2">
        <f t="shared" si="145"/>
        <v>0</v>
      </c>
      <c r="FS216" s="2">
        <v>0</v>
      </c>
      <c r="FT216" s="2"/>
      <c r="FU216" s="2"/>
      <c r="FV216" s="2"/>
      <c r="FW216" s="2"/>
      <c r="FX216" s="2">
        <v>110</v>
      </c>
      <c r="FY216" s="2">
        <v>74</v>
      </c>
      <c r="FZ216" s="2"/>
      <c r="GA216" s="2" t="s">
        <v>3</v>
      </c>
      <c r="GB216" s="2"/>
      <c r="GC216" s="2"/>
      <c r="GD216" s="2">
        <v>0</v>
      </c>
      <c r="GE216" s="2"/>
      <c r="GF216" s="2">
        <v>596687901</v>
      </c>
      <c r="GG216" s="2">
        <v>2</v>
      </c>
      <c r="GH216" s="2">
        <v>1</v>
      </c>
      <c r="GI216" s="2">
        <v>-2</v>
      </c>
      <c r="GJ216" s="2">
        <v>0</v>
      </c>
      <c r="GK216" s="2">
        <f>ROUND(R216*(R12)/100,2)</f>
        <v>0</v>
      </c>
      <c r="GL216" s="2">
        <f t="shared" si="146"/>
        <v>0</v>
      </c>
      <c r="GM216" s="2">
        <f t="shared" si="147"/>
        <v>5825.16</v>
      </c>
      <c r="GN216" s="2">
        <f t="shared" si="148"/>
        <v>5825.16</v>
      </c>
      <c r="GO216" s="2">
        <f t="shared" si="149"/>
        <v>0</v>
      </c>
      <c r="GP216" s="2">
        <f t="shared" si="150"/>
        <v>0</v>
      </c>
      <c r="GQ216" s="2"/>
      <c r="GR216" s="2">
        <v>0</v>
      </c>
      <c r="GS216" s="2">
        <v>3</v>
      </c>
      <c r="GT216" s="2">
        <v>0</v>
      </c>
      <c r="GU216" s="2" t="s">
        <v>3</v>
      </c>
      <c r="GV216" s="2">
        <f t="shared" si="151"/>
        <v>0</v>
      </c>
      <c r="GW216" s="2">
        <v>1</v>
      </c>
      <c r="GX216" s="2">
        <f t="shared" si="152"/>
        <v>0</v>
      </c>
      <c r="GY216" s="2"/>
      <c r="GZ216" s="2"/>
      <c r="HA216" s="2">
        <v>0</v>
      </c>
      <c r="HB216" s="2">
        <v>0</v>
      </c>
      <c r="HC216" s="2"/>
      <c r="HD216" s="2"/>
      <c r="HE216" s="2"/>
      <c r="HF216" s="2"/>
      <c r="HG216" s="2"/>
      <c r="HH216" s="2"/>
      <c r="HI216" s="2"/>
      <c r="HJ216" s="2"/>
      <c r="HK216" s="2"/>
      <c r="HL216" s="2"/>
      <c r="HM216" s="2"/>
      <c r="HN216" s="2"/>
      <c r="HO216" s="2"/>
      <c r="HP216" s="2"/>
      <c r="HQ216" s="2"/>
      <c r="HR216" s="2"/>
      <c r="HS216" s="2"/>
      <c r="HT216" s="2"/>
      <c r="HU216" s="2"/>
      <c r="HV216" s="2"/>
      <c r="HW216" s="2"/>
      <c r="HX216" s="2"/>
      <c r="HY216" s="2"/>
      <c r="HZ216" s="2"/>
      <c r="IA216" s="2"/>
      <c r="IB216" s="2"/>
      <c r="IC216" s="2"/>
      <c r="ID216" s="2"/>
      <c r="IE216" s="2"/>
      <c r="IF216" s="2"/>
      <c r="IG216" s="2"/>
      <c r="IH216" s="2"/>
      <c r="II216" s="2"/>
      <c r="IJ216" s="2"/>
      <c r="IK216" s="2">
        <v>0</v>
      </c>
      <c r="IL216" s="2"/>
      <c r="IM216" s="2"/>
      <c r="IN216" s="2"/>
      <c r="IO216" s="2"/>
      <c r="IP216" s="2"/>
      <c r="IQ216" s="2"/>
      <c r="IR216" s="2"/>
      <c r="IS216" s="2"/>
      <c r="IT216" s="2"/>
      <c r="IU216" s="2"/>
    </row>
    <row r="217" spans="1:255" x14ac:dyDescent="0.2">
      <c r="A217">
        <v>18</v>
      </c>
      <c r="B217">
        <v>1</v>
      </c>
      <c r="C217">
        <v>189</v>
      </c>
      <c r="E217" t="s">
        <v>379</v>
      </c>
      <c r="F217" t="s">
        <v>380</v>
      </c>
      <c r="G217" t="s">
        <v>381</v>
      </c>
      <c r="H217" t="s">
        <v>43</v>
      </c>
      <c r="I217">
        <f>I213*J217</f>
        <v>44</v>
      </c>
      <c r="J217">
        <v>1</v>
      </c>
      <c r="O217">
        <f t="shared" si="121"/>
        <v>18407.509999999998</v>
      </c>
      <c r="P217">
        <f t="shared" si="122"/>
        <v>18407.509999999998</v>
      </c>
      <c r="Q217">
        <f t="shared" si="123"/>
        <v>0</v>
      </c>
      <c r="R217">
        <f t="shared" si="124"/>
        <v>0</v>
      </c>
      <c r="S217">
        <f t="shared" si="125"/>
        <v>0</v>
      </c>
      <c r="T217">
        <f t="shared" si="126"/>
        <v>0</v>
      </c>
      <c r="U217">
        <f t="shared" si="127"/>
        <v>0</v>
      </c>
      <c r="V217">
        <f t="shared" si="128"/>
        <v>0</v>
      </c>
      <c r="W217">
        <f t="shared" si="129"/>
        <v>0</v>
      </c>
      <c r="X217">
        <f t="shared" si="130"/>
        <v>0</v>
      </c>
      <c r="Y217">
        <f t="shared" si="131"/>
        <v>0</v>
      </c>
      <c r="AA217">
        <v>42559019</v>
      </c>
      <c r="AB217">
        <f t="shared" si="132"/>
        <v>132.38999999999999</v>
      </c>
      <c r="AC217">
        <f t="shared" si="133"/>
        <v>132.38999999999999</v>
      </c>
      <c r="AD217">
        <f t="shared" si="167"/>
        <v>0</v>
      </c>
      <c r="AE217">
        <f t="shared" si="167"/>
        <v>0</v>
      </c>
      <c r="AF217">
        <f t="shared" si="167"/>
        <v>0</v>
      </c>
      <c r="AG217">
        <f t="shared" si="134"/>
        <v>0</v>
      </c>
      <c r="AH217">
        <f t="shared" si="168"/>
        <v>0</v>
      </c>
      <c r="AI217">
        <f t="shared" si="168"/>
        <v>0</v>
      </c>
      <c r="AJ217">
        <f t="shared" si="135"/>
        <v>0</v>
      </c>
      <c r="AK217">
        <v>132.38999999999999</v>
      </c>
      <c r="AL217">
        <v>132.38999999999999</v>
      </c>
      <c r="AM217">
        <v>0</v>
      </c>
      <c r="AN217">
        <v>0</v>
      </c>
      <c r="AO217">
        <v>0</v>
      </c>
      <c r="AP217">
        <v>0</v>
      </c>
      <c r="AQ217">
        <v>0</v>
      </c>
      <c r="AR217">
        <v>0</v>
      </c>
      <c r="AS217">
        <v>0</v>
      </c>
      <c r="AT217">
        <v>0</v>
      </c>
      <c r="AU217">
        <v>0</v>
      </c>
      <c r="AV217">
        <v>1</v>
      </c>
      <c r="AW217">
        <v>1</v>
      </c>
      <c r="AZ217">
        <v>1</v>
      </c>
      <c r="BA217">
        <v>1</v>
      </c>
      <c r="BB217">
        <v>1</v>
      </c>
      <c r="BC217">
        <v>3.16</v>
      </c>
      <c r="BD217" t="s">
        <v>3</v>
      </c>
      <c r="BE217" t="s">
        <v>3</v>
      </c>
      <c r="BF217" t="s">
        <v>3</v>
      </c>
      <c r="BG217" t="s">
        <v>3</v>
      </c>
      <c r="BH217">
        <v>3</v>
      </c>
      <c r="BI217">
        <v>1</v>
      </c>
      <c r="BJ217" t="s">
        <v>382</v>
      </c>
      <c r="BM217">
        <v>137</v>
      </c>
      <c r="BN217">
        <v>0</v>
      </c>
      <c r="BO217" t="s">
        <v>380</v>
      </c>
      <c r="BP217">
        <v>1</v>
      </c>
      <c r="BQ217">
        <v>30</v>
      </c>
      <c r="BR217">
        <v>0</v>
      </c>
      <c r="BS217">
        <v>1</v>
      </c>
      <c r="BT217">
        <v>1</v>
      </c>
      <c r="BU217">
        <v>1</v>
      </c>
      <c r="BV217">
        <v>1</v>
      </c>
      <c r="BW217">
        <v>1</v>
      </c>
      <c r="BX217">
        <v>1</v>
      </c>
      <c r="BY217" t="s">
        <v>3</v>
      </c>
      <c r="BZ217">
        <v>0</v>
      </c>
      <c r="CA217">
        <v>0</v>
      </c>
      <c r="CF217">
        <v>0</v>
      </c>
      <c r="CG217">
        <v>0</v>
      </c>
      <c r="CM217">
        <v>0</v>
      </c>
      <c r="CN217" t="s">
        <v>3</v>
      </c>
      <c r="CO217">
        <v>0</v>
      </c>
      <c r="CP217">
        <f t="shared" si="136"/>
        <v>18407.509999999998</v>
      </c>
      <c r="CQ217">
        <f t="shared" si="137"/>
        <v>418.35239999999999</v>
      </c>
      <c r="CR217">
        <f t="shared" si="138"/>
        <v>0</v>
      </c>
      <c r="CS217">
        <f t="shared" si="139"/>
        <v>0</v>
      </c>
      <c r="CT217">
        <f t="shared" si="140"/>
        <v>0</v>
      </c>
      <c r="CU217">
        <f t="shared" si="141"/>
        <v>0</v>
      </c>
      <c r="CV217">
        <f t="shared" si="142"/>
        <v>0</v>
      </c>
      <c r="CW217">
        <f t="shared" si="143"/>
        <v>0</v>
      </c>
      <c r="CX217">
        <f t="shared" si="144"/>
        <v>0</v>
      </c>
      <c r="CY217">
        <f>S217*(BZ217/100)</f>
        <v>0</v>
      </c>
      <c r="CZ217">
        <f>S217*(CA217/100)</f>
        <v>0</v>
      </c>
      <c r="DC217" t="s">
        <v>3</v>
      </c>
      <c r="DD217" t="s">
        <v>3</v>
      </c>
      <c r="DE217" t="s">
        <v>3</v>
      </c>
      <c r="DF217" t="s">
        <v>3</v>
      </c>
      <c r="DG217" t="s">
        <v>3</v>
      </c>
      <c r="DH217" t="s">
        <v>3</v>
      </c>
      <c r="DI217" t="s">
        <v>3</v>
      </c>
      <c r="DJ217" t="s">
        <v>3</v>
      </c>
      <c r="DK217" t="s">
        <v>3</v>
      </c>
      <c r="DL217" t="s">
        <v>3</v>
      </c>
      <c r="DM217" t="s">
        <v>3</v>
      </c>
      <c r="DN217">
        <v>110</v>
      </c>
      <c r="DO217">
        <v>74</v>
      </c>
      <c r="DP217">
        <v>1.0669999999999999</v>
      </c>
      <c r="DQ217">
        <v>1</v>
      </c>
      <c r="DU217">
        <v>1010</v>
      </c>
      <c r="DV217" t="s">
        <v>43</v>
      </c>
      <c r="DW217" t="s">
        <v>43</v>
      </c>
      <c r="DX217">
        <v>1</v>
      </c>
      <c r="EE217">
        <v>42145144</v>
      </c>
      <c r="EF217">
        <v>30</v>
      </c>
      <c r="EG217" t="s">
        <v>23</v>
      </c>
      <c r="EH217">
        <v>0</v>
      </c>
      <c r="EI217" t="s">
        <v>3</v>
      </c>
      <c r="EJ217">
        <v>1</v>
      </c>
      <c r="EK217">
        <v>137</v>
      </c>
      <c r="EL217" t="s">
        <v>258</v>
      </c>
      <c r="EM217" t="s">
        <v>259</v>
      </c>
      <c r="EO217" t="s">
        <v>3</v>
      </c>
      <c r="EQ217">
        <v>512</v>
      </c>
      <c r="ER217">
        <v>132.38999999999999</v>
      </c>
      <c r="ES217">
        <v>132.38999999999999</v>
      </c>
      <c r="ET217">
        <v>0</v>
      </c>
      <c r="EU217">
        <v>0</v>
      </c>
      <c r="EV217">
        <v>0</v>
      </c>
      <c r="EW217">
        <v>0</v>
      </c>
      <c r="EX217">
        <v>0</v>
      </c>
      <c r="FQ217">
        <v>0</v>
      </c>
      <c r="FR217">
        <f t="shared" si="145"/>
        <v>0</v>
      </c>
      <c r="FS217">
        <v>0</v>
      </c>
      <c r="FX217">
        <v>110</v>
      </c>
      <c r="FY217">
        <v>74</v>
      </c>
      <c r="GA217" t="s">
        <v>3</v>
      </c>
      <c r="GD217">
        <v>0</v>
      </c>
      <c r="GF217">
        <v>596687901</v>
      </c>
      <c r="GG217">
        <v>2</v>
      </c>
      <c r="GH217">
        <v>1</v>
      </c>
      <c r="GI217">
        <v>2</v>
      </c>
      <c r="GJ217">
        <v>0</v>
      </c>
      <c r="GK217">
        <f>ROUND(R217*(S12)/100,2)</f>
        <v>0</v>
      </c>
      <c r="GL217">
        <f t="shared" si="146"/>
        <v>0</v>
      </c>
      <c r="GM217">
        <f t="shared" si="147"/>
        <v>18407.509999999998</v>
      </c>
      <c r="GN217">
        <f t="shared" si="148"/>
        <v>18407.509999999998</v>
      </c>
      <c r="GO217">
        <f t="shared" si="149"/>
        <v>0</v>
      </c>
      <c r="GP217">
        <f t="shared" si="150"/>
        <v>0</v>
      </c>
      <c r="GR217">
        <v>0</v>
      </c>
      <c r="GS217">
        <v>3</v>
      </c>
      <c r="GT217">
        <v>0</v>
      </c>
      <c r="GU217" t="s">
        <v>3</v>
      </c>
      <c r="GV217">
        <f t="shared" si="151"/>
        <v>0</v>
      </c>
      <c r="GW217">
        <v>1</v>
      </c>
      <c r="GX217">
        <f t="shared" si="152"/>
        <v>0</v>
      </c>
      <c r="HA217">
        <v>0</v>
      </c>
      <c r="HB217">
        <v>0</v>
      </c>
      <c r="IK217">
        <v>0</v>
      </c>
    </row>
    <row r="218" spans="1:255" x14ac:dyDescent="0.2">
      <c r="A218" s="2">
        <v>17</v>
      </c>
      <c r="B218" s="2">
        <v>1</v>
      </c>
      <c r="C218" s="2">
        <f>ROW(SmtRes!A194)</f>
        <v>194</v>
      </c>
      <c r="D218" s="2">
        <f>ROW(EtalonRes!A277)</f>
        <v>277</v>
      </c>
      <c r="E218" s="2" t="s">
        <v>383</v>
      </c>
      <c r="F218" s="2" t="s">
        <v>254</v>
      </c>
      <c r="G218" s="2" t="s">
        <v>255</v>
      </c>
      <c r="H218" s="2" t="s">
        <v>256</v>
      </c>
      <c r="I218" s="2">
        <v>1.1631199999999999</v>
      </c>
      <c r="J218" s="2">
        <v>0</v>
      </c>
      <c r="K218" s="2"/>
      <c r="L218" s="2"/>
      <c r="M218" s="2"/>
      <c r="N218" s="2"/>
      <c r="O218" s="2">
        <f t="shared" si="121"/>
        <v>2058.89</v>
      </c>
      <c r="P218" s="2">
        <f t="shared" si="122"/>
        <v>900.91</v>
      </c>
      <c r="Q218" s="2">
        <f t="shared" si="123"/>
        <v>228.33</v>
      </c>
      <c r="R218" s="2">
        <f t="shared" si="124"/>
        <v>54.64</v>
      </c>
      <c r="S218" s="2">
        <f t="shared" si="125"/>
        <v>929.65</v>
      </c>
      <c r="T218" s="2">
        <f t="shared" si="126"/>
        <v>0</v>
      </c>
      <c r="U218" s="2">
        <f t="shared" si="127"/>
        <v>79.051450799999998</v>
      </c>
      <c r="V218" s="2">
        <f t="shared" si="128"/>
        <v>0</v>
      </c>
      <c r="W218" s="2">
        <f t="shared" si="129"/>
        <v>0</v>
      </c>
      <c r="X218" s="2">
        <f t="shared" si="130"/>
        <v>1022.62</v>
      </c>
      <c r="Y218" s="2">
        <f t="shared" si="131"/>
        <v>687.94</v>
      </c>
      <c r="Z218" s="2"/>
      <c r="AA218" s="2">
        <v>42559021</v>
      </c>
      <c r="AB218" s="2">
        <f t="shared" si="132"/>
        <v>1770.1455000000001</v>
      </c>
      <c r="AC218" s="2">
        <f t="shared" si="133"/>
        <v>774.56</v>
      </c>
      <c r="AD218" s="2">
        <f>ROUND(((ET218*1.25)),6)</f>
        <v>196.3125</v>
      </c>
      <c r="AE218" s="2">
        <f>ROUND(((EU218*1.25)),6)</f>
        <v>46.975000000000001</v>
      </c>
      <c r="AF218" s="2">
        <f>ROUND(((EV218*1.15)),6)</f>
        <v>799.27300000000002</v>
      </c>
      <c r="AG218" s="2">
        <f t="shared" si="134"/>
        <v>0</v>
      </c>
      <c r="AH218" s="2">
        <f>((EW218*1.15))</f>
        <v>67.965000000000003</v>
      </c>
      <c r="AI218" s="2">
        <f>((EX218*1.25))</f>
        <v>0</v>
      </c>
      <c r="AJ218" s="2">
        <f t="shared" si="135"/>
        <v>0</v>
      </c>
      <c r="AK218" s="2">
        <v>1626.63</v>
      </c>
      <c r="AL218" s="2">
        <v>774.56</v>
      </c>
      <c r="AM218" s="2">
        <v>157.05000000000001</v>
      </c>
      <c r="AN218" s="2">
        <v>37.58</v>
      </c>
      <c r="AO218" s="2">
        <v>695.02</v>
      </c>
      <c r="AP218" s="2">
        <v>0</v>
      </c>
      <c r="AQ218" s="2">
        <v>59.1</v>
      </c>
      <c r="AR218" s="2">
        <v>0</v>
      </c>
      <c r="AS218" s="2">
        <v>0</v>
      </c>
      <c r="AT218" s="2">
        <v>110</v>
      </c>
      <c r="AU218" s="2">
        <v>74</v>
      </c>
      <c r="AV218" s="2">
        <v>1</v>
      </c>
      <c r="AW218" s="2">
        <v>1</v>
      </c>
      <c r="AX218" s="2"/>
      <c r="AY218" s="2"/>
      <c r="AZ218" s="2">
        <v>1</v>
      </c>
      <c r="BA218" s="2">
        <v>1</v>
      </c>
      <c r="BB218" s="2">
        <v>1</v>
      </c>
      <c r="BC218" s="2">
        <v>1</v>
      </c>
      <c r="BD218" s="2" t="s">
        <v>3</v>
      </c>
      <c r="BE218" s="2" t="s">
        <v>3</v>
      </c>
      <c r="BF218" s="2" t="s">
        <v>3</v>
      </c>
      <c r="BG218" s="2" t="s">
        <v>3</v>
      </c>
      <c r="BH218" s="2">
        <v>0</v>
      </c>
      <c r="BI218" s="2">
        <v>1</v>
      </c>
      <c r="BJ218" s="2" t="s">
        <v>257</v>
      </c>
      <c r="BK218" s="2"/>
      <c r="BL218" s="2"/>
      <c r="BM218" s="2">
        <v>137</v>
      </c>
      <c r="BN218" s="2">
        <v>0</v>
      </c>
      <c r="BO218" s="2" t="s">
        <v>3</v>
      </c>
      <c r="BP218" s="2">
        <v>0</v>
      </c>
      <c r="BQ218" s="2">
        <v>30</v>
      </c>
      <c r="BR218" s="2">
        <v>0</v>
      </c>
      <c r="BS218" s="2">
        <v>1</v>
      </c>
      <c r="BT218" s="2">
        <v>1</v>
      </c>
      <c r="BU218" s="2">
        <v>1</v>
      </c>
      <c r="BV218" s="2">
        <v>1</v>
      </c>
      <c r="BW218" s="2">
        <v>1</v>
      </c>
      <c r="BX218" s="2">
        <v>1</v>
      </c>
      <c r="BY218" s="2" t="s">
        <v>3</v>
      </c>
      <c r="BZ218" s="2">
        <v>110</v>
      </c>
      <c r="CA218" s="2">
        <v>74</v>
      </c>
      <c r="CB218" s="2"/>
      <c r="CC218" s="2"/>
      <c r="CD218" s="2"/>
      <c r="CE218" s="2"/>
      <c r="CF218" s="2">
        <v>0</v>
      </c>
      <c r="CG218" s="2">
        <v>0</v>
      </c>
      <c r="CH218" s="2"/>
      <c r="CI218" s="2"/>
      <c r="CJ218" s="2"/>
      <c r="CK218" s="2"/>
      <c r="CL218" s="2"/>
      <c r="CM218" s="2">
        <v>0</v>
      </c>
      <c r="CN218" s="2" t="s">
        <v>20</v>
      </c>
      <c r="CO218" s="2">
        <v>0</v>
      </c>
      <c r="CP218" s="2">
        <f t="shared" si="136"/>
        <v>2058.89</v>
      </c>
      <c r="CQ218" s="2">
        <f t="shared" si="137"/>
        <v>774.56</v>
      </c>
      <c r="CR218" s="2">
        <f t="shared" si="138"/>
        <v>196.3125</v>
      </c>
      <c r="CS218" s="2">
        <f t="shared" si="139"/>
        <v>46.975000000000001</v>
      </c>
      <c r="CT218" s="2">
        <f t="shared" si="140"/>
        <v>799.27300000000002</v>
      </c>
      <c r="CU218" s="2">
        <f t="shared" si="141"/>
        <v>0</v>
      </c>
      <c r="CV218" s="2">
        <f t="shared" si="142"/>
        <v>67.965000000000003</v>
      </c>
      <c r="CW218" s="2">
        <f t="shared" si="143"/>
        <v>0</v>
      </c>
      <c r="CX218" s="2">
        <f t="shared" si="144"/>
        <v>0</v>
      </c>
      <c r="CY218" s="2">
        <f>((S218*BZ218)/100)</f>
        <v>1022.615</v>
      </c>
      <c r="CZ218" s="2">
        <f>((S218*CA218)/100)</f>
        <v>687.94099999999992</v>
      </c>
      <c r="DA218" s="2"/>
      <c r="DB218" s="2"/>
      <c r="DC218" s="2" t="s">
        <v>3</v>
      </c>
      <c r="DD218" s="2" t="s">
        <v>3</v>
      </c>
      <c r="DE218" s="2" t="s">
        <v>21</v>
      </c>
      <c r="DF218" s="2" t="s">
        <v>21</v>
      </c>
      <c r="DG218" s="2" t="s">
        <v>22</v>
      </c>
      <c r="DH218" s="2" t="s">
        <v>3</v>
      </c>
      <c r="DI218" s="2" t="s">
        <v>22</v>
      </c>
      <c r="DJ218" s="2" t="s">
        <v>21</v>
      </c>
      <c r="DK218" s="2" t="s">
        <v>3</v>
      </c>
      <c r="DL218" s="2" t="s">
        <v>3</v>
      </c>
      <c r="DM218" s="2" t="s">
        <v>3</v>
      </c>
      <c r="DN218" s="2">
        <v>0</v>
      </c>
      <c r="DO218" s="2">
        <v>0</v>
      </c>
      <c r="DP218" s="2">
        <v>1.0669999999999999</v>
      </c>
      <c r="DQ218" s="2">
        <v>1</v>
      </c>
      <c r="DR218" s="2"/>
      <c r="DS218" s="2"/>
      <c r="DT218" s="2"/>
      <c r="DU218" s="2">
        <v>1013</v>
      </c>
      <c r="DV218" s="2" t="s">
        <v>256</v>
      </c>
      <c r="DW218" s="2" t="s">
        <v>256</v>
      </c>
      <c r="DX218" s="2">
        <v>1</v>
      </c>
      <c r="DY218" s="2"/>
      <c r="DZ218" s="2"/>
      <c r="EA218" s="2"/>
      <c r="EB218" s="2"/>
      <c r="EC218" s="2"/>
      <c r="ED218" s="2"/>
      <c r="EE218" s="2">
        <v>42145144</v>
      </c>
      <c r="EF218" s="2">
        <v>30</v>
      </c>
      <c r="EG218" s="2" t="s">
        <v>23</v>
      </c>
      <c r="EH218" s="2">
        <v>0</v>
      </c>
      <c r="EI218" s="2" t="s">
        <v>3</v>
      </c>
      <c r="EJ218" s="2">
        <v>1</v>
      </c>
      <c r="EK218" s="2">
        <v>137</v>
      </c>
      <c r="EL218" s="2" t="s">
        <v>258</v>
      </c>
      <c r="EM218" s="2" t="s">
        <v>259</v>
      </c>
      <c r="EN218" s="2"/>
      <c r="EO218" s="2" t="s">
        <v>26</v>
      </c>
      <c r="EP218" s="2"/>
      <c r="EQ218" s="2">
        <v>512</v>
      </c>
      <c r="ER218" s="2">
        <v>1626.63</v>
      </c>
      <c r="ES218" s="2">
        <v>774.56</v>
      </c>
      <c r="ET218" s="2">
        <v>157.05000000000001</v>
      </c>
      <c r="EU218" s="2">
        <v>37.58</v>
      </c>
      <c r="EV218" s="2">
        <v>695.02</v>
      </c>
      <c r="EW218" s="2">
        <v>59.1</v>
      </c>
      <c r="EX218" s="2">
        <v>0</v>
      </c>
      <c r="EY218" s="2">
        <v>0</v>
      </c>
      <c r="EZ218" s="2"/>
      <c r="FA218" s="2"/>
      <c r="FB218" s="2"/>
      <c r="FC218" s="2"/>
      <c r="FD218" s="2"/>
      <c r="FE218" s="2"/>
      <c r="FF218" s="2"/>
      <c r="FG218" s="2"/>
      <c r="FH218" s="2"/>
      <c r="FI218" s="2"/>
      <c r="FJ218" s="2"/>
      <c r="FK218" s="2"/>
      <c r="FL218" s="2"/>
      <c r="FM218" s="2"/>
      <c r="FN218" s="2"/>
      <c r="FO218" s="2"/>
      <c r="FP218" s="2"/>
      <c r="FQ218" s="2">
        <v>0</v>
      </c>
      <c r="FR218" s="2">
        <f t="shared" si="145"/>
        <v>0</v>
      </c>
      <c r="FS218" s="2">
        <v>0</v>
      </c>
      <c r="FT218" s="2"/>
      <c r="FU218" s="2"/>
      <c r="FV218" s="2"/>
      <c r="FW218" s="2"/>
      <c r="FX218" s="2">
        <v>110</v>
      </c>
      <c r="FY218" s="2">
        <v>74</v>
      </c>
      <c r="FZ218" s="2"/>
      <c r="GA218" s="2" t="s">
        <v>3</v>
      </c>
      <c r="GB218" s="2"/>
      <c r="GC218" s="2"/>
      <c r="GD218" s="2">
        <v>0</v>
      </c>
      <c r="GE218" s="2"/>
      <c r="GF218" s="2">
        <v>-2020025952</v>
      </c>
      <c r="GG218" s="2">
        <v>2</v>
      </c>
      <c r="GH218" s="2">
        <v>1</v>
      </c>
      <c r="GI218" s="2">
        <v>-2</v>
      </c>
      <c r="GJ218" s="2">
        <v>0</v>
      </c>
      <c r="GK218" s="2">
        <f>ROUND(R218*(R12)/100,2)</f>
        <v>95.62</v>
      </c>
      <c r="GL218" s="2">
        <f t="shared" si="146"/>
        <v>0</v>
      </c>
      <c r="GM218" s="2">
        <f t="shared" si="147"/>
        <v>3865.07</v>
      </c>
      <c r="GN218" s="2">
        <f t="shared" si="148"/>
        <v>3865.07</v>
      </c>
      <c r="GO218" s="2">
        <f t="shared" si="149"/>
        <v>0</v>
      </c>
      <c r="GP218" s="2">
        <f t="shared" si="150"/>
        <v>0</v>
      </c>
      <c r="GQ218" s="2"/>
      <c r="GR218" s="2">
        <v>0</v>
      </c>
      <c r="GS218" s="2">
        <v>3</v>
      </c>
      <c r="GT218" s="2">
        <v>0</v>
      </c>
      <c r="GU218" s="2" t="s">
        <v>3</v>
      </c>
      <c r="GV218" s="2">
        <f t="shared" si="151"/>
        <v>0</v>
      </c>
      <c r="GW218" s="2">
        <v>1</v>
      </c>
      <c r="GX218" s="2">
        <f t="shared" si="152"/>
        <v>0</v>
      </c>
      <c r="GY218" s="2"/>
      <c r="GZ218" s="2"/>
      <c r="HA218" s="2">
        <v>0</v>
      </c>
      <c r="HB218" s="2">
        <v>0</v>
      </c>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c r="II218" s="2"/>
      <c r="IJ218" s="2"/>
      <c r="IK218" s="2">
        <v>0</v>
      </c>
      <c r="IL218" s="2"/>
      <c r="IM218" s="2"/>
      <c r="IN218" s="2"/>
      <c r="IO218" s="2"/>
      <c r="IP218" s="2"/>
      <c r="IQ218" s="2"/>
      <c r="IR218" s="2"/>
      <c r="IS218" s="2"/>
      <c r="IT218" s="2"/>
      <c r="IU218" s="2"/>
    </row>
    <row r="219" spans="1:255" x14ac:dyDescent="0.2">
      <c r="A219">
        <v>17</v>
      </c>
      <c r="B219">
        <v>1</v>
      </c>
      <c r="C219">
        <f>ROW(SmtRes!A198)</f>
        <v>198</v>
      </c>
      <c r="D219">
        <f>ROW(EtalonRes!A282)</f>
        <v>282</v>
      </c>
      <c r="E219" t="s">
        <v>383</v>
      </c>
      <c r="F219" t="s">
        <v>254</v>
      </c>
      <c r="G219" t="s">
        <v>255</v>
      </c>
      <c r="H219" t="s">
        <v>256</v>
      </c>
      <c r="I219">
        <v>1.1631199999999999</v>
      </c>
      <c r="J219">
        <v>0</v>
      </c>
      <c r="O219">
        <f t="shared" si="121"/>
        <v>23704.58</v>
      </c>
      <c r="P219">
        <f t="shared" si="122"/>
        <v>2684.7</v>
      </c>
      <c r="Q219">
        <f t="shared" si="123"/>
        <v>2055.0100000000002</v>
      </c>
      <c r="R219">
        <f t="shared" si="124"/>
        <v>1114.6099999999999</v>
      </c>
      <c r="S219">
        <f t="shared" si="125"/>
        <v>18964.87</v>
      </c>
      <c r="T219">
        <f t="shared" si="126"/>
        <v>0</v>
      </c>
      <c r="U219">
        <f t="shared" si="127"/>
        <v>79.051450799999998</v>
      </c>
      <c r="V219">
        <f t="shared" si="128"/>
        <v>0</v>
      </c>
      <c r="W219">
        <f t="shared" si="129"/>
        <v>0</v>
      </c>
      <c r="X219">
        <f t="shared" si="130"/>
        <v>16689.09</v>
      </c>
      <c r="Y219">
        <f t="shared" si="131"/>
        <v>7775.6</v>
      </c>
      <c r="AA219">
        <v>42559019</v>
      </c>
      <c r="AB219">
        <f t="shared" si="132"/>
        <v>1770.1455000000001</v>
      </c>
      <c r="AC219">
        <f t="shared" si="133"/>
        <v>774.56</v>
      </c>
      <c r="AD219">
        <f>ROUND(((ET219*1.25)),6)</f>
        <v>196.3125</v>
      </c>
      <c r="AE219">
        <f>ROUND(((EU219*1.25)),6)</f>
        <v>46.975000000000001</v>
      </c>
      <c r="AF219">
        <f>ROUND(((EV219*1.15)),6)</f>
        <v>799.27300000000002</v>
      </c>
      <c r="AG219">
        <f t="shared" si="134"/>
        <v>0</v>
      </c>
      <c r="AH219">
        <f>((EW219*1.15))</f>
        <v>67.965000000000003</v>
      </c>
      <c r="AI219">
        <f>((EX219*1.25))</f>
        <v>0</v>
      </c>
      <c r="AJ219">
        <f t="shared" si="135"/>
        <v>0</v>
      </c>
      <c r="AK219">
        <v>1626.63</v>
      </c>
      <c r="AL219">
        <v>774.56</v>
      </c>
      <c r="AM219">
        <v>157.05000000000001</v>
      </c>
      <c r="AN219">
        <v>37.58</v>
      </c>
      <c r="AO219">
        <v>695.02</v>
      </c>
      <c r="AP219">
        <v>0</v>
      </c>
      <c r="AQ219">
        <v>59.1</v>
      </c>
      <c r="AR219">
        <v>0</v>
      </c>
      <c r="AS219">
        <v>0</v>
      </c>
      <c r="AT219">
        <v>88</v>
      </c>
      <c r="AU219">
        <v>41</v>
      </c>
      <c r="AV219">
        <v>1</v>
      </c>
      <c r="AW219">
        <v>1</v>
      </c>
      <c r="AZ219">
        <v>1</v>
      </c>
      <c r="BA219">
        <v>20.399999999999999</v>
      </c>
      <c r="BB219">
        <v>9</v>
      </c>
      <c r="BC219">
        <v>2.98</v>
      </c>
      <c r="BD219" t="s">
        <v>3</v>
      </c>
      <c r="BE219" t="s">
        <v>3</v>
      </c>
      <c r="BF219" t="s">
        <v>3</v>
      </c>
      <c r="BG219" t="s">
        <v>3</v>
      </c>
      <c r="BH219">
        <v>0</v>
      </c>
      <c r="BI219">
        <v>1</v>
      </c>
      <c r="BJ219" t="s">
        <v>257</v>
      </c>
      <c r="BM219">
        <v>137</v>
      </c>
      <c r="BN219">
        <v>0</v>
      </c>
      <c r="BO219" t="s">
        <v>254</v>
      </c>
      <c r="BP219">
        <v>1</v>
      </c>
      <c r="BQ219">
        <v>30</v>
      </c>
      <c r="BR219">
        <v>0</v>
      </c>
      <c r="BS219">
        <v>20.399999999999999</v>
      </c>
      <c r="BT219">
        <v>1</v>
      </c>
      <c r="BU219">
        <v>1</v>
      </c>
      <c r="BV219">
        <v>1</v>
      </c>
      <c r="BW219">
        <v>1</v>
      </c>
      <c r="BX219">
        <v>1</v>
      </c>
      <c r="BY219" t="s">
        <v>3</v>
      </c>
      <c r="BZ219">
        <v>88</v>
      </c>
      <c r="CA219">
        <v>41</v>
      </c>
      <c r="CF219">
        <v>0</v>
      </c>
      <c r="CG219">
        <v>0</v>
      </c>
      <c r="CM219">
        <v>0</v>
      </c>
      <c r="CN219" t="s">
        <v>20</v>
      </c>
      <c r="CO219">
        <v>0</v>
      </c>
      <c r="CP219">
        <f t="shared" si="136"/>
        <v>23704.579999999998</v>
      </c>
      <c r="CQ219">
        <f t="shared" si="137"/>
        <v>2308.1887999999999</v>
      </c>
      <c r="CR219">
        <f t="shared" si="138"/>
        <v>1766.8125</v>
      </c>
      <c r="CS219">
        <f t="shared" si="139"/>
        <v>958.29</v>
      </c>
      <c r="CT219">
        <f t="shared" si="140"/>
        <v>16305.1692</v>
      </c>
      <c r="CU219">
        <f t="shared" si="141"/>
        <v>0</v>
      </c>
      <c r="CV219">
        <f t="shared" si="142"/>
        <v>67.965000000000003</v>
      </c>
      <c r="CW219">
        <f t="shared" si="143"/>
        <v>0</v>
      </c>
      <c r="CX219">
        <f t="shared" si="144"/>
        <v>0</v>
      </c>
      <c r="CY219">
        <f>S219*(BZ219/100)</f>
        <v>16689.085599999999</v>
      </c>
      <c r="CZ219">
        <f>S219*(CA219/100)</f>
        <v>7775.5966999999991</v>
      </c>
      <c r="DC219" t="s">
        <v>3</v>
      </c>
      <c r="DD219" t="s">
        <v>3</v>
      </c>
      <c r="DE219" t="s">
        <v>21</v>
      </c>
      <c r="DF219" t="s">
        <v>21</v>
      </c>
      <c r="DG219" t="s">
        <v>22</v>
      </c>
      <c r="DH219" t="s">
        <v>3</v>
      </c>
      <c r="DI219" t="s">
        <v>22</v>
      </c>
      <c r="DJ219" t="s">
        <v>21</v>
      </c>
      <c r="DK219" t="s">
        <v>3</v>
      </c>
      <c r="DL219" t="s">
        <v>3</v>
      </c>
      <c r="DM219" t="s">
        <v>3</v>
      </c>
      <c r="DN219">
        <v>110</v>
      </c>
      <c r="DO219">
        <v>74</v>
      </c>
      <c r="DP219">
        <v>1.0669999999999999</v>
      </c>
      <c r="DQ219">
        <v>1</v>
      </c>
      <c r="DU219">
        <v>1013</v>
      </c>
      <c r="DV219" t="s">
        <v>256</v>
      </c>
      <c r="DW219" t="s">
        <v>256</v>
      </c>
      <c r="DX219">
        <v>1</v>
      </c>
      <c r="EE219">
        <v>42145144</v>
      </c>
      <c r="EF219">
        <v>30</v>
      </c>
      <c r="EG219" t="s">
        <v>23</v>
      </c>
      <c r="EH219">
        <v>0</v>
      </c>
      <c r="EI219" t="s">
        <v>3</v>
      </c>
      <c r="EJ219">
        <v>1</v>
      </c>
      <c r="EK219">
        <v>137</v>
      </c>
      <c r="EL219" t="s">
        <v>258</v>
      </c>
      <c r="EM219" t="s">
        <v>259</v>
      </c>
      <c r="EO219" t="s">
        <v>26</v>
      </c>
      <c r="EQ219">
        <v>512</v>
      </c>
      <c r="ER219">
        <v>1626.63</v>
      </c>
      <c r="ES219">
        <v>774.56</v>
      </c>
      <c r="ET219">
        <v>157.05000000000001</v>
      </c>
      <c r="EU219">
        <v>37.58</v>
      </c>
      <c r="EV219">
        <v>695.02</v>
      </c>
      <c r="EW219">
        <v>59.1</v>
      </c>
      <c r="EX219">
        <v>0</v>
      </c>
      <c r="EY219">
        <v>0</v>
      </c>
      <c r="FQ219">
        <v>0</v>
      </c>
      <c r="FR219">
        <f t="shared" si="145"/>
        <v>0</v>
      </c>
      <c r="FS219">
        <v>0</v>
      </c>
      <c r="FX219">
        <v>110</v>
      </c>
      <c r="FY219">
        <v>74</v>
      </c>
      <c r="GA219" t="s">
        <v>3</v>
      </c>
      <c r="GD219">
        <v>0</v>
      </c>
      <c r="GF219">
        <v>-2020025952</v>
      </c>
      <c r="GG219">
        <v>2</v>
      </c>
      <c r="GH219">
        <v>1</v>
      </c>
      <c r="GI219">
        <v>2</v>
      </c>
      <c r="GJ219">
        <v>0</v>
      </c>
      <c r="GK219">
        <f>ROUND(R219*(S12)/100,2)</f>
        <v>1749.94</v>
      </c>
      <c r="GL219">
        <f t="shared" si="146"/>
        <v>0</v>
      </c>
      <c r="GM219">
        <f t="shared" si="147"/>
        <v>49919.21</v>
      </c>
      <c r="GN219">
        <f t="shared" si="148"/>
        <v>49919.21</v>
      </c>
      <c r="GO219">
        <f t="shared" si="149"/>
        <v>0</v>
      </c>
      <c r="GP219">
        <f t="shared" si="150"/>
        <v>0</v>
      </c>
      <c r="GR219">
        <v>0</v>
      </c>
      <c r="GS219">
        <v>3</v>
      </c>
      <c r="GT219">
        <v>0</v>
      </c>
      <c r="GU219" t="s">
        <v>3</v>
      </c>
      <c r="GV219">
        <f t="shared" si="151"/>
        <v>0</v>
      </c>
      <c r="GW219">
        <v>1</v>
      </c>
      <c r="GX219">
        <f t="shared" si="152"/>
        <v>0</v>
      </c>
      <c r="HA219">
        <v>0</v>
      </c>
      <c r="HB219">
        <v>0</v>
      </c>
      <c r="IK219">
        <v>0</v>
      </c>
    </row>
    <row r="220" spans="1:255" x14ac:dyDescent="0.2">
      <c r="A220" s="2">
        <v>17</v>
      </c>
      <c r="B220" s="2">
        <v>1</v>
      </c>
      <c r="C220" s="2"/>
      <c r="D220" s="2"/>
      <c r="E220" s="2" t="s">
        <v>384</v>
      </c>
      <c r="F220" s="2" t="s">
        <v>385</v>
      </c>
      <c r="G220" s="2" t="s">
        <v>386</v>
      </c>
      <c r="H220" s="2" t="s">
        <v>43</v>
      </c>
      <c r="I220" s="2">
        <v>62</v>
      </c>
      <c r="J220" s="2">
        <v>0</v>
      </c>
      <c r="K220" s="2"/>
      <c r="L220" s="2"/>
      <c r="M220" s="2"/>
      <c r="N220" s="2"/>
      <c r="O220" s="2">
        <f t="shared" ref="O220:O245" si="169">ROUND(CP220,2)</f>
        <v>188037.32</v>
      </c>
      <c r="P220" s="2">
        <f t="shared" ref="P220:P245" si="170">ROUND(CQ220*I220,2)</f>
        <v>188037.32</v>
      </c>
      <c r="Q220" s="2">
        <f t="shared" ref="Q220:Q245" si="171">ROUND(CR220*I220,2)</f>
        <v>0</v>
      </c>
      <c r="R220" s="2">
        <f t="shared" ref="R220:R245" si="172">ROUND(CS220*I220,2)</f>
        <v>0</v>
      </c>
      <c r="S220" s="2">
        <f t="shared" ref="S220:S245" si="173">ROUND(CT220*I220,2)</f>
        <v>0</v>
      </c>
      <c r="T220" s="2">
        <f t="shared" ref="T220:T245" si="174">ROUND(CU220*I220,2)</f>
        <v>0</v>
      </c>
      <c r="U220" s="2">
        <f t="shared" ref="U220:U245" si="175">CV220*I220</f>
        <v>0</v>
      </c>
      <c r="V220" s="2">
        <f t="shared" ref="V220:V245" si="176">CW220*I220</f>
        <v>0</v>
      </c>
      <c r="W220" s="2">
        <f t="shared" ref="W220:W245" si="177">ROUND(CX220*I220,2)</f>
        <v>0</v>
      </c>
      <c r="X220" s="2">
        <f t="shared" ref="X220:X245" si="178">ROUND(CY220,2)</f>
        <v>0</v>
      </c>
      <c r="Y220" s="2">
        <f t="shared" ref="Y220:Y245" si="179">ROUND(CZ220,2)</f>
        <v>0</v>
      </c>
      <c r="Z220" s="2"/>
      <c r="AA220" s="2">
        <v>42559021</v>
      </c>
      <c r="AB220" s="2">
        <f t="shared" ref="AB220:AB245" si="180">ROUND((AC220+AD220+AF220),6)</f>
        <v>3032.86</v>
      </c>
      <c r="AC220" s="2">
        <f t="shared" ref="AC220:AC245" si="181">ROUND((ES220),6)</f>
        <v>3032.86</v>
      </c>
      <c r="AD220" s="2">
        <f t="shared" ref="AD220:AF221" si="182">ROUND((ET220),6)</f>
        <v>0</v>
      </c>
      <c r="AE220" s="2">
        <f t="shared" si="182"/>
        <v>0</v>
      </c>
      <c r="AF220" s="2">
        <f t="shared" si="182"/>
        <v>0</v>
      </c>
      <c r="AG220" s="2">
        <f t="shared" ref="AG220:AG245" si="183">ROUND((AP220),6)</f>
        <v>0</v>
      </c>
      <c r="AH220" s="2">
        <f>(EW220)</f>
        <v>0</v>
      </c>
      <c r="AI220" s="2">
        <f>(EX220)</f>
        <v>0</v>
      </c>
      <c r="AJ220" s="2">
        <f t="shared" ref="AJ220:AJ245" si="184">ROUND((AS220),6)</f>
        <v>0</v>
      </c>
      <c r="AK220" s="2">
        <v>3032.8599999999997</v>
      </c>
      <c r="AL220" s="2">
        <v>3032.8599999999997</v>
      </c>
      <c r="AM220" s="2">
        <v>0</v>
      </c>
      <c r="AN220" s="2">
        <v>0</v>
      </c>
      <c r="AO220" s="2">
        <v>0</v>
      </c>
      <c r="AP220" s="2">
        <v>0</v>
      </c>
      <c r="AQ220" s="2">
        <v>0</v>
      </c>
      <c r="AR220" s="2">
        <v>0</v>
      </c>
      <c r="AS220" s="2">
        <v>0</v>
      </c>
      <c r="AT220" s="2">
        <v>0</v>
      </c>
      <c r="AU220" s="2">
        <v>0</v>
      </c>
      <c r="AV220" s="2">
        <v>1</v>
      </c>
      <c r="AW220" s="2">
        <v>1</v>
      </c>
      <c r="AX220" s="2"/>
      <c r="AY220" s="2"/>
      <c r="AZ220" s="2">
        <v>1</v>
      </c>
      <c r="BA220" s="2">
        <v>1</v>
      </c>
      <c r="BB220" s="2">
        <v>1</v>
      </c>
      <c r="BC220" s="2">
        <v>1</v>
      </c>
      <c r="BD220" s="2" t="s">
        <v>3</v>
      </c>
      <c r="BE220" s="2" t="s">
        <v>3</v>
      </c>
      <c r="BF220" s="2" t="s">
        <v>3</v>
      </c>
      <c r="BG220" s="2" t="s">
        <v>3</v>
      </c>
      <c r="BH220" s="2">
        <v>3</v>
      </c>
      <c r="BI220" s="2">
        <v>4</v>
      </c>
      <c r="BJ220" s="2" t="s">
        <v>3</v>
      </c>
      <c r="BK220" s="2"/>
      <c r="BL220" s="2"/>
      <c r="BM220" s="2">
        <v>0</v>
      </c>
      <c r="BN220" s="2">
        <v>0</v>
      </c>
      <c r="BO220" s="2" t="s">
        <v>263</v>
      </c>
      <c r="BP220" s="2">
        <v>1</v>
      </c>
      <c r="BQ220" s="2">
        <v>0</v>
      </c>
      <c r="BR220" s="2">
        <v>0</v>
      </c>
      <c r="BS220" s="2">
        <v>1</v>
      </c>
      <c r="BT220" s="2">
        <v>1</v>
      </c>
      <c r="BU220" s="2">
        <v>1</v>
      </c>
      <c r="BV220" s="2">
        <v>1</v>
      </c>
      <c r="BW220" s="2">
        <v>1</v>
      </c>
      <c r="BX220" s="2">
        <v>1</v>
      </c>
      <c r="BY220" s="2" t="s">
        <v>3</v>
      </c>
      <c r="BZ220" s="2">
        <v>0</v>
      </c>
      <c r="CA220" s="2">
        <v>0</v>
      </c>
      <c r="CB220" s="2"/>
      <c r="CC220" s="2"/>
      <c r="CD220" s="2"/>
      <c r="CE220" s="2"/>
      <c r="CF220" s="2">
        <v>0</v>
      </c>
      <c r="CG220" s="2">
        <v>0</v>
      </c>
      <c r="CH220" s="2"/>
      <c r="CI220" s="2"/>
      <c r="CJ220" s="2"/>
      <c r="CK220" s="2"/>
      <c r="CL220" s="2"/>
      <c r="CM220" s="2">
        <v>0</v>
      </c>
      <c r="CN220" s="2" t="s">
        <v>3</v>
      </c>
      <c r="CO220" s="2">
        <v>0</v>
      </c>
      <c r="CP220" s="2">
        <f t="shared" ref="CP220:CP245" si="185">(P220+Q220+S220)</f>
        <v>188037.32</v>
      </c>
      <c r="CQ220" s="2">
        <f t="shared" ref="CQ220:CQ245" si="186">(AC220*BC220*AW220)</f>
        <v>3032.86</v>
      </c>
      <c r="CR220" s="2">
        <f t="shared" ref="CR220:CR245" si="187">(AD220*BB220*AV220)</f>
        <v>0</v>
      </c>
      <c r="CS220" s="2">
        <f t="shared" ref="CS220:CS245" si="188">(AE220*BS220*AV220)</f>
        <v>0</v>
      </c>
      <c r="CT220" s="2">
        <f t="shared" ref="CT220:CT245" si="189">(AF220*BA220*AV220)</f>
        <v>0</v>
      </c>
      <c r="CU220" s="2">
        <f t="shared" ref="CU220:CU245" si="190">AG220</f>
        <v>0</v>
      </c>
      <c r="CV220" s="2">
        <f t="shared" ref="CV220:CV245" si="191">(AH220*AV220)</f>
        <v>0</v>
      </c>
      <c r="CW220" s="2">
        <f t="shared" ref="CW220:CW245" si="192">AI220</f>
        <v>0</v>
      </c>
      <c r="CX220" s="2">
        <f t="shared" ref="CX220:CX245" si="193">AJ220</f>
        <v>0</v>
      </c>
      <c r="CY220" s="2">
        <f>((S220*BZ220)/100)</f>
        <v>0</v>
      </c>
      <c r="CZ220" s="2">
        <f>((S220*CA220)/100)</f>
        <v>0</v>
      </c>
      <c r="DA220" s="2"/>
      <c r="DB220" s="2"/>
      <c r="DC220" s="2" t="s">
        <v>3</v>
      </c>
      <c r="DD220" s="2" t="s">
        <v>3</v>
      </c>
      <c r="DE220" s="2" t="s">
        <v>3</v>
      </c>
      <c r="DF220" s="2" t="s">
        <v>3</v>
      </c>
      <c r="DG220" s="2" t="s">
        <v>3</v>
      </c>
      <c r="DH220" s="2" t="s">
        <v>3</v>
      </c>
      <c r="DI220" s="2" t="s">
        <v>3</v>
      </c>
      <c r="DJ220" s="2" t="s">
        <v>3</v>
      </c>
      <c r="DK220" s="2" t="s">
        <v>3</v>
      </c>
      <c r="DL220" s="2" t="s">
        <v>3</v>
      </c>
      <c r="DM220" s="2" t="s">
        <v>3</v>
      </c>
      <c r="DN220" s="2">
        <v>110</v>
      </c>
      <c r="DO220" s="2">
        <v>74</v>
      </c>
      <c r="DP220" s="2">
        <v>1</v>
      </c>
      <c r="DQ220" s="2">
        <v>1</v>
      </c>
      <c r="DR220" s="2"/>
      <c r="DS220" s="2"/>
      <c r="DT220" s="2"/>
      <c r="DU220" s="2">
        <v>1010</v>
      </c>
      <c r="DV220" s="2" t="s">
        <v>43</v>
      </c>
      <c r="DW220" s="2" t="s">
        <v>43</v>
      </c>
      <c r="DX220" s="2">
        <v>1</v>
      </c>
      <c r="DY220" s="2"/>
      <c r="DZ220" s="2"/>
      <c r="EA220" s="2"/>
      <c r="EB220" s="2"/>
      <c r="EC220" s="2"/>
      <c r="ED220" s="2"/>
      <c r="EE220" s="2">
        <v>42145007</v>
      </c>
      <c r="EF220" s="2">
        <v>0</v>
      </c>
      <c r="EG220" s="2" t="s">
        <v>3</v>
      </c>
      <c r="EH220" s="2">
        <v>0</v>
      </c>
      <c r="EI220" s="2" t="s">
        <v>3</v>
      </c>
      <c r="EJ220" s="2">
        <v>4</v>
      </c>
      <c r="EK220" s="2">
        <v>0</v>
      </c>
      <c r="EL220" s="2" t="s">
        <v>264</v>
      </c>
      <c r="EM220" s="2" t="s">
        <v>265</v>
      </c>
      <c r="EN220" s="2"/>
      <c r="EO220" s="2" t="s">
        <v>3</v>
      </c>
      <c r="EP220" s="2"/>
      <c r="EQ220" s="2">
        <v>512</v>
      </c>
      <c r="ER220" s="2">
        <v>3032.8599999999997</v>
      </c>
      <c r="ES220" s="2">
        <v>3032.8599999999997</v>
      </c>
      <c r="ET220" s="2">
        <v>0</v>
      </c>
      <c r="EU220" s="2">
        <v>0</v>
      </c>
      <c r="EV220" s="2">
        <v>0</v>
      </c>
      <c r="EW220" s="2">
        <v>0</v>
      </c>
      <c r="EX220" s="2">
        <v>0</v>
      </c>
      <c r="EY220" s="2">
        <v>0</v>
      </c>
      <c r="EZ220" s="2">
        <v>5</v>
      </c>
      <c r="FA220" s="2"/>
      <c r="FB220" s="2"/>
      <c r="FC220" s="2">
        <v>1</v>
      </c>
      <c r="FD220" s="2">
        <v>18</v>
      </c>
      <c r="FE220" s="2"/>
      <c r="FF220" s="2">
        <v>18350</v>
      </c>
      <c r="FG220" s="2"/>
      <c r="FH220" s="2"/>
      <c r="FI220" s="2"/>
      <c r="FJ220" s="2"/>
      <c r="FK220" s="2"/>
      <c r="FL220" s="2"/>
      <c r="FM220" s="2"/>
      <c r="FN220" s="2"/>
      <c r="FO220" s="2"/>
      <c r="FP220" s="2"/>
      <c r="FQ220" s="2">
        <v>0</v>
      </c>
      <c r="FR220" s="2">
        <f t="shared" ref="FR220:FR245" si="194">ROUND(IF(AND(BH220=3,BI220=3),P220,0),2)</f>
        <v>0</v>
      </c>
      <c r="FS220" s="2">
        <v>0</v>
      </c>
      <c r="FT220" s="2"/>
      <c r="FU220" s="2"/>
      <c r="FV220" s="2"/>
      <c r="FW220" s="2"/>
      <c r="FX220" s="2">
        <v>0</v>
      </c>
      <c r="FY220" s="2">
        <v>0</v>
      </c>
      <c r="FZ220" s="2"/>
      <c r="GA220" s="2" t="s">
        <v>387</v>
      </c>
      <c r="GB220" s="2"/>
      <c r="GC220" s="2"/>
      <c r="GD220" s="2">
        <v>0</v>
      </c>
      <c r="GE220" s="2"/>
      <c r="GF220" s="2">
        <v>1209025209</v>
      </c>
      <c r="GG220" s="2">
        <v>2</v>
      </c>
      <c r="GH220" s="2">
        <v>3</v>
      </c>
      <c r="GI220" s="2">
        <v>3</v>
      </c>
      <c r="GJ220" s="2">
        <v>0</v>
      </c>
      <c r="GK220" s="2">
        <f>ROUND(R220*(R12)/100,2)</f>
        <v>0</v>
      </c>
      <c r="GL220" s="2">
        <f t="shared" ref="GL220:GL245" si="195">ROUND(IF(AND(BH220=3,BI220=3,FS220&lt;&gt;0),P220,0),2)</f>
        <v>0</v>
      </c>
      <c r="GM220" s="2">
        <f t="shared" ref="GM220:GM245" si="196">ROUND(O220+X220+Y220+GK220,2)+GX220</f>
        <v>188037.32</v>
      </c>
      <c r="GN220" s="2">
        <f t="shared" ref="GN220:GN245" si="197">IF(OR(BI220=0,BI220=1),ROUND(O220+X220+Y220+GK220,2),0)</f>
        <v>0</v>
      </c>
      <c r="GO220" s="2">
        <f t="shared" ref="GO220:GO245" si="198">IF(BI220=2,ROUND(O220+X220+Y220+GK220,2),0)</f>
        <v>0</v>
      </c>
      <c r="GP220" s="2">
        <f t="shared" ref="GP220:GP245" si="199">IF(BI220=4,ROUND(O220+X220+Y220+GK220,2)+GX220,0)</f>
        <v>188037.32</v>
      </c>
      <c r="GQ220" s="2"/>
      <c r="GR220" s="2">
        <v>1</v>
      </c>
      <c r="GS220" s="2">
        <v>1</v>
      </c>
      <c r="GT220" s="2">
        <v>0</v>
      </c>
      <c r="GU220" s="2" t="s">
        <v>3</v>
      </c>
      <c r="GV220" s="2">
        <f t="shared" ref="GV220:GV245" si="200">ROUND(GT220,6)</f>
        <v>0</v>
      </c>
      <c r="GW220" s="2">
        <v>1</v>
      </c>
      <c r="GX220" s="2">
        <f t="shared" ref="GX220:GX245" si="201">ROUND(GV220*GW220*I220,2)</f>
        <v>0</v>
      </c>
      <c r="GY220" s="2"/>
      <c r="GZ220" s="2"/>
      <c r="HA220" s="2">
        <v>0</v>
      </c>
      <c r="HB220" s="2">
        <v>0</v>
      </c>
      <c r="HC220" s="2"/>
      <c r="HD220" s="2"/>
      <c r="HE220" s="2"/>
      <c r="HF220" s="2"/>
      <c r="HG220" s="2"/>
      <c r="HH220" s="2"/>
      <c r="HI220" s="2"/>
      <c r="HJ220" s="2"/>
      <c r="HK220" s="2"/>
      <c r="HL220" s="2"/>
      <c r="HM220" s="2"/>
      <c r="HN220" s="2"/>
      <c r="HO220" s="2"/>
      <c r="HP220" s="2"/>
      <c r="HQ220" s="2"/>
      <c r="HR220" s="2"/>
      <c r="HS220" s="2"/>
      <c r="HT220" s="2"/>
      <c r="HU220" s="2"/>
      <c r="HV220" s="2"/>
      <c r="HW220" s="2"/>
      <c r="HX220" s="2"/>
      <c r="HY220" s="2"/>
      <c r="HZ220" s="2"/>
      <c r="IA220" s="2"/>
      <c r="IB220" s="2"/>
      <c r="IC220" s="2"/>
      <c r="ID220" s="2"/>
      <c r="IE220" s="2"/>
      <c r="IF220" s="2"/>
      <c r="IG220" s="2"/>
      <c r="IH220" s="2"/>
      <c r="II220" s="2"/>
      <c r="IJ220" s="2"/>
      <c r="IK220" s="2">
        <v>0</v>
      </c>
      <c r="IL220" s="2"/>
      <c r="IM220" s="2"/>
      <c r="IN220" s="2"/>
      <c r="IO220" s="2"/>
      <c r="IP220" s="2"/>
      <c r="IQ220" s="2"/>
      <c r="IR220" s="2"/>
      <c r="IS220" s="2"/>
      <c r="IT220" s="2"/>
      <c r="IU220" s="2"/>
    </row>
    <row r="221" spans="1:255" x14ac:dyDescent="0.2">
      <c r="A221">
        <v>17</v>
      </c>
      <c r="B221">
        <v>1</v>
      </c>
      <c r="E221" t="s">
        <v>384</v>
      </c>
      <c r="F221" t="s">
        <v>385</v>
      </c>
      <c r="G221" t="s">
        <v>386</v>
      </c>
      <c r="H221" t="s">
        <v>43</v>
      </c>
      <c r="I221">
        <v>62</v>
      </c>
      <c r="J221">
        <v>0</v>
      </c>
      <c r="O221">
        <f t="shared" si="169"/>
        <v>983435.18</v>
      </c>
      <c r="P221">
        <f t="shared" si="170"/>
        <v>983435.18</v>
      </c>
      <c r="Q221">
        <f t="shared" si="171"/>
        <v>0</v>
      </c>
      <c r="R221">
        <f t="shared" si="172"/>
        <v>0</v>
      </c>
      <c r="S221">
        <f t="shared" si="173"/>
        <v>0</v>
      </c>
      <c r="T221">
        <f t="shared" si="174"/>
        <v>0</v>
      </c>
      <c r="U221">
        <f t="shared" si="175"/>
        <v>0</v>
      </c>
      <c r="V221">
        <f t="shared" si="176"/>
        <v>0</v>
      </c>
      <c r="W221">
        <f t="shared" si="177"/>
        <v>0</v>
      </c>
      <c r="X221">
        <f t="shared" si="178"/>
        <v>0</v>
      </c>
      <c r="Y221">
        <f t="shared" si="179"/>
        <v>0</v>
      </c>
      <c r="AA221">
        <v>42559019</v>
      </c>
      <c r="AB221">
        <f t="shared" si="180"/>
        <v>3032.86</v>
      </c>
      <c r="AC221">
        <f t="shared" si="181"/>
        <v>3032.86</v>
      </c>
      <c r="AD221">
        <f t="shared" si="182"/>
        <v>0</v>
      </c>
      <c r="AE221">
        <f t="shared" si="182"/>
        <v>0</v>
      </c>
      <c r="AF221">
        <f t="shared" si="182"/>
        <v>0</v>
      </c>
      <c r="AG221">
        <f t="shared" si="183"/>
        <v>0</v>
      </c>
      <c r="AH221">
        <f>(EW221)</f>
        <v>0</v>
      </c>
      <c r="AI221">
        <f>(EX221)</f>
        <v>0</v>
      </c>
      <c r="AJ221">
        <f t="shared" si="184"/>
        <v>0</v>
      </c>
      <c r="AK221">
        <v>3032.8599999999997</v>
      </c>
      <c r="AL221">
        <v>3032.8599999999997</v>
      </c>
      <c r="AM221">
        <v>0</v>
      </c>
      <c r="AN221">
        <v>0</v>
      </c>
      <c r="AO221">
        <v>0</v>
      </c>
      <c r="AP221">
        <v>0</v>
      </c>
      <c r="AQ221">
        <v>0</v>
      </c>
      <c r="AR221">
        <v>0</v>
      </c>
      <c r="AS221">
        <v>0</v>
      </c>
      <c r="AT221">
        <v>0</v>
      </c>
      <c r="AU221">
        <v>0</v>
      </c>
      <c r="AV221">
        <v>1</v>
      </c>
      <c r="AW221">
        <v>1</v>
      </c>
      <c r="AZ221">
        <v>1</v>
      </c>
      <c r="BA221">
        <v>5.23</v>
      </c>
      <c r="BB221">
        <v>5.23</v>
      </c>
      <c r="BC221">
        <v>5.23</v>
      </c>
      <c r="BD221" t="s">
        <v>3</v>
      </c>
      <c r="BE221" t="s">
        <v>3</v>
      </c>
      <c r="BF221" t="s">
        <v>3</v>
      </c>
      <c r="BG221" t="s">
        <v>3</v>
      </c>
      <c r="BH221">
        <v>3</v>
      </c>
      <c r="BI221">
        <v>4</v>
      </c>
      <c r="BJ221" t="s">
        <v>3</v>
      </c>
      <c r="BM221">
        <v>0</v>
      </c>
      <c r="BN221">
        <v>0</v>
      </c>
      <c r="BO221" t="s">
        <v>3</v>
      </c>
      <c r="BP221">
        <v>0</v>
      </c>
      <c r="BQ221">
        <v>0</v>
      </c>
      <c r="BR221">
        <v>0</v>
      </c>
      <c r="BS221">
        <v>5.23</v>
      </c>
      <c r="BT221">
        <v>1</v>
      </c>
      <c r="BU221">
        <v>1</v>
      </c>
      <c r="BV221">
        <v>1</v>
      </c>
      <c r="BW221">
        <v>1</v>
      </c>
      <c r="BX221">
        <v>1</v>
      </c>
      <c r="BY221" t="s">
        <v>3</v>
      </c>
      <c r="BZ221">
        <v>0</v>
      </c>
      <c r="CA221">
        <v>0</v>
      </c>
      <c r="CF221">
        <v>0</v>
      </c>
      <c r="CG221">
        <v>0</v>
      </c>
      <c r="CM221">
        <v>0</v>
      </c>
      <c r="CN221" t="s">
        <v>3</v>
      </c>
      <c r="CO221">
        <v>0</v>
      </c>
      <c r="CP221">
        <f t="shared" si="185"/>
        <v>983435.18</v>
      </c>
      <c r="CQ221">
        <f t="shared" si="186"/>
        <v>15861.857800000002</v>
      </c>
      <c r="CR221">
        <f t="shared" si="187"/>
        <v>0</v>
      </c>
      <c r="CS221">
        <f t="shared" si="188"/>
        <v>0</v>
      </c>
      <c r="CT221">
        <f t="shared" si="189"/>
        <v>0</v>
      </c>
      <c r="CU221">
        <f t="shared" si="190"/>
        <v>0</v>
      </c>
      <c r="CV221">
        <f t="shared" si="191"/>
        <v>0</v>
      </c>
      <c r="CW221">
        <f t="shared" si="192"/>
        <v>0</v>
      </c>
      <c r="CX221">
        <f t="shared" si="193"/>
        <v>0</v>
      </c>
      <c r="CY221">
        <f>S221*(BZ221/100)</f>
        <v>0</v>
      </c>
      <c r="CZ221">
        <f>S221*(CA221/100)</f>
        <v>0</v>
      </c>
      <c r="DC221" t="s">
        <v>3</v>
      </c>
      <c r="DD221" t="s">
        <v>3</v>
      </c>
      <c r="DE221" t="s">
        <v>3</v>
      </c>
      <c r="DF221" t="s">
        <v>3</v>
      </c>
      <c r="DG221" t="s">
        <v>3</v>
      </c>
      <c r="DH221" t="s">
        <v>3</v>
      </c>
      <c r="DI221" t="s">
        <v>3</v>
      </c>
      <c r="DJ221" t="s">
        <v>3</v>
      </c>
      <c r="DK221" t="s">
        <v>3</v>
      </c>
      <c r="DL221" t="s">
        <v>3</v>
      </c>
      <c r="DM221" t="s">
        <v>3</v>
      </c>
      <c r="DN221">
        <v>0</v>
      </c>
      <c r="DO221">
        <v>0</v>
      </c>
      <c r="DP221">
        <v>1</v>
      </c>
      <c r="DQ221">
        <v>1</v>
      </c>
      <c r="DU221">
        <v>1010</v>
      </c>
      <c r="DV221" t="s">
        <v>43</v>
      </c>
      <c r="DW221" t="s">
        <v>43</v>
      </c>
      <c r="DX221">
        <v>1</v>
      </c>
      <c r="EE221">
        <v>42145007</v>
      </c>
      <c r="EF221">
        <v>0</v>
      </c>
      <c r="EG221" t="s">
        <v>3</v>
      </c>
      <c r="EH221">
        <v>0</v>
      </c>
      <c r="EI221" t="s">
        <v>3</v>
      </c>
      <c r="EJ221">
        <v>4</v>
      </c>
      <c r="EK221">
        <v>0</v>
      </c>
      <c r="EL221" t="s">
        <v>264</v>
      </c>
      <c r="EM221" t="s">
        <v>265</v>
      </c>
      <c r="EO221" t="s">
        <v>3</v>
      </c>
      <c r="EQ221">
        <v>512</v>
      </c>
      <c r="ER221">
        <v>3032.8599999999997</v>
      </c>
      <c r="ES221">
        <v>3032.8599999999997</v>
      </c>
      <c r="ET221">
        <v>0</v>
      </c>
      <c r="EU221">
        <v>0</v>
      </c>
      <c r="EV221">
        <v>0</v>
      </c>
      <c r="EW221">
        <v>0</v>
      </c>
      <c r="EX221">
        <v>0</v>
      </c>
      <c r="EY221">
        <v>0</v>
      </c>
      <c r="FQ221">
        <v>0</v>
      </c>
      <c r="FR221">
        <f t="shared" si="194"/>
        <v>0</v>
      </c>
      <c r="FS221">
        <v>0</v>
      </c>
      <c r="FX221">
        <v>0</v>
      </c>
      <c r="FY221">
        <v>0</v>
      </c>
      <c r="GA221" t="s">
        <v>387</v>
      </c>
      <c r="GD221">
        <v>0</v>
      </c>
      <c r="GF221">
        <v>1209025209</v>
      </c>
      <c r="GG221">
        <v>2</v>
      </c>
      <c r="GH221">
        <v>4</v>
      </c>
      <c r="GI221">
        <v>3</v>
      </c>
      <c r="GJ221">
        <v>0</v>
      </c>
      <c r="GK221">
        <f>ROUND(R221*(S12)/100,2)</f>
        <v>0</v>
      </c>
      <c r="GL221">
        <f t="shared" si="195"/>
        <v>0</v>
      </c>
      <c r="GM221">
        <f t="shared" si="196"/>
        <v>983435.18</v>
      </c>
      <c r="GN221">
        <f t="shared" si="197"/>
        <v>0</v>
      </c>
      <c r="GO221">
        <f t="shared" si="198"/>
        <v>0</v>
      </c>
      <c r="GP221">
        <f t="shared" si="199"/>
        <v>983435.18</v>
      </c>
      <c r="GR221">
        <v>1</v>
      </c>
      <c r="GS221">
        <v>2</v>
      </c>
      <c r="GT221">
        <v>0</v>
      </c>
      <c r="GU221" t="s">
        <v>3</v>
      </c>
      <c r="GV221">
        <f t="shared" si="200"/>
        <v>0</v>
      </c>
      <c r="GW221">
        <v>1</v>
      </c>
      <c r="GX221">
        <f t="shared" si="201"/>
        <v>0</v>
      </c>
      <c r="HA221">
        <v>0</v>
      </c>
      <c r="HB221">
        <v>0</v>
      </c>
      <c r="IK221">
        <v>0</v>
      </c>
    </row>
    <row r="222" spans="1:255" x14ac:dyDescent="0.2">
      <c r="A222" s="2">
        <v>17</v>
      </c>
      <c r="B222" s="2">
        <v>1</v>
      </c>
      <c r="C222" s="2">
        <f>ROW(SmtRes!A202)</f>
        <v>202</v>
      </c>
      <c r="D222" s="2">
        <f>ROW(EtalonRes!A288)</f>
        <v>288</v>
      </c>
      <c r="E222" s="2" t="s">
        <v>388</v>
      </c>
      <c r="F222" s="2" t="s">
        <v>324</v>
      </c>
      <c r="G222" s="2" t="s">
        <v>325</v>
      </c>
      <c r="H222" s="2" t="s">
        <v>43</v>
      </c>
      <c r="I222" s="2">
        <v>10</v>
      </c>
      <c r="J222" s="2">
        <v>0</v>
      </c>
      <c r="K222" s="2"/>
      <c r="L222" s="2"/>
      <c r="M222" s="2"/>
      <c r="N222" s="2"/>
      <c r="O222" s="2">
        <f t="shared" si="169"/>
        <v>452.96</v>
      </c>
      <c r="P222" s="2">
        <f t="shared" si="170"/>
        <v>205</v>
      </c>
      <c r="Q222" s="2">
        <f t="shared" si="171"/>
        <v>41.88</v>
      </c>
      <c r="R222" s="2">
        <f t="shared" si="172"/>
        <v>5.5</v>
      </c>
      <c r="S222" s="2">
        <f t="shared" si="173"/>
        <v>206.08</v>
      </c>
      <c r="T222" s="2">
        <f t="shared" si="174"/>
        <v>0</v>
      </c>
      <c r="U222" s="2">
        <f t="shared" si="175"/>
        <v>16.904999999999998</v>
      </c>
      <c r="V222" s="2">
        <f t="shared" si="176"/>
        <v>0</v>
      </c>
      <c r="W222" s="2">
        <f t="shared" si="177"/>
        <v>0</v>
      </c>
      <c r="X222" s="2">
        <f t="shared" si="178"/>
        <v>226.69</v>
      </c>
      <c r="Y222" s="2">
        <f t="shared" si="179"/>
        <v>152.5</v>
      </c>
      <c r="Z222" s="2"/>
      <c r="AA222" s="2">
        <v>42559021</v>
      </c>
      <c r="AB222" s="2">
        <f t="shared" si="180"/>
        <v>45.295499999999997</v>
      </c>
      <c r="AC222" s="2">
        <f t="shared" si="181"/>
        <v>20.5</v>
      </c>
      <c r="AD222" s="2">
        <f>ROUND(((ET222*1.25)),6)</f>
        <v>4.1875</v>
      </c>
      <c r="AE222" s="2">
        <f>ROUND(((EU222*1.25)),6)</f>
        <v>0.55000000000000004</v>
      </c>
      <c r="AF222" s="2">
        <f>ROUND(((EV222*1.15)),6)</f>
        <v>20.608000000000001</v>
      </c>
      <c r="AG222" s="2">
        <f t="shared" si="183"/>
        <v>0</v>
      </c>
      <c r="AH222" s="2">
        <f>((EW222*1.15))</f>
        <v>1.6904999999999999</v>
      </c>
      <c r="AI222" s="2">
        <f>((EX222*1.25))</f>
        <v>0</v>
      </c>
      <c r="AJ222" s="2">
        <f t="shared" si="184"/>
        <v>0</v>
      </c>
      <c r="AK222" s="2">
        <v>41.77</v>
      </c>
      <c r="AL222" s="2">
        <v>20.5</v>
      </c>
      <c r="AM222" s="2">
        <v>3.35</v>
      </c>
      <c r="AN222" s="2">
        <v>0.44</v>
      </c>
      <c r="AO222" s="2">
        <v>17.920000000000002</v>
      </c>
      <c r="AP222" s="2">
        <v>0</v>
      </c>
      <c r="AQ222" s="2">
        <v>1.47</v>
      </c>
      <c r="AR222" s="2">
        <v>0</v>
      </c>
      <c r="AS222" s="2">
        <v>0</v>
      </c>
      <c r="AT222" s="2">
        <v>110</v>
      </c>
      <c r="AU222" s="2">
        <v>74</v>
      </c>
      <c r="AV222" s="2">
        <v>1</v>
      </c>
      <c r="AW222" s="2">
        <v>1</v>
      </c>
      <c r="AX222" s="2"/>
      <c r="AY222" s="2"/>
      <c r="AZ222" s="2">
        <v>1</v>
      </c>
      <c r="BA222" s="2">
        <v>1</v>
      </c>
      <c r="BB222" s="2">
        <v>1</v>
      </c>
      <c r="BC222" s="2">
        <v>1</v>
      </c>
      <c r="BD222" s="2" t="s">
        <v>3</v>
      </c>
      <c r="BE222" s="2" t="s">
        <v>3</v>
      </c>
      <c r="BF222" s="2" t="s">
        <v>3</v>
      </c>
      <c r="BG222" s="2" t="s">
        <v>3</v>
      </c>
      <c r="BH222" s="2">
        <v>0</v>
      </c>
      <c r="BI222" s="2">
        <v>1</v>
      </c>
      <c r="BJ222" s="2" t="s">
        <v>326</v>
      </c>
      <c r="BK222" s="2"/>
      <c r="BL222" s="2"/>
      <c r="BM222" s="2">
        <v>133</v>
      </c>
      <c r="BN222" s="2">
        <v>0</v>
      </c>
      <c r="BO222" s="2" t="s">
        <v>3</v>
      </c>
      <c r="BP222" s="2">
        <v>0</v>
      </c>
      <c r="BQ222" s="2">
        <v>30</v>
      </c>
      <c r="BR222" s="2">
        <v>0</v>
      </c>
      <c r="BS222" s="2">
        <v>1</v>
      </c>
      <c r="BT222" s="2">
        <v>1</v>
      </c>
      <c r="BU222" s="2">
        <v>1</v>
      </c>
      <c r="BV222" s="2">
        <v>1</v>
      </c>
      <c r="BW222" s="2">
        <v>1</v>
      </c>
      <c r="BX222" s="2">
        <v>1</v>
      </c>
      <c r="BY222" s="2" t="s">
        <v>3</v>
      </c>
      <c r="BZ222" s="2">
        <v>110</v>
      </c>
      <c r="CA222" s="2">
        <v>74</v>
      </c>
      <c r="CB222" s="2"/>
      <c r="CC222" s="2"/>
      <c r="CD222" s="2"/>
      <c r="CE222" s="2"/>
      <c r="CF222" s="2">
        <v>0</v>
      </c>
      <c r="CG222" s="2">
        <v>0</v>
      </c>
      <c r="CH222" s="2"/>
      <c r="CI222" s="2"/>
      <c r="CJ222" s="2"/>
      <c r="CK222" s="2"/>
      <c r="CL222" s="2"/>
      <c r="CM222" s="2">
        <v>0</v>
      </c>
      <c r="CN222" s="2" t="s">
        <v>20</v>
      </c>
      <c r="CO222" s="2">
        <v>0</v>
      </c>
      <c r="CP222" s="2">
        <f t="shared" si="185"/>
        <v>452.96000000000004</v>
      </c>
      <c r="CQ222" s="2">
        <f t="shared" si="186"/>
        <v>20.5</v>
      </c>
      <c r="CR222" s="2">
        <f t="shared" si="187"/>
        <v>4.1875</v>
      </c>
      <c r="CS222" s="2">
        <f t="shared" si="188"/>
        <v>0.55000000000000004</v>
      </c>
      <c r="CT222" s="2">
        <f t="shared" si="189"/>
        <v>20.608000000000001</v>
      </c>
      <c r="CU222" s="2">
        <f t="shared" si="190"/>
        <v>0</v>
      </c>
      <c r="CV222" s="2">
        <f t="shared" si="191"/>
        <v>1.6904999999999999</v>
      </c>
      <c r="CW222" s="2">
        <f t="shared" si="192"/>
        <v>0</v>
      </c>
      <c r="CX222" s="2">
        <f t="shared" si="193"/>
        <v>0</v>
      </c>
      <c r="CY222" s="2">
        <f>((S222*BZ222)/100)</f>
        <v>226.68800000000002</v>
      </c>
      <c r="CZ222" s="2">
        <f>((S222*CA222)/100)</f>
        <v>152.4992</v>
      </c>
      <c r="DA222" s="2"/>
      <c r="DB222" s="2"/>
      <c r="DC222" s="2" t="s">
        <v>3</v>
      </c>
      <c r="DD222" s="2" t="s">
        <v>3</v>
      </c>
      <c r="DE222" s="2" t="s">
        <v>21</v>
      </c>
      <c r="DF222" s="2" t="s">
        <v>21</v>
      </c>
      <c r="DG222" s="2" t="s">
        <v>22</v>
      </c>
      <c r="DH222" s="2" t="s">
        <v>3</v>
      </c>
      <c r="DI222" s="2" t="s">
        <v>22</v>
      </c>
      <c r="DJ222" s="2" t="s">
        <v>21</v>
      </c>
      <c r="DK222" s="2" t="s">
        <v>3</v>
      </c>
      <c r="DL222" s="2" t="s">
        <v>3</v>
      </c>
      <c r="DM222" s="2" t="s">
        <v>3</v>
      </c>
      <c r="DN222" s="2">
        <v>0</v>
      </c>
      <c r="DO222" s="2">
        <v>0</v>
      </c>
      <c r="DP222" s="2">
        <v>1.0669999999999999</v>
      </c>
      <c r="DQ222" s="2">
        <v>1</v>
      </c>
      <c r="DR222" s="2"/>
      <c r="DS222" s="2"/>
      <c r="DT222" s="2"/>
      <c r="DU222" s="2">
        <v>1010</v>
      </c>
      <c r="DV222" s="2" t="s">
        <v>43</v>
      </c>
      <c r="DW222" s="2" t="s">
        <v>43</v>
      </c>
      <c r="DX222" s="2">
        <v>1</v>
      </c>
      <c r="DY222" s="2"/>
      <c r="DZ222" s="2"/>
      <c r="EA222" s="2"/>
      <c r="EB222" s="2"/>
      <c r="EC222" s="2"/>
      <c r="ED222" s="2"/>
      <c r="EE222" s="2">
        <v>42145140</v>
      </c>
      <c r="EF222" s="2">
        <v>30</v>
      </c>
      <c r="EG222" s="2" t="s">
        <v>23</v>
      </c>
      <c r="EH222" s="2">
        <v>0</v>
      </c>
      <c r="EI222" s="2" t="s">
        <v>3</v>
      </c>
      <c r="EJ222" s="2">
        <v>1</v>
      </c>
      <c r="EK222" s="2">
        <v>133</v>
      </c>
      <c r="EL222" s="2" t="s">
        <v>149</v>
      </c>
      <c r="EM222" s="2" t="s">
        <v>150</v>
      </c>
      <c r="EN222" s="2"/>
      <c r="EO222" s="2" t="s">
        <v>26</v>
      </c>
      <c r="EP222" s="2"/>
      <c r="EQ222" s="2">
        <v>512</v>
      </c>
      <c r="ER222" s="2">
        <v>41.77</v>
      </c>
      <c r="ES222" s="2">
        <v>20.5</v>
      </c>
      <c r="ET222" s="2">
        <v>3.35</v>
      </c>
      <c r="EU222" s="2">
        <v>0.44</v>
      </c>
      <c r="EV222" s="2">
        <v>17.920000000000002</v>
      </c>
      <c r="EW222" s="2">
        <v>1.47</v>
      </c>
      <c r="EX222" s="2">
        <v>0</v>
      </c>
      <c r="EY222" s="2">
        <v>0</v>
      </c>
      <c r="EZ222" s="2"/>
      <c r="FA222" s="2"/>
      <c r="FB222" s="2"/>
      <c r="FC222" s="2"/>
      <c r="FD222" s="2"/>
      <c r="FE222" s="2"/>
      <c r="FF222" s="2"/>
      <c r="FG222" s="2"/>
      <c r="FH222" s="2"/>
      <c r="FI222" s="2"/>
      <c r="FJ222" s="2"/>
      <c r="FK222" s="2"/>
      <c r="FL222" s="2"/>
      <c r="FM222" s="2"/>
      <c r="FN222" s="2"/>
      <c r="FO222" s="2"/>
      <c r="FP222" s="2"/>
      <c r="FQ222" s="2">
        <v>0</v>
      </c>
      <c r="FR222" s="2">
        <f t="shared" si="194"/>
        <v>0</v>
      </c>
      <c r="FS222" s="2">
        <v>0</v>
      </c>
      <c r="FT222" s="2"/>
      <c r="FU222" s="2"/>
      <c r="FV222" s="2"/>
      <c r="FW222" s="2"/>
      <c r="FX222" s="2">
        <v>110</v>
      </c>
      <c r="FY222" s="2">
        <v>74</v>
      </c>
      <c r="FZ222" s="2"/>
      <c r="GA222" s="2" t="s">
        <v>3</v>
      </c>
      <c r="GB222" s="2"/>
      <c r="GC222" s="2"/>
      <c r="GD222" s="2">
        <v>0</v>
      </c>
      <c r="GE222" s="2"/>
      <c r="GF222" s="2">
        <v>-662072483</v>
      </c>
      <c r="GG222" s="2">
        <v>2</v>
      </c>
      <c r="GH222" s="2">
        <v>1</v>
      </c>
      <c r="GI222" s="2">
        <v>-2</v>
      </c>
      <c r="GJ222" s="2">
        <v>0</v>
      </c>
      <c r="GK222" s="2">
        <f>ROUND(R222*(R12)/100,2)</f>
        <v>9.6300000000000008</v>
      </c>
      <c r="GL222" s="2">
        <f t="shared" si="195"/>
        <v>0</v>
      </c>
      <c r="GM222" s="2">
        <f t="shared" si="196"/>
        <v>841.78</v>
      </c>
      <c r="GN222" s="2">
        <f t="shared" si="197"/>
        <v>841.78</v>
      </c>
      <c r="GO222" s="2">
        <f t="shared" si="198"/>
        <v>0</v>
      </c>
      <c r="GP222" s="2">
        <f t="shared" si="199"/>
        <v>0</v>
      </c>
      <c r="GQ222" s="2"/>
      <c r="GR222" s="2">
        <v>0</v>
      </c>
      <c r="GS222" s="2">
        <v>3</v>
      </c>
      <c r="GT222" s="2">
        <v>0</v>
      </c>
      <c r="GU222" s="2" t="s">
        <v>3</v>
      </c>
      <c r="GV222" s="2">
        <f t="shared" si="200"/>
        <v>0</v>
      </c>
      <c r="GW222" s="2">
        <v>1</v>
      </c>
      <c r="GX222" s="2">
        <f t="shared" si="201"/>
        <v>0</v>
      </c>
      <c r="GY222" s="2"/>
      <c r="GZ222" s="2"/>
      <c r="HA222" s="2">
        <v>0</v>
      </c>
      <c r="HB222" s="2">
        <v>0</v>
      </c>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c r="II222" s="2"/>
      <c r="IJ222" s="2"/>
      <c r="IK222" s="2">
        <v>0</v>
      </c>
      <c r="IL222" s="2"/>
      <c r="IM222" s="2"/>
      <c r="IN222" s="2"/>
      <c r="IO222" s="2"/>
      <c r="IP222" s="2"/>
      <c r="IQ222" s="2"/>
      <c r="IR222" s="2"/>
      <c r="IS222" s="2"/>
      <c r="IT222" s="2"/>
      <c r="IU222" s="2"/>
    </row>
    <row r="223" spans="1:255" x14ac:dyDescent="0.2">
      <c r="A223">
        <v>17</v>
      </c>
      <c r="B223">
        <v>1</v>
      </c>
      <c r="C223">
        <f>ROW(SmtRes!A206)</f>
        <v>206</v>
      </c>
      <c r="D223">
        <f>ROW(EtalonRes!A294)</f>
        <v>294</v>
      </c>
      <c r="E223" t="s">
        <v>388</v>
      </c>
      <c r="F223" t="s">
        <v>324</v>
      </c>
      <c r="G223" t="s">
        <v>325</v>
      </c>
      <c r="H223" t="s">
        <v>43</v>
      </c>
      <c r="I223">
        <v>10</v>
      </c>
      <c r="J223">
        <v>0</v>
      </c>
      <c r="O223">
        <f t="shared" si="169"/>
        <v>5415.07</v>
      </c>
      <c r="P223">
        <f t="shared" si="170"/>
        <v>902</v>
      </c>
      <c r="Q223">
        <f t="shared" si="171"/>
        <v>309.04000000000002</v>
      </c>
      <c r="R223">
        <f t="shared" si="172"/>
        <v>112.2</v>
      </c>
      <c r="S223">
        <f t="shared" si="173"/>
        <v>4204.03</v>
      </c>
      <c r="T223">
        <f t="shared" si="174"/>
        <v>0</v>
      </c>
      <c r="U223">
        <f t="shared" si="175"/>
        <v>16.904999999999998</v>
      </c>
      <c r="V223">
        <f t="shared" si="176"/>
        <v>0</v>
      </c>
      <c r="W223">
        <f t="shared" si="177"/>
        <v>0</v>
      </c>
      <c r="X223">
        <f t="shared" si="178"/>
        <v>3699.55</v>
      </c>
      <c r="Y223">
        <f t="shared" si="179"/>
        <v>1723.65</v>
      </c>
      <c r="AA223">
        <v>42559019</v>
      </c>
      <c r="AB223">
        <f t="shared" si="180"/>
        <v>45.295499999999997</v>
      </c>
      <c r="AC223">
        <f t="shared" si="181"/>
        <v>20.5</v>
      </c>
      <c r="AD223">
        <f>ROUND(((ET223*1.25)),6)</f>
        <v>4.1875</v>
      </c>
      <c r="AE223">
        <f>ROUND(((EU223*1.25)),6)</f>
        <v>0.55000000000000004</v>
      </c>
      <c r="AF223">
        <f>ROUND(((EV223*1.15)),6)</f>
        <v>20.608000000000001</v>
      </c>
      <c r="AG223">
        <f t="shared" si="183"/>
        <v>0</v>
      </c>
      <c r="AH223">
        <f>((EW223*1.15))</f>
        <v>1.6904999999999999</v>
      </c>
      <c r="AI223">
        <f>((EX223*1.25))</f>
        <v>0</v>
      </c>
      <c r="AJ223">
        <f t="shared" si="184"/>
        <v>0</v>
      </c>
      <c r="AK223">
        <v>41.77</v>
      </c>
      <c r="AL223">
        <v>20.5</v>
      </c>
      <c r="AM223">
        <v>3.35</v>
      </c>
      <c r="AN223">
        <v>0.44</v>
      </c>
      <c r="AO223">
        <v>17.920000000000002</v>
      </c>
      <c r="AP223">
        <v>0</v>
      </c>
      <c r="AQ223">
        <v>1.47</v>
      </c>
      <c r="AR223">
        <v>0</v>
      </c>
      <c r="AS223">
        <v>0</v>
      </c>
      <c r="AT223">
        <v>88</v>
      </c>
      <c r="AU223">
        <v>41</v>
      </c>
      <c r="AV223">
        <v>1</v>
      </c>
      <c r="AW223">
        <v>1</v>
      </c>
      <c r="AZ223">
        <v>1</v>
      </c>
      <c r="BA223">
        <v>20.399999999999999</v>
      </c>
      <c r="BB223">
        <v>7.38</v>
      </c>
      <c r="BC223">
        <v>4.4000000000000004</v>
      </c>
      <c r="BD223" t="s">
        <v>3</v>
      </c>
      <c r="BE223" t="s">
        <v>3</v>
      </c>
      <c r="BF223" t="s">
        <v>3</v>
      </c>
      <c r="BG223" t="s">
        <v>3</v>
      </c>
      <c r="BH223">
        <v>0</v>
      </c>
      <c r="BI223">
        <v>1</v>
      </c>
      <c r="BJ223" t="s">
        <v>326</v>
      </c>
      <c r="BM223">
        <v>133</v>
      </c>
      <c r="BN223">
        <v>0</v>
      </c>
      <c r="BO223" t="s">
        <v>324</v>
      </c>
      <c r="BP223">
        <v>1</v>
      </c>
      <c r="BQ223">
        <v>30</v>
      </c>
      <c r="BR223">
        <v>0</v>
      </c>
      <c r="BS223">
        <v>20.399999999999999</v>
      </c>
      <c r="BT223">
        <v>1</v>
      </c>
      <c r="BU223">
        <v>1</v>
      </c>
      <c r="BV223">
        <v>1</v>
      </c>
      <c r="BW223">
        <v>1</v>
      </c>
      <c r="BX223">
        <v>1</v>
      </c>
      <c r="BY223" t="s">
        <v>3</v>
      </c>
      <c r="BZ223">
        <v>88</v>
      </c>
      <c r="CA223">
        <v>41</v>
      </c>
      <c r="CF223">
        <v>0</v>
      </c>
      <c r="CG223">
        <v>0</v>
      </c>
      <c r="CM223">
        <v>0</v>
      </c>
      <c r="CN223" t="s">
        <v>20</v>
      </c>
      <c r="CO223">
        <v>0</v>
      </c>
      <c r="CP223">
        <f t="shared" si="185"/>
        <v>5415.07</v>
      </c>
      <c r="CQ223">
        <f t="shared" si="186"/>
        <v>90.2</v>
      </c>
      <c r="CR223">
        <f t="shared" si="187"/>
        <v>30.903749999999999</v>
      </c>
      <c r="CS223">
        <f t="shared" si="188"/>
        <v>11.22</v>
      </c>
      <c r="CT223">
        <f t="shared" si="189"/>
        <v>420.40319999999997</v>
      </c>
      <c r="CU223">
        <f t="shared" si="190"/>
        <v>0</v>
      </c>
      <c r="CV223">
        <f t="shared" si="191"/>
        <v>1.6904999999999999</v>
      </c>
      <c r="CW223">
        <f t="shared" si="192"/>
        <v>0</v>
      </c>
      <c r="CX223">
        <f t="shared" si="193"/>
        <v>0</v>
      </c>
      <c r="CY223">
        <f>S223*(BZ223/100)</f>
        <v>3699.5463999999997</v>
      </c>
      <c r="CZ223">
        <f>S223*(CA223/100)</f>
        <v>1723.6522999999997</v>
      </c>
      <c r="DC223" t="s">
        <v>3</v>
      </c>
      <c r="DD223" t="s">
        <v>3</v>
      </c>
      <c r="DE223" t="s">
        <v>21</v>
      </c>
      <c r="DF223" t="s">
        <v>21</v>
      </c>
      <c r="DG223" t="s">
        <v>22</v>
      </c>
      <c r="DH223" t="s">
        <v>3</v>
      </c>
      <c r="DI223" t="s">
        <v>22</v>
      </c>
      <c r="DJ223" t="s">
        <v>21</v>
      </c>
      <c r="DK223" t="s">
        <v>3</v>
      </c>
      <c r="DL223" t="s">
        <v>3</v>
      </c>
      <c r="DM223" t="s">
        <v>3</v>
      </c>
      <c r="DN223">
        <v>110</v>
      </c>
      <c r="DO223">
        <v>74</v>
      </c>
      <c r="DP223">
        <v>1.0669999999999999</v>
      </c>
      <c r="DQ223">
        <v>1</v>
      </c>
      <c r="DU223">
        <v>1010</v>
      </c>
      <c r="DV223" t="s">
        <v>43</v>
      </c>
      <c r="DW223" t="s">
        <v>43</v>
      </c>
      <c r="DX223">
        <v>1</v>
      </c>
      <c r="EE223">
        <v>42145140</v>
      </c>
      <c r="EF223">
        <v>30</v>
      </c>
      <c r="EG223" t="s">
        <v>23</v>
      </c>
      <c r="EH223">
        <v>0</v>
      </c>
      <c r="EI223" t="s">
        <v>3</v>
      </c>
      <c r="EJ223">
        <v>1</v>
      </c>
      <c r="EK223">
        <v>133</v>
      </c>
      <c r="EL223" t="s">
        <v>149</v>
      </c>
      <c r="EM223" t="s">
        <v>150</v>
      </c>
      <c r="EO223" t="s">
        <v>26</v>
      </c>
      <c r="EQ223">
        <v>512</v>
      </c>
      <c r="ER223">
        <v>41.77</v>
      </c>
      <c r="ES223">
        <v>20.5</v>
      </c>
      <c r="ET223">
        <v>3.35</v>
      </c>
      <c r="EU223">
        <v>0.44</v>
      </c>
      <c r="EV223">
        <v>17.920000000000002</v>
      </c>
      <c r="EW223">
        <v>1.47</v>
      </c>
      <c r="EX223">
        <v>0</v>
      </c>
      <c r="EY223">
        <v>0</v>
      </c>
      <c r="FQ223">
        <v>0</v>
      </c>
      <c r="FR223">
        <f t="shared" si="194"/>
        <v>0</v>
      </c>
      <c r="FS223">
        <v>0</v>
      </c>
      <c r="FX223">
        <v>110</v>
      </c>
      <c r="FY223">
        <v>74</v>
      </c>
      <c r="GA223" t="s">
        <v>3</v>
      </c>
      <c r="GD223">
        <v>0</v>
      </c>
      <c r="GF223">
        <v>-662072483</v>
      </c>
      <c r="GG223">
        <v>2</v>
      </c>
      <c r="GH223">
        <v>1</v>
      </c>
      <c r="GI223">
        <v>2</v>
      </c>
      <c r="GJ223">
        <v>0</v>
      </c>
      <c r="GK223">
        <f>ROUND(R223*(S12)/100,2)</f>
        <v>176.15</v>
      </c>
      <c r="GL223">
        <f t="shared" si="195"/>
        <v>0</v>
      </c>
      <c r="GM223">
        <f t="shared" si="196"/>
        <v>11014.42</v>
      </c>
      <c r="GN223">
        <f t="shared" si="197"/>
        <v>11014.42</v>
      </c>
      <c r="GO223">
        <f t="shared" si="198"/>
        <v>0</v>
      </c>
      <c r="GP223">
        <f t="shared" si="199"/>
        <v>0</v>
      </c>
      <c r="GR223">
        <v>0</v>
      </c>
      <c r="GS223">
        <v>3</v>
      </c>
      <c r="GT223">
        <v>0</v>
      </c>
      <c r="GU223" t="s">
        <v>3</v>
      </c>
      <c r="GV223">
        <f t="shared" si="200"/>
        <v>0</v>
      </c>
      <c r="GW223">
        <v>1</v>
      </c>
      <c r="GX223">
        <f t="shared" si="201"/>
        <v>0</v>
      </c>
      <c r="HA223">
        <v>0</v>
      </c>
      <c r="HB223">
        <v>0</v>
      </c>
      <c r="IK223">
        <v>0</v>
      </c>
    </row>
    <row r="224" spans="1:255" x14ac:dyDescent="0.2">
      <c r="A224" s="2">
        <v>17</v>
      </c>
      <c r="B224" s="2">
        <v>1</v>
      </c>
      <c r="C224" s="2"/>
      <c r="D224" s="2"/>
      <c r="E224" s="2" t="s">
        <v>389</v>
      </c>
      <c r="F224" s="2" t="s">
        <v>390</v>
      </c>
      <c r="G224" s="2" t="s">
        <v>391</v>
      </c>
      <c r="H224" s="2" t="s">
        <v>43</v>
      </c>
      <c r="I224" s="2">
        <v>10</v>
      </c>
      <c r="J224" s="2">
        <v>0</v>
      </c>
      <c r="K224" s="2"/>
      <c r="L224" s="2"/>
      <c r="M224" s="2"/>
      <c r="N224" s="2"/>
      <c r="O224" s="2">
        <f t="shared" si="169"/>
        <v>472.4</v>
      </c>
      <c r="P224" s="2">
        <f t="shared" si="170"/>
        <v>472.4</v>
      </c>
      <c r="Q224" s="2">
        <f t="shared" si="171"/>
        <v>0</v>
      </c>
      <c r="R224" s="2">
        <f t="shared" si="172"/>
        <v>0</v>
      </c>
      <c r="S224" s="2">
        <f t="shared" si="173"/>
        <v>0</v>
      </c>
      <c r="T224" s="2">
        <f t="shared" si="174"/>
        <v>0</v>
      </c>
      <c r="U224" s="2">
        <f t="shared" si="175"/>
        <v>0</v>
      </c>
      <c r="V224" s="2">
        <f t="shared" si="176"/>
        <v>0</v>
      </c>
      <c r="W224" s="2">
        <f t="shared" si="177"/>
        <v>0</v>
      </c>
      <c r="X224" s="2">
        <f t="shared" si="178"/>
        <v>0</v>
      </c>
      <c r="Y224" s="2">
        <f t="shared" si="179"/>
        <v>0</v>
      </c>
      <c r="Z224" s="2"/>
      <c r="AA224" s="2">
        <v>42559021</v>
      </c>
      <c r="AB224" s="2">
        <f t="shared" si="180"/>
        <v>47.24</v>
      </c>
      <c r="AC224" s="2">
        <f t="shared" si="181"/>
        <v>47.24</v>
      </c>
      <c r="AD224" s="2">
        <f t="shared" ref="AD224:AF225" si="202">ROUND((ET224),6)</f>
        <v>0</v>
      </c>
      <c r="AE224" s="2">
        <f t="shared" si="202"/>
        <v>0</v>
      </c>
      <c r="AF224" s="2">
        <f t="shared" si="202"/>
        <v>0</v>
      </c>
      <c r="AG224" s="2">
        <f t="shared" si="183"/>
        <v>0</v>
      </c>
      <c r="AH224" s="2">
        <f>(EW224)</f>
        <v>0</v>
      </c>
      <c r="AI224" s="2">
        <f>(EX224)</f>
        <v>0</v>
      </c>
      <c r="AJ224" s="2">
        <f t="shared" si="184"/>
        <v>0</v>
      </c>
      <c r="AK224" s="2">
        <v>47.24</v>
      </c>
      <c r="AL224" s="2">
        <v>47.24</v>
      </c>
      <c r="AM224" s="2">
        <v>0</v>
      </c>
      <c r="AN224" s="2">
        <v>0</v>
      </c>
      <c r="AO224" s="2">
        <v>0</v>
      </c>
      <c r="AP224" s="2">
        <v>0</v>
      </c>
      <c r="AQ224" s="2">
        <v>0</v>
      </c>
      <c r="AR224" s="2">
        <v>0</v>
      </c>
      <c r="AS224" s="2">
        <v>0</v>
      </c>
      <c r="AT224" s="2">
        <v>0</v>
      </c>
      <c r="AU224" s="2">
        <v>0</v>
      </c>
      <c r="AV224" s="2">
        <v>1</v>
      </c>
      <c r="AW224" s="2">
        <v>1</v>
      </c>
      <c r="AX224" s="2"/>
      <c r="AY224" s="2"/>
      <c r="AZ224" s="2">
        <v>1</v>
      </c>
      <c r="BA224" s="2">
        <v>1</v>
      </c>
      <c r="BB224" s="2">
        <v>1</v>
      </c>
      <c r="BC224" s="2">
        <v>1</v>
      </c>
      <c r="BD224" s="2" t="s">
        <v>3</v>
      </c>
      <c r="BE224" s="2" t="s">
        <v>3</v>
      </c>
      <c r="BF224" s="2" t="s">
        <v>3</v>
      </c>
      <c r="BG224" s="2" t="s">
        <v>3</v>
      </c>
      <c r="BH224" s="2">
        <v>3</v>
      </c>
      <c r="BI224" s="2">
        <v>1</v>
      </c>
      <c r="BJ224" s="2" t="s">
        <v>392</v>
      </c>
      <c r="BK224" s="2"/>
      <c r="BL224" s="2"/>
      <c r="BM224" s="2">
        <v>1617</v>
      </c>
      <c r="BN224" s="2">
        <v>0</v>
      </c>
      <c r="BO224" s="2" t="s">
        <v>3</v>
      </c>
      <c r="BP224" s="2">
        <v>0</v>
      </c>
      <c r="BQ224" s="2">
        <v>200</v>
      </c>
      <c r="BR224" s="2">
        <v>0</v>
      </c>
      <c r="BS224" s="2">
        <v>1</v>
      </c>
      <c r="BT224" s="2">
        <v>1</v>
      </c>
      <c r="BU224" s="2">
        <v>1</v>
      </c>
      <c r="BV224" s="2">
        <v>1</v>
      </c>
      <c r="BW224" s="2">
        <v>1</v>
      </c>
      <c r="BX224" s="2">
        <v>1</v>
      </c>
      <c r="BY224" s="2" t="s">
        <v>3</v>
      </c>
      <c r="BZ224" s="2">
        <v>0</v>
      </c>
      <c r="CA224" s="2">
        <v>0</v>
      </c>
      <c r="CB224" s="2"/>
      <c r="CC224" s="2"/>
      <c r="CD224" s="2"/>
      <c r="CE224" s="2"/>
      <c r="CF224" s="2">
        <v>0</v>
      </c>
      <c r="CG224" s="2">
        <v>0</v>
      </c>
      <c r="CH224" s="2"/>
      <c r="CI224" s="2"/>
      <c r="CJ224" s="2"/>
      <c r="CK224" s="2"/>
      <c r="CL224" s="2"/>
      <c r="CM224" s="2">
        <v>0</v>
      </c>
      <c r="CN224" s="2" t="s">
        <v>3</v>
      </c>
      <c r="CO224" s="2">
        <v>0</v>
      </c>
      <c r="CP224" s="2">
        <f t="shared" si="185"/>
        <v>472.4</v>
      </c>
      <c r="CQ224" s="2">
        <f t="shared" si="186"/>
        <v>47.24</v>
      </c>
      <c r="CR224" s="2">
        <f t="shared" si="187"/>
        <v>0</v>
      </c>
      <c r="CS224" s="2">
        <f t="shared" si="188"/>
        <v>0</v>
      </c>
      <c r="CT224" s="2">
        <f t="shared" si="189"/>
        <v>0</v>
      </c>
      <c r="CU224" s="2">
        <f t="shared" si="190"/>
        <v>0</v>
      </c>
      <c r="CV224" s="2">
        <f t="shared" si="191"/>
        <v>0</v>
      </c>
      <c r="CW224" s="2">
        <f t="shared" si="192"/>
        <v>0</v>
      </c>
      <c r="CX224" s="2">
        <f t="shared" si="193"/>
        <v>0</v>
      </c>
      <c r="CY224" s="2">
        <f>((S224*BZ224)/100)</f>
        <v>0</v>
      </c>
      <c r="CZ224" s="2">
        <f>((S224*CA224)/100)</f>
        <v>0</v>
      </c>
      <c r="DA224" s="2"/>
      <c r="DB224" s="2"/>
      <c r="DC224" s="2" t="s">
        <v>3</v>
      </c>
      <c r="DD224" s="2" t="s">
        <v>3</v>
      </c>
      <c r="DE224" s="2" t="s">
        <v>3</v>
      </c>
      <c r="DF224" s="2" t="s">
        <v>3</v>
      </c>
      <c r="DG224" s="2" t="s">
        <v>3</v>
      </c>
      <c r="DH224" s="2" t="s">
        <v>3</v>
      </c>
      <c r="DI224" s="2" t="s">
        <v>3</v>
      </c>
      <c r="DJ224" s="2" t="s">
        <v>3</v>
      </c>
      <c r="DK224" s="2" t="s">
        <v>3</v>
      </c>
      <c r="DL224" s="2" t="s">
        <v>3</v>
      </c>
      <c r="DM224" s="2" t="s">
        <v>3</v>
      </c>
      <c r="DN224" s="2">
        <v>0</v>
      </c>
      <c r="DO224" s="2">
        <v>0</v>
      </c>
      <c r="DP224" s="2">
        <v>1</v>
      </c>
      <c r="DQ224" s="2">
        <v>1</v>
      </c>
      <c r="DR224" s="2"/>
      <c r="DS224" s="2"/>
      <c r="DT224" s="2"/>
      <c r="DU224" s="2">
        <v>1010</v>
      </c>
      <c r="DV224" s="2" t="s">
        <v>43</v>
      </c>
      <c r="DW224" s="2" t="s">
        <v>43</v>
      </c>
      <c r="DX224" s="2">
        <v>1</v>
      </c>
      <c r="DY224" s="2"/>
      <c r="DZ224" s="2"/>
      <c r="EA224" s="2"/>
      <c r="EB224" s="2"/>
      <c r="EC224" s="2"/>
      <c r="ED224" s="2"/>
      <c r="EE224" s="2">
        <v>42146624</v>
      </c>
      <c r="EF224" s="2">
        <v>200</v>
      </c>
      <c r="EG224" s="2" t="s">
        <v>32</v>
      </c>
      <c r="EH224" s="2">
        <v>0</v>
      </c>
      <c r="EI224" s="2" t="s">
        <v>3</v>
      </c>
      <c r="EJ224" s="2">
        <v>1</v>
      </c>
      <c r="EK224" s="2">
        <v>1617</v>
      </c>
      <c r="EL224" s="2" t="s">
        <v>33</v>
      </c>
      <c r="EM224" s="2" t="s">
        <v>34</v>
      </c>
      <c r="EN224" s="2"/>
      <c r="EO224" s="2" t="s">
        <v>3</v>
      </c>
      <c r="EP224" s="2"/>
      <c r="EQ224" s="2">
        <v>512</v>
      </c>
      <c r="ER224" s="2">
        <v>47.24</v>
      </c>
      <c r="ES224" s="2">
        <v>47.24</v>
      </c>
      <c r="ET224" s="2">
        <v>0</v>
      </c>
      <c r="EU224" s="2">
        <v>0</v>
      </c>
      <c r="EV224" s="2">
        <v>0</v>
      </c>
      <c r="EW224" s="2">
        <v>0</v>
      </c>
      <c r="EX224" s="2">
        <v>0</v>
      </c>
      <c r="EY224" s="2">
        <v>0</v>
      </c>
      <c r="EZ224" s="2"/>
      <c r="FA224" s="2"/>
      <c r="FB224" s="2"/>
      <c r="FC224" s="2"/>
      <c r="FD224" s="2"/>
      <c r="FE224" s="2"/>
      <c r="FF224" s="2"/>
      <c r="FG224" s="2"/>
      <c r="FH224" s="2"/>
      <c r="FI224" s="2"/>
      <c r="FJ224" s="2"/>
      <c r="FK224" s="2"/>
      <c r="FL224" s="2"/>
      <c r="FM224" s="2"/>
      <c r="FN224" s="2"/>
      <c r="FO224" s="2"/>
      <c r="FP224" s="2"/>
      <c r="FQ224" s="2">
        <v>0</v>
      </c>
      <c r="FR224" s="2">
        <f t="shared" si="194"/>
        <v>0</v>
      </c>
      <c r="FS224" s="2">
        <v>0</v>
      </c>
      <c r="FT224" s="2"/>
      <c r="FU224" s="2"/>
      <c r="FV224" s="2"/>
      <c r="FW224" s="2"/>
      <c r="FX224" s="2">
        <v>0</v>
      </c>
      <c r="FY224" s="2">
        <v>0</v>
      </c>
      <c r="FZ224" s="2"/>
      <c r="GA224" s="2" t="s">
        <v>3</v>
      </c>
      <c r="GB224" s="2"/>
      <c r="GC224" s="2"/>
      <c r="GD224" s="2">
        <v>0</v>
      </c>
      <c r="GE224" s="2"/>
      <c r="GF224" s="2">
        <v>-1155714033</v>
      </c>
      <c r="GG224" s="2">
        <v>2</v>
      </c>
      <c r="GH224" s="2">
        <v>1</v>
      </c>
      <c r="GI224" s="2">
        <v>-2</v>
      </c>
      <c r="GJ224" s="2">
        <v>0</v>
      </c>
      <c r="GK224" s="2">
        <f>ROUND(R224*(R12)/100,2)</f>
        <v>0</v>
      </c>
      <c r="GL224" s="2">
        <f t="shared" si="195"/>
        <v>0</v>
      </c>
      <c r="GM224" s="2">
        <f t="shared" si="196"/>
        <v>472.4</v>
      </c>
      <c r="GN224" s="2">
        <f t="shared" si="197"/>
        <v>472.4</v>
      </c>
      <c r="GO224" s="2">
        <f t="shared" si="198"/>
        <v>0</v>
      </c>
      <c r="GP224" s="2">
        <f t="shared" si="199"/>
        <v>0</v>
      </c>
      <c r="GQ224" s="2"/>
      <c r="GR224" s="2">
        <v>0</v>
      </c>
      <c r="GS224" s="2">
        <v>3</v>
      </c>
      <c r="GT224" s="2">
        <v>0</v>
      </c>
      <c r="GU224" s="2" t="s">
        <v>3</v>
      </c>
      <c r="GV224" s="2">
        <f t="shared" si="200"/>
        <v>0</v>
      </c>
      <c r="GW224" s="2">
        <v>1</v>
      </c>
      <c r="GX224" s="2">
        <f t="shared" si="201"/>
        <v>0</v>
      </c>
      <c r="GY224" s="2"/>
      <c r="GZ224" s="2"/>
      <c r="HA224" s="2">
        <v>0</v>
      </c>
      <c r="HB224" s="2">
        <v>0</v>
      </c>
      <c r="HC224" s="2"/>
      <c r="HD224" s="2"/>
      <c r="HE224" s="2"/>
      <c r="HF224" s="2"/>
      <c r="HG224" s="2"/>
      <c r="HH224" s="2"/>
      <c r="HI224" s="2"/>
      <c r="HJ224" s="2"/>
      <c r="HK224" s="2"/>
      <c r="HL224" s="2"/>
      <c r="HM224" s="2"/>
      <c r="HN224" s="2"/>
      <c r="HO224" s="2"/>
      <c r="HP224" s="2"/>
      <c r="HQ224" s="2"/>
      <c r="HR224" s="2"/>
      <c r="HS224" s="2"/>
      <c r="HT224" s="2"/>
      <c r="HU224" s="2"/>
      <c r="HV224" s="2"/>
      <c r="HW224" s="2"/>
      <c r="HX224" s="2"/>
      <c r="HY224" s="2"/>
      <c r="HZ224" s="2"/>
      <c r="IA224" s="2"/>
      <c r="IB224" s="2"/>
      <c r="IC224" s="2"/>
      <c r="ID224" s="2"/>
      <c r="IE224" s="2"/>
      <c r="IF224" s="2"/>
      <c r="IG224" s="2"/>
      <c r="IH224" s="2"/>
      <c r="II224" s="2"/>
      <c r="IJ224" s="2"/>
      <c r="IK224" s="2">
        <v>0</v>
      </c>
      <c r="IL224" s="2"/>
      <c r="IM224" s="2"/>
      <c r="IN224" s="2"/>
      <c r="IO224" s="2"/>
      <c r="IP224" s="2"/>
      <c r="IQ224" s="2"/>
      <c r="IR224" s="2"/>
      <c r="IS224" s="2"/>
      <c r="IT224" s="2"/>
      <c r="IU224" s="2"/>
    </row>
    <row r="225" spans="1:255" x14ac:dyDescent="0.2">
      <c r="A225">
        <v>17</v>
      </c>
      <c r="B225">
        <v>1</v>
      </c>
      <c r="E225" t="s">
        <v>389</v>
      </c>
      <c r="F225" t="s">
        <v>390</v>
      </c>
      <c r="G225" t="s">
        <v>391</v>
      </c>
      <c r="H225" t="s">
        <v>43</v>
      </c>
      <c r="I225">
        <v>10</v>
      </c>
      <c r="J225">
        <v>0</v>
      </c>
      <c r="O225">
        <f t="shared" si="169"/>
        <v>5838.86</v>
      </c>
      <c r="P225">
        <f t="shared" si="170"/>
        <v>5838.86</v>
      </c>
      <c r="Q225">
        <f t="shared" si="171"/>
        <v>0</v>
      </c>
      <c r="R225">
        <f t="shared" si="172"/>
        <v>0</v>
      </c>
      <c r="S225">
        <f t="shared" si="173"/>
        <v>0</v>
      </c>
      <c r="T225">
        <f t="shared" si="174"/>
        <v>0</v>
      </c>
      <c r="U225">
        <f t="shared" si="175"/>
        <v>0</v>
      </c>
      <c r="V225">
        <f t="shared" si="176"/>
        <v>0</v>
      </c>
      <c r="W225">
        <f t="shared" si="177"/>
        <v>0</v>
      </c>
      <c r="X225">
        <f t="shared" si="178"/>
        <v>0</v>
      </c>
      <c r="Y225">
        <f t="shared" si="179"/>
        <v>0</v>
      </c>
      <c r="AA225">
        <v>42559019</v>
      </c>
      <c r="AB225">
        <f t="shared" si="180"/>
        <v>47.24</v>
      </c>
      <c r="AC225">
        <f t="shared" si="181"/>
        <v>47.24</v>
      </c>
      <c r="AD225">
        <f t="shared" si="202"/>
        <v>0</v>
      </c>
      <c r="AE225">
        <f t="shared" si="202"/>
        <v>0</v>
      </c>
      <c r="AF225">
        <f t="shared" si="202"/>
        <v>0</v>
      </c>
      <c r="AG225">
        <f t="shared" si="183"/>
        <v>0</v>
      </c>
      <c r="AH225">
        <f>(EW225)</f>
        <v>0</v>
      </c>
      <c r="AI225">
        <f>(EX225)</f>
        <v>0</v>
      </c>
      <c r="AJ225">
        <f t="shared" si="184"/>
        <v>0</v>
      </c>
      <c r="AK225">
        <v>47.24</v>
      </c>
      <c r="AL225">
        <v>47.24</v>
      </c>
      <c r="AM225">
        <v>0</v>
      </c>
      <c r="AN225">
        <v>0</v>
      </c>
      <c r="AO225">
        <v>0</v>
      </c>
      <c r="AP225">
        <v>0</v>
      </c>
      <c r="AQ225">
        <v>0</v>
      </c>
      <c r="AR225">
        <v>0</v>
      </c>
      <c r="AS225">
        <v>0</v>
      </c>
      <c r="AT225">
        <v>0</v>
      </c>
      <c r="AU225">
        <v>0</v>
      </c>
      <c r="AV225">
        <v>1</v>
      </c>
      <c r="AW225">
        <v>1</v>
      </c>
      <c r="AZ225">
        <v>1</v>
      </c>
      <c r="BA225">
        <v>1</v>
      </c>
      <c r="BB225">
        <v>1</v>
      </c>
      <c r="BC225">
        <v>12.36</v>
      </c>
      <c r="BD225" t="s">
        <v>3</v>
      </c>
      <c r="BE225" t="s">
        <v>3</v>
      </c>
      <c r="BF225" t="s">
        <v>3</v>
      </c>
      <c r="BG225" t="s">
        <v>3</v>
      </c>
      <c r="BH225">
        <v>3</v>
      </c>
      <c r="BI225">
        <v>1</v>
      </c>
      <c r="BJ225" t="s">
        <v>392</v>
      </c>
      <c r="BM225">
        <v>1617</v>
      </c>
      <c r="BN225">
        <v>0</v>
      </c>
      <c r="BO225" t="s">
        <v>390</v>
      </c>
      <c r="BP225">
        <v>1</v>
      </c>
      <c r="BQ225">
        <v>200</v>
      </c>
      <c r="BR225">
        <v>0</v>
      </c>
      <c r="BS225">
        <v>1</v>
      </c>
      <c r="BT225">
        <v>1</v>
      </c>
      <c r="BU225">
        <v>1</v>
      </c>
      <c r="BV225">
        <v>1</v>
      </c>
      <c r="BW225">
        <v>1</v>
      </c>
      <c r="BX225">
        <v>1</v>
      </c>
      <c r="BY225" t="s">
        <v>3</v>
      </c>
      <c r="BZ225">
        <v>0</v>
      </c>
      <c r="CA225">
        <v>0</v>
      </c>
      <c r="CF225">
        <v>0</v>
      </c>
      <c r="CG225">
        <v>0</v>
      </c>
      <c r="CM225">
        <v>0</v>
      </c>
      <c r="CN225" t="s">
        <v>3</v>
      </c>
      <c r="CO225">
        <v>0</v>
      </c>
      <c r="CP225">
        <f t="shared" si="185"/>
        <v>5838.86</v>
      </c>
      <c r="CQ225">
        <f t="shared" si="186"/>
        <v>583.88639999999998</v>
      </c>
      <c r="CR225">
        <f t="shared" si="187"/>
        <v>0</v>
      </c>
      <c r="CS225">
        <f t="shared" si="188"/>
        <v>0</v>
      </c>
      <c r="CT225">
        <f t="shared" si="189"/>
        <v>0</v>
      </c>
      <c r="CU225">
        <f t="shared" si="190"/>
        <v>0</v>
      </c>
      <c r="CV225">
        <f t="shared" si="191"/>
        <v>0</v>
      </c>
      <c r="CW225">
        <f t="shared" si="192"/>
        <v>0</v>
      </c>
      <c r="CX225">
        <f t="shared" si="193"/>
        <v>0</v>
      </c>
      <c r="CY225">
        <f>S225*(BZ225/100)</f>
        <v>0</v>
      </c>
      <c r="CZ225">
        <f>S225*(CA225/100)</f>
        <v>0</v>
      </c>
      <c r="DC225" t="s">
        <v>3</v>
      </c>
      <c r="DD225" t="s">
        <v>3</v>
      </c>
      <c r="DE225" t="s">
        <v>3</v>
      </c>
      <c r="DF225" t="s">
        <v>3</v>
      </c>
      <c r="DG225" t="s">
        <v>3</v>
      </c>
      <c r="DH225" t="s">
        <v>3</v>
      </c>
      <c r="DI225" t="s">
        <v>3</v>
      </c>
      <c r="DJ225" t="s">
        <v>3</v>
      </c>
      <c r="DK225" t="s">
        <v>3</v>
      </c>
      <c r="DL225" t="s">
        <v>3</v>
      </c>
      <c r="DM225" t="s">
        <v>3</v>
      </c>
      <c r="DN225">
        <v>0</v>
      </c>
      <c r="DO225">
        <v>0</v>
      </c>
      <c r="DP225">
        <v>1</v>
      </c>
      <c r="DQ225">
        <v>1</v>
      </c>
      <c r="DU225">
        <v>1010</v>
      </c>
      <c r="DV225" t="s">
        <v>43</v>
      </c>
      <c r="DW225" t="s">
        <v>43</v>
      </c>
      <c r="DX225">
        <v>1</v>
      </c>
      <c r="EE225">
        <v>42146624</v>
      </c>
      <c r="EF225">
        <v>200</v>
      </c>
      <c r="EG225" t="s">
        <v>32</v>
      </c>
      <c r="EH225">
        <v>0</v>
      </c>
      <c r="EI225" t="s">
        <v>3</v>
      </c>
      <c r="EJ225">
        <v>1</v>
      </c>
      <c r="EK225">
        <v>1617</v>
      </c>
      <c r="EL225" t="s">
        <v>33</v>
      </c>
      <c r="EM225" t="s">
        <v>34</v>
      </c>
      <c r="EO225" t="s">
        <v>3</v>
      </c>
      <c r="EQ225">
        <v>512</v>
      </c>
      <c r="ER225">
        <v>47.24</v>
      </c>
      <c r="ES225">
        <v>47.24</v>
      </c>
      <c r="ET225">
        <v>0</v>
      </c>
      <c r="EU225">
        <v>0</v>
      </c>
      <c r="EV225">
        <v>0</v>
      </c>
      <c r="EW225">
        <v>0</v>
      </c>
      <c r="EX225">
        <v>0</v>
      </c>
      <c r="EY225">
        <v>0</v>
      </c>
      <c r="FQ225">
        <v>0</v>
      </c>
      <c r="FR225">
        <f t="shared" si="194"/>
        <v>0</v>
      </c>
      <c r="FS225">
        <v>0</v>
      </c>
      <c r="FX225">
        <v>0</v>
      </c>
      <c r="FY225">
        <v>0</v>
      </c>
      <c r="GA225" t="s">
        <v>3</v>
      </c>
      <c r="GD225">
        <v>0</v>
      </c>
      <c r="GF225">
        <v>-1155714033</v>
      </c>
      <c r="GG225">
        <v>2</v>
      </c>
      <c r="GH225">
        <v>1</v>
      </c>
      <c r="GI225">
        <v>2</v>
      </c>
      <c r="GJ225">
        <v>0</v>
      </c>
      <c r="GK225">
        <f>ROUND(R225*(S12)/100,2)</f>
        <v>0</v>
      </c>
      <c r="GL225">
        <f t="shared" si="195"/>
        <v>0</v>
      </c>
      <c r="GM225">
        <f t="shared" si="196"/>
        <v>5838.86</v>
      </c>
      <c r="GN225">
        <f t="shared" si="197"/>
        <v>5838.86</v>
      </c>
      <c r="GO225">
        <f t="shared" si="198"/>
        <v>0</v>
      </c>
      <c r="GP225">
        <f t="shared" si="199"/>
        <v>0</v>
      </c>
      <c r="GR225">
        <v>0</v>
      </c>
      <c r="GS225">
        <v>3</v>
      </c>
      <c r="GT225">
        <v>0</v>
      </c>
      <c r="GU225" t="s">
        <v>3</v>
      </c>
      <c r="GV225">
        <f t="shared" si="200"/>
        <v>0</v>
      </c>
      <c r="GW225">
        <v>1</v>
      </c>
      <c r="GX225">
        <f t="shared" si="201"/>
        <v>0</v>
      </c>
      <c r="HA225">
        <v>0</v>
      </c>
      <c r="HB225">
        <v>0</v>
      </c>
      <c r="IK225">
        <v>0</v>
      </c>
    </row>
    <row r="226" spans="1:255" x14ac:dyDescent="0.2">
      <c r="A226" s="2">
        <v>17</v>
      </c>
      <c r="B226" s="2">
        <v>1</v>
      </c>
      <c r="C226" s="2">
        <f>ROW(SmtRes!A210)</f>
        <v>210</v>
      </c>
      <c r="D226" s="2">
        <f>ROW(EtalonRes!A300)</f>
        <v>300</v>
      </c>
      <c r="E226" s="2" t="s">
        <v>393</v>
      </c>
      <c r="F226" s="2" t="s">
        <v>349</v>
      </c>
      <c r="G226" s="2" t="s">
        <v>350</v>
      </c>
      <c r="H226" s="2" t="s">
        <v>43</v>
      </c>
      <c r="I226" s="2">
        <v>4</v>
      </c>
      <c r="J226" s="2">
        <v>0</v>
      </c>
      <c r="K226" s="2"/>
      <c r="L226" s="2"/>
      <c r="M226" s="2"/>
      <c r="N226" s="2"/>
      <c r="O226" s="2">
        <f t="shared" si="169"/>
        <v>181.18</v>
      </c>
      <c r="P226" s="2">
        <f t="shared" si="170"/>
        <v>82</v>
      </c>
      <c r="Q226" s="2">
        <f t="shared" si="171"/>
        <v>16.75</v>
      </c>
      <c r="R226" s="2">
        <f t="shared" si="172"/>
        <v>2.2000000000000002</v>
      </c>
      <c r="S226" s="2">
        <f t="shared" si="173"/>
        <v>82.43</v>
      </c>
      <c r="T226" s="2">
        <f t="shared" si="174"/>
        <v>0</v>
      </c>
      <c r="U226" s="2">
        <f t="shared" si="175"/>
        <v>6.7619999999999996</v>
      </c>
      <c r="V226" s="2">
        <f t="shared" si="176"/>
        <v>0</v>
      </c>
      <c r="W226" s="2">
        <f t="shared" si="177"/>
        <v>0</v>
      </c>
      <c r="X226" s="2">
        <f t="shared" si="178"/>
        <v>90.67</v>
      </c>
      <c r="Y226" s="2">
        <f t="shared" si="179"/>
        <v>61</v>
      </c>
      <c r="Z226" s="2"/>
      <c r="AA226" s="2">
        <v>42559021</v>
      </c>
      <c r="AB226" s="2">
        <f t="shared" si="180"/>
        <v>45.295499999999997</v>
      </c>
      <c r="AC226" s="2">
        <f t="shared" si="181"/>
        <v>20.5</v>
      </c>
      <c r="AD226" s="2">
        <f>ROUND(((ET226*1.25)),6)</f>
        <v>4.1875</v>
      </c>
      <c r="AE226" s="2">
        <f>ROUND(((EU226*1.25)),6)</f>
        <v>0.55000000000000004</v>
      </c>
      <c r="AF226" s="2">
        <f>ROUND(((EV226*1.15)),6)</f>
        <v>20.608000000000001</v>
      </c>
      <c r="AG226" s="2">
        <f t="shared" si="183"/>
        <v>0</v>
      </c>
      <c r="AH226" s="2">
        <f>((EW226*1.15))</f>
        <v>1.6904999999999999</v>
      </c>
      <c r="AI226" s="2">
        <f>((EX226*1.25))</f>
        <v>0</v>
      </c>
      <c r="AJ226" s="2">
        <f t="shared" si="184"/>
        <v>0</v>
      </c>
      <c r="AK226" s="2">
        <v>41.77</v>
      </c>
      <c r="AL226" s="2">
        <v>20.5</v>
      </c>
      <c r="AM226" s="2">
        <v>3.35</v>
      </c>
      <c r="AN226" s="2">
        <v>0.44</v>
      </c>
      <c r="AO226" s="2">
        <v>17.920000000000002</v>
      </c>
      <c r="AP226" s="2">
        <v>0</v>
      </c>
      <c r="AQ226" s="2">
        <v>1.47</v>
      </c>
      <c r="AR226" s="2">
        <v>0</v>
      </c>
      <c r="AS226" s="2">
        <v>0</v>
      </c>
      <c r="AT226" s="2">
        <v>110</v>
      </c>
      <c r="AU226" s="2">
        <v>74</v>
      </c>
      <c r="AV226" s="2">
        <v>1</v>
      </c>
      <c r="AW226" s="2">
        <v>1</v>
      </c>
      <c r="AX226" s="2"/>
      <c r="AY226" s="2"/>
      <c r="AZ226" s="2">
        <v>1</v>
      </c>
      <c r="BA226" s="2">
        <v>1</v>
      </c>
      <c r="BB226" s="2">
        <v>1</v>
      </c>
      <c r="BC226" s="2">
        <v>1</v>
      </c>
      <c r="BD226" s="2" t="s">
        <v>3</v>
      </c>
      <c r="BE226" s="2" t="s">
        <v>3</v>
      </c>
      <c r="BF226" s="2" t="s">
        <v>3</v>
      </c>
      <c r="BG226" s="2" t="s">
        <v>3</v>
      </c>
      <c r="BH226" s="2">
        <v>0</v>
      </c>
      <c r="BI226" s="2">
        <v>1</v>
      </c>
      <c r="BJ226" s="2" t="s">
        <v>351</v>
      </c>
      <c r="BK226" s="2"/>
      <c r="BL226" s="2"/>
      <c r="BM226" s="2">
        <v>133</v>
      </c>
      <c r="BN226" s="2">
        <v>0</v>
      </c>
      <c r="BO226" s="2" t="s">
        <v>3</v>
      </c>
      <c r="BP226" s="2">
        <v>0</v>
      </c>
      <c r="BQ226" s="2">
        <v>30</v>
      </c>
      <c r="BR226" s="2">
        <v>0</v>
      </c>
      <c r="BS226" s="2">
        <v>1</v>
      </c>
      <c r="BT226" s="2">
        <v>1</v>
      </c>
      <c r="BU226" s="2">
        <v>1</v>
      </c>
      <c r="BV226" s="2">
        <v>1</v>
      </c>
      <c r="BW226" s="2">
        <v>1</v>
      </c>
      <c r="BX226" s="2">
        <v>1</v>
      </c>
      <c r="BY226" s="2" t="s">
        <v>3</v>
      </c>
      <c r="BZ226" s="2">
        <v>110</v>
      </c>
      <c r="CA226" s="2">
        <v>74</v>
      </c>
      <c r="CB226" s="2"/>
      <c r="CC226" s="2"/>
      <c r="CD226" s="2"/>
      <c r="CE226" s="2"/>
      <c r="CF226" s="2">
        <v>0</v>
      </c>
      <c r="CG226" s="2">
        <v>0</v>
      </c>
      <c r="CH226" s="2"/>
      <c r="CI226" s="2"/>
      <c r="CJ226" s="2"/>
      <c r="CK226" s="2"/>
      <c r="CL226" s="2"/>
      <c r="CM226" s="2">
        <v>0</v>
      </c>
      <c r="CN226" s="2" t="s">
        <v>20</v>
      </c>
      <c r="CO226" s="2">
        <v>0</v>
      </c>
      <c r="CP226" s="2">
        <f t="shared" si="185"/>
        <v>181.18</v>
      </c>
      <c r="CQ226" s="2">
        <f t="shared" si="186"/>
        <v>20.5</v>
      </c>
      <c r="CR226" s="2">
        <f t="shared" si="187"/>
        <v>4.1875</v>
      </c>
      <c r="CS226" s="2">
        <f t="shared" si="188"/>
        <v>0.55000000000000004</v>
      </c>
      <c r="CT226" s="2">
        <f t="shared" si="189"/>
        <v>20.608000000000001</v>
      </c>
      <c r="CU226" s="2">
        <f t="shared" si="190"/>
        <v>0</v>
      </c>
      <c r="CV226" s="2">
        <f t="shared" si="191"/>
        <v>1.6904999999999999</v>
      </c>
      <c r="CW226" s="2">
        <f t="shared" si="192"/>
        <v>0</v>
      </c>
      <c r="CX226" s="2">
        <f t="shared" si="193"/>
        <v>0</v>
      </c>
      <c r="CY226" s="2">
        <f>((S226*BZ226)/100)</f>
        <v>90.673000000000016</v>
      </c>
      <c r="CZ226" s="2">
        <f>((S226*CA226)/100)</f>
        <v>60.998200000000004</v>
      </c>
      <c r="DA226" s="2"/>
      <c r="DB226" s="2"/>
      <c r="DC226" s="2" t="s">
        <v>3</v>
      </c>
      <c r="DD226" s="2" t="s">
        <v>3</v>
      </c>
      <c r="DE226" s="2" t="s">
        <v>21</v>
      </c>
      <c r="DF226" s="2" t="s">
        <v>21</v>
      </c>
      <c r="DG226" s="2" t="s">
        <v>22</v>
      </c>
      <c r="DH226" s="2" t="s">
        <v>3</v>
      </c>
      <c r="DI226" s="2" t="s">
        <v>22</v>
      </c>
      <c r="DJ226" s="2" t="s">
        <v>21</v>
      </c>
      <c r="DK226" s="2" t="s">
        <v>3</v>
      </c>
      <c r="DL226" s="2" t="s">
        <v>3</v>
      </c>
      <c r="DM226" s="2" t="s">
        <v>3</v>
      </c>
      <c r="DN226" s="2">
        <v>0</v>
      </c>
      <c r="DO226" s="2">
        <v>0</v>
      </c>
      <c r="DP226" s="2">
        <v>1.0669999999999999</v>
      </c>
      <c r="DQ226" s="2">
        <v>1</v>
      </c>
      <c r="DR226" s="2"/>
      <c r="DS226" s="2"/>
      <c r="DT226" s="2"/>
      <c r="DU226" s="2">
        <v>1010</v>
      </c>
      <c r="DV226" s="2" t="s">
        <v>43</v>
      </c>
      <c r="DW226" s="2" t="s">
        <v>43</v>
      </c>
      <c r="DX226" s="2">
        <v>1</v>
      </c>
      <c r="DY226" s="2"/>
      <c r="DZ226" s="2"/>
      <c r="EA226" s="2"/>
      <c r="EB226" s="2"/>
      <c r="EC226" s="2"/>
      <c r="ED226" s="2"/>
      <c r="EE226" s="2">
        <v>42145140</v>
      </c>
      <c r="EF226" s="2">
        <v>30</v>
      </c>
      <c r="EG226" s="2" t="s">
        <v>23</v>
      </c>
      <c r="EH226" s="2">
        <v>0</v>
      </c>
      <c r="EI226" s="2" t="s">
        <v>3</v>
      </c>
      <c r="EJ226" s="2">
        <v>1</v>
      </c>
      <c r="EK226" s="2">
        <v>133</v>
      </c>
      <c r="EL226" s="2" t="s">
        <v>149</v>
      </c>
      <c r="EM226" s="2" t="s">
        <v>150</v>
      </c>
      <c r="EN226" s="2"/>
      <c r="EO226" s="2" t="s">
        <v>26</v>
      </c>
      <c r="EP226" s="2"/>
      <c r="EQ226" s="2">
        <v>512</v>
      </c>
      <c r="ER226" s="2">
        <v>41.77</v>
      </c>
      <c r="ES226" s="2">
        <v>20.5</v>
      </c>
      <c r="ET226" s="2">
        <v>3.35</v>
      </c>
      <c r="EU226" s="2">
        <v>0.44</v>
      </c>
      <c r="EV226" s="2">
        <v>17.920000000000002</v>
      </c>
      <c r="EW226" s="2">
        <v>1.47</v>
      </c>
      <c r="EX226" s="2">
        <v>0</v>
      </c>
      <c r="EY226" s="2">
        <v>0</v>
      </c>
      <c r="EZ226" s="2"/>
      <c r="FA226" s="2"/>
      <c r="FB226" s="2"/>
      <c r="FC226" s="2"/>
      <c r="FD226" s="2"/>
      <c r="FE226" s="2"/>
      <c r="FF226" s="2"/>
      <c r="FG226" s="2"/>
      <c r="FH226" s="2"/>
      <c r="FI226" s="2"/>
      <c r="FJ226" s="2"/>
      <c r="FK226" s="2"/>
      <c r="FL226" s="2"/>
      <c r="FM226" s="2"/>
      <c r="FN226" s="2"/>
      <c r="FO226" s="2"/>
      <c r="FP226" s="2"/>
      <c r="FQ226" s="2">
        <v>0</v>
      </c>
      <c r="FR226" s="2">
        <f t="shared" si="194"/>
        <v>0</v>
      </c>
      <c r="FS226" s="2">
        <v>0</v>
      </c>
      <c r="FT226" s="2"/>
      <c r="FU226" s="2"/>
      <c r="FV226" s="2"/>
      <c r="FW226" s="2"/>
      <c r="FX226" s="2">
        <v>110</v>
      </c>
      <c r="FY226" s="2">
        <v>74</v>
      </c>
      <c r="FZ226" s="2"/>
      <c r="GA226" s="2" t="s">
        <v>3</v>
      </c>
      <c r="GB226" s="2"/>
      <c r="GC226" s="2"/>
      <c r="GD226" s="2">
        <v>0</v>
      </c>
      <c r="GE226" s="2"/>
      <c r="GF226" s="2">
        <v>2143394222</v>
      </c>
      <c r="GG226" s="2">
        <v>2</v>
      </c>
      <c r="GH226" s="2">
        <v>1</v>
      </c>
      <c r="GI226" s="2">
        <v>-2</v>
      </c>
      <c r="GJ226" s="2">
        <v>0</v>
      </c>
      <c r="GK226" s="2">
        <f>ROUND(R226*(R12)/100,2)</f>
        <v>3.85</v>
      </c>
      <c r="GL226" s="2">
        <f t="shared" si="195"/>
        <v>0</v>
      </c>
      <c r="GM226" s="2">
        <f t="shared" si="196"/>
        <v>336.7</v>
      </c>
      <c r="GN226" s="2">
        <f t="shared" si="197"/>
        <v>336.7</v>
      </c>
      <c r="GO226" s="2">
        <f t="shared" si="198"/>
        <v>0</v>
      </c>
      <c r="GP226" s="2">
        <f t="shared" si="199"/>
        <v>0</v>
      </c>
      <c r="GQ226" s="2"/>
      <c r="GR226" s="2">
        <v>0</v>
      </c>
      <c r="GS226" s="2">
        <v>3</v>
      </c>
      <c r="GT226" s="2">
        <v>0</v>
      </c>
      <c r="GU226" s="2" t="s">
        <v>3</v>
      </c>
      <c r="GV226" s="2">
        <f t="shared" si="200"/>
        <v>0</v>
      </c>
      <c r="GW226" s="2">
        <v>1</v>
      </c>
      <c r="GX226" s="2">
        <f t="shared" si="201"/>
        <v>0</v>
      </c>
      <c r="GY226" s="2"/>
      <c r="GZ226" s="2"/>
      <c r="HA226" s="2">
        <v>0</v>
      </c>
      <c r="HB226" s="2">
        <v>0</v>
      </c>
      <c r="HC226" s="2"/>
      <c r="HD226" s="2"/>
      <c r="HE226" s="2"/>
      <c r="HF226" s="2"/>
      <c r="HG226" s="2"/>
      <c r="HH226" s="2"/>
      <c r="HI226" s="2"/>
      <c r="HJ226" s="2"/>
      <c r="HK226" s="2"/>
      <c r="HL226" s="2"/>
      <c r="HM226" s="2"/>
      <c r="HN226" s="2"/>
      <c r="HO226" s="2"/>
      <c r="HP226" s="2"/>
      <c r="HQ226" s="2"/>
      <c r="HR226" s="2"/>
      <c r="HS226" s="2"/>
      <c r="HT226" s="2"/>
      <c r="HU226" s="2"/>
      <c r="HV226" s="2"/>
      <c r="HW226" s="2"/>
      <c r="HX226" s="2"/>
      <c r="HY226" s="2"/>
      <c r="HZ226" s="2"/>
      <c r="IA226" s="2"/>
      <c r="IB226" s="2"/>
      <c r="IC226" s="2"/>
      <c r="ID226" s="2"/>
      <c r="IE226" s="2"/>
      <c r="IF226" s="2"/>
      <c r="IG226" s="2"/>
      <c r="IH226" s="2"/>
      <c r="II226" s="2"/>
      <c r="IJ226" s="2"/>
      <c r="IK226" s="2">
        <v>0</v>
      </c>
      <c r="IL226" s="2"/>
      <c r="IM226" s="2"/>
      <c r="IN226" s="2"/>
      <c r="IO226" s="2"/>
      <c r="IP226" s="2"/>
      <c r="IQ226" s="2"/>
      <c r="IR226" s="2"/>
      <c r="IS226" s="2"/>
      <c r="IT226" s="2"/>
      <c r="IU226" s="2"/>
    </row>
    <row r="227" spans="1:255" x14ac:dyDescent="0.2">
      <c r="A227">
        <v>17</v>
      </c>
      <c r="B227">
        <v>1</v>
      </c>
      <c r="C227">
        <f>ROW(SmtRes!A214)</f>
        <v>214</v>
      </c>
      <c r="D227">
        <f>ROW(EtalonRes!A306)</f>
        <v>306</v>
      </c>
      <c r="E227" t="s">
        <v>393</v>
      </c>
      <c r="F227" t="s">
        <v>349</v>
      </c>
      <c r="G227" t="s">
        <v>350</v>
      </c>
      <c r="H227" t="s">
        <v>43</v>
      </c>
      <c r="I227">
        <v>4</v>
      </c>
      <c r="J227">
        <v>0</v>
      </c>
      <c r="O227">
        <f t="shared" si="169"/>
        <v>2166.0300000000002</v>
      </c>
      <c r="P227">
        <f t="shared" si="170"/>
        <v>360.8</v>
      </c>
      <c r="Q227">
        <f t="shared" si="171"/>
        <v>123.62</v>
      </c>
      <c r="R227">
        <f t="shared" si="172"/>
        <v>44.88</v>
      </c>
      <c r="S227">
        <f t="shared" si="173"/>
        <v>1681.61</v>
      </c>
      <c r="T227">
        <f t="shared" si="174"/>
        <v>0</v>
      </c>
      <c r="U227">
        <f t="shared" si="175"/>
        <v>6.7619999999999996</v>
      </c>
      <c r="V227">
        <f t="shared" si="176"/>
        <v>0</v>
      </c>
      <c r="W227">
        <f t="shared" si="177"/>
        <v>0</v>
      </c>
      <c r="X227">
        <f t="shared" si="178"/>
        <v>1479.82</v>
      </c>
      <c r="Y227">
        <f t="shared" si="179"/>
        <v>689.46</v>
      </c>
      <c r="AA227">
        <v>42559019</v>
      </c>
      <c r="AB227">
        <f t="shared" si="180"/>
        <v>45.295499999999997</v>
      </c>
      <c r="AC227">
        <f t="shared" si="181"/>
        <v>20.5</v>
      </c>
      <c r="AD227">
        <f>ROUND(((ET227*1.25)),6)</f>
        <v>4.1875</v>
      </c>
      <c r="AE227">
        <f>ROUND(((EU227*1.25)),6)</f>
        <v>0.55000000000000004</v>
      </c>
      <c r="AF227">
        <f>ROUND(((EV227*1.15)),6)</f>
        <v>20.608000000000001</v>
      </c>
      <c r="AG227">
        <f t="shared" si="183"/>
        <v>0</v>
      </c>
      <c r="AH227">
        <f>((EW227*1.15))</f>
        <v>1.6904999999999999</v>
      </c>
      <c r="AI227">
        <f>((EX227*1.25))</f>
        <v>0</v>
      </c>
      <c r="AJ227">
        <f t="shared" si="184"/>
        <v>0</v>
      </c>
      <c r="AK227">
        <v>41.77</v>
      </c>
      <c r="AL227">
        <v>20.5</v>
      </c>
      <c r="AM227">
        <v>3.35</v>
      </c>
      <c r="AN227">
        <v>0.44</v>
      </c>
      <c r="AO227">
        <v>17.920000000000002</v>
      </c>
      <c r="AP227">
        <v>0</v>
      </c>
      <c r="AQ227">
        <v>1.47</v>
      </c>
      <c r="AR227">
        <v>0</v>
      </c>
      <c r="AS227">
        <v>0</v>
      </c>
      <c r="AT227">
        <v>88</v>
      </c>
      <c r="AU227">
        <v>41</v>
      </c>
      <c r="AV227">
        <v>1</v>
      </c>
      <c r="AW227">
        <v>1</v>
      </c>
      <c r="AZ227">
        <v>1</v>
      </c>
      <c r="BA227">
        <v>20.399999999999999</v>
      </c>
      <c r="BB227">
        <v>7.38</v>
      </c>
      <c r="BC227">
        <v>4.4000000000000004</v>
      </c>
      <c r="BD227" t="s">
        <v>3</v>
      </c>
      <c r="BE227" t="s">
        <v>3</v>
      </c>
      <c r="BF227" t="s">
        <v>3</v>
      </c>
      <c r="BG227" t="s">
        <v>3</v>
      </c>
      <c r="BH227">
        <v>0</v>
      </c>
      <c r="BI227">
        <v>1</v>
      </c>
      <c r="BJ227" t="s">
        <v>351</v>
      </c>
      <c r="BM227">
        <v>133</v>
      </c>
      <c r="BN227">
        <v>0</v>
      </c>
      <c r="BO227" t="s">
        <v>349</v>
      </c>
      <c r="BP227">
        <v>1</v>
      </c>
      <c r="BQ227">
        <v>30</v>
      </c>
      <c r="BR227">
        <v>0</v>
      </c>
      <c r="BS227">
        <v>20.399999999999999</v>
      </c>
      <c r="BT227">
        <v>1</v>
      </c>
      <c r="BU227">
        <v>1</v>
      </c>
      <c r="BV227">
        <v>1</v>
      </c>
      <c r="BW227">
        <v>1</v>
      </c>
      <c r="BX227">
        <v>1</v>
      </c>
      <c r="BY227" t="s">
        <v>3</v>
      </c>
      <c r="BZ227">
        <v>88</v>
      </c>
      <c r="CA227">
        <v>41</v>
      </c>
      <c r="CF227">
        <v>0</v>
      </c>
      <c r="CG227">
        <v>0</v>
      </c>
      <c r="CM227">
        <v>0</v>
      </c>
      <c r="CN227" t="s">
        <v>20</v>
      </c>
      <c r="CO227">
        <v>0</v>
      </c>
      <c r="CP227">
        <f t="shared" si="185"/>
        <v>2166.0299999999997</v>
      </c>
      <c r="CQ227">
        <f t="shared" si="186"/>
        <v>90.2</v>
      </c>
      <c r="CR227">
        <f t="shared" si="187"/>
        <v>30.903749999999999</v>
      </c>
      <c r="CS227">
        <f t="shared" si="188"/>
        <v>11.22</v>
      </c>
      <c r="CT227">
        <f t="shared" si="189"/>
        <v>420.40319999999997</v>
      </c>
      <c r="CU227">
        <f t="shared" si="190"/>
        <v>0</v>
      </c>
      <c r="CV227">
        <f t="shared" si="191"/>
        <v>1.6904999999999999</v>
      </c>
      <c r="CW227">
        <f t="shared" si="192"/>
        <v>0</v>
      </c>
      <c r="CX227">
        <f t="shared" si="193"/>
        <v>0</v>
      </c>
      <c r="CY227">
        <f>S227*(BZ227/100)</f>
        <v>1479.8167999999998</v>
      </c>
      <c r="CZ227">
        <f>S227*(CA227/100)</f>
        <v>689.4600999999999</v>
      </c>
      <c r="DC227" t="s">
        <v>3</v>
      </c>
      <c r="DD227" t="s">
        <v>3</v>
      </c>
      <c r="DE227" t="s">
        <v>21</v>
      </c>
      <c r="DF227" t="s">
        <v>21</v>
      </c>
      <c r="DG227" t="s">
        <v>22</v>
      </c>
      <c r="DH227" t="s">
        <v>3</v>
      </c>
      <c r="DI227" t="s">
        <v>22</v>
      </c>
      <c r="DJ227" t="s">
        <v>21</v>
      </c>
      <c r="DK227" t="s">
        <v>3</v>
      </c>
      <c r="DL227" t="s">
        <v>3</v>
      </c>
      <c r="DM227" t="s">
        <v>3</v>
      </c>
      <c r="DN227">
        <v>110</v>
      </c>
      <c r="DO227">
        <v>74</v>
      </c>
      <c r="DP227">
        <v>1.0669999999999999</v>
      </c>
      <c r="DQ227">
        <v>1</v>
      </c>
      <c r="DU227">
        <v>1010</v>
      </c>
      <c r="DV227" t="s">
        <v>43</v>
      </c>
      <c r="DW227" t="s">
        <v>43</v>
      </c>
      <c r="DX227">
        <v>1</v>
      </c>
      <c r="EE227">
        <v>42145140</v>
      </c>
      <c r="EF227">
        <v>30</v>
      </c>
      <c r="EG227" t="s">
        <v>23</v>
      </c>
      <c r="EH227">
        <v>0</v>
      </c>
      <c r="EI227" t="s">
        <v>3</v>
      </c>
      <c r="EJ227">
        <v>1</v>
      </c>
      <c r="EK227">
        <v>133</v>
      </c>
      <c r="EL227" t="s">
        <v>149</v>
      </c>
      <c r="EM227" t="s">
        <v>150</v>
      </c>
      <c r="EO227" t="s">
        <v>26</v>
      </c>
      <c r="EQ227">
        <v>512</v>
      </c>
      <c r="ER227">
        <v>41.77</v>
      </c>
      <c r="ES227">
        <v>20.5</v>
      </c>
      <c r="ET227">
        <v>3.35</v>
      </c>
      <c r="EU227">
        <v>0.44</v>
      </c>
      <c r="EV227">
        <v>17.920000000000002</v>
      </c>
      <c r="EW227">
        <v>1.47</v>
      </c>
      <c r="EX227">
        <v>0</v>
      </c>
      <c r="EY227">
        <v>0</v>
      </c>
      <c r="FQ227">
        <v>0</v>
      </c>
      <c r="FR227">
        <f t="shared" si="194"/>
        <v>0</v>
      </c>
      <c r="FS227">
        <v>0</v>
      </c>
      <c r="FX227">
        <v>110</v>
      </c>
      <c r="FY227">
        <v>74</v>
      </c>
      <c r="GA227" t="s">
        <v>3</v>
      </c>
      <c r="GD227">
        <v>0</v>
      </c>
      <c r="GF227">
        <v>2143394222</v>
      </c>
      <c r="GG227">
        <v>2</v>
      </c>
      <c r="GH227">
        <v>1</v>
      </c>
      <c r="GI227">
        <v>2</v>
      </c>
      <c r="GJ227">
        <v>0</v>
      </c>
      <c r="GK227">
        <f>ROUND(R227*(S12)/100,2)</f>
        <v>70.459999999999994</v>
      </c>
      <c r="GL227">
        <f t="shared" si="195"/>
        <v>0</v>
      </c>
      <c r="GM227">
        <f t="shared" si="196"/>
        <v>4405.7700000000004</v>
      </c>
      <c r="GN227">
        <f t="shared" si="197"/>
        <v>4405.7700000000004</v>
      </c>
      <c r="GO227">
        <f t="shared" si="198"/>
        <v>0</v>
      </c>
      <c r="GP227">
        <f t="shared" si="199"/>
        <v>0</v>
      </c>
      <c r="GR227">
        <v>0</v>
      </c>
      <c r="GS227">
        <v>3</v>
      </c>
      <c r="GT227">
        <v>0</v>
      </c>
      <c r="GU227" t="s">
        <v>3</v>
      </c>
      <c r="GV227">
        <f t="shared" si="200"/>
        <v>0</v>
      </c>
      <c r="GW227">
        <v>1</v>
      </c>
      <c r="GX227">
        <f t="shared" si="201"/>
        <v>0</v>
      </c>
      <c r="HA227">
        <v>0</v>
      </c>
      <c r="HB227">
        <v>0</v>
      </c>
      <c r="IK227">
        <v>0</v>
      </c>
    </row>
    <row r="228" spans="1:255" x14ac:dyDescent="0.2">
      <c r="A228" s="2">
        <v>17</v>
      </c>
      <c r="B228" s="2">
        <v>1</v>
      </c>
      <c r="C228" s="2"/>
      <c r="D228" s="2"/>
      <c r="E228" s="2" t="s">
        <v>394</v>
      </c>
      <c r="F228" s="2" t="s">
        <v>395</v>
      </c>
      <c r="G228" s="2" t="s">
        <v>396</v>
      </c>
      <c r="H228" s="2" t="s">
        <v>43</v>
      </c>
      <c r="I228" s="2">
        <v>2</v>
      </c>
      <c r="J228" s="2">
        <v>0</v>
      </c>
      <c r="K228" s="2"/>
      <c r="L228" s="2"/>
      <c r="M228" s="2"/>
      <c r="N228" s="2"/>
      <c r="O228" s="2">
        <f t="shared" si="169"/>
        <v>226.64</v>
      </c>
      <c r="P228" s="2">
        <f t="shared" si="170"/>
        <v>226.64</v>
      </c>
      <c r="Q228" s="2">
        <f t="shared" si="171"/>
        <v>0</v>
      </c>
      <c r="R228" s="2">
        <f t="shared" si="172"/>
        <v>0</v>
      </c>
      <c r="S228" s="2">
        <f t="shared" si="173"/>
        <v>0</v>
      </c>
      <c r="T228" s="2">
        <f t="shared" si="174"/>
        <v>0</v>
      </c>
      <c r="U228" s="2">
        <f t="shared" si="175"/>
        <v>0</v>
      </c>
      <c r="V228" s="2">
        <f t="shared" si="176"/>
        <v>0</v>
      </c>
      <c r="W228" s="2">
        <f t="shared" si="177"/>
        <v>0</v>
      </c>
      <c r="X228" s="2">
        <f t="shared" si="178"/>
        <v>0</v>
      </c>
      <c r="Y228" s="2">
        <f t="shared" si="179"/>
        <v>0</v>
      </c>
      <c r="Z228" s="2"/>
      <c r="AA228" s="2">
        <v>42559021</v>
      </c>
      <c r="AB228" s="2">
        <f t="shared" si="180"/>
        <v>113.32</v>
      </c>
      <c r="AC228" s="2">
        <f t="shared" si="181"/>
        <v>113.32</v>
      </c>
      <c r="AD228" s="2">
        <f t="shared" ref="AD228:AF231" si="203">ROUND((ET228),6)</f>
        <v>0</v>
      </c>
      <c r="AE228" s="2">
        <f t="shared" si="203"/>
        <v>0</v>
      </c>
      <c r="AF228" s="2">
        <f t="shared" si="203"/>
        <v>0</v>
      </c>
      <c r="AG228" s="2">
        <f t="shared" si="183"/>
        <v>0</v>
      </c>
      <c r="AH228" s="2">
        <f t="shared" ref="AH228:AI231" si="204">(EW228)</f>
        <v>0</v>
      </c>
      <c r="AI228" s="2">
        <f t="shared" si="204"/>
        <v>0</v>
      </c>
      <c r="AJ228" s="2">
        <f t="shared" si="184"/>
        <v>0</v>
      </c>
      <c r="AK228" s="2">
        <v>113.32</v>
      </c>
      <c r="AL228" s="2">
        <v>113.32</v>
      </c>
      <c r="AM228" s="2">
        <v>0</v>
      </c>
      <c r="AN228" s="2">
        <v>0</v>
      </c>
      <c r="AO228" s="2">
        <v>0</v>
      </c>
      <c r="AP228" s="2">
        <v>0</v>
      </c>
      <c r="AQ228" s="2">
        <v>0</v>
      </c>
      <c r="AR228" s="2">
        <v>0</v>
      </c>
      <c r="AS228" s="2">
        <v>0</v>
      </c>
      <c r="AT228" s="2">
        <v>0</v>
      </c>
      <c r="AU228" s="2">
        <v>0</v>
      </c>
      <c r="AV228" s="2">
        <v>1</v>
      </c>
      <c r="AW228" s="2">
        <v>1</v>
      </c>
      <c r="AX228" s="2"/>
      <c r="AY228" s="2"/>
      <c r="AZ228" s="2">
        <v>1</v>
      </c>
      <c r="BA228" s="2">
        <v>1</v>
      </c>
      <c r="BB228" s="2">
        <v>1</v>
      </c>
      <c r="BC228" s="2">
        <v>1</v>
      </c>
      <c r="BD228" s="2" t="s">
        <v>3</v>
      </c>
      <c r="BE228" s="2" t="s">
        <v>3</v>
      </c>
      <c r="BF228" s="2" t="s">
        <v>3</v>
      </c>
      <c r="BG228" s="2" t="s">
        <v>3</v>
      </c>
      <c r="BH228" s="2">
        <v>3</v>
      </c>
      <c r="BI228" s="2">
        <v>1</v>
      </c>
      <c r="BJ228" s="2" t="s">
        <v>397</v>
      </c>
      <c r="BK228" s="2"/>
      <c r="BL228" s="2"/>
      <c r="BM228" s="2">
        <v>1617</v>
      </c>
      <c r="BN228" s="2">
        <v>0</v>
      </c>
      <c r="BO228" s="2" t="s">
        <v>3</v>
      </c>
      <c r="BP228" s="2">
        <v>0</v>
      </c>
      <c r="BQ228" s="2">
        <v>200</v>
      </c>
      <c r="BR228" s="2">
        <v>0</v>
      </c>
      <c r="BS228" s="2">
        <v>1</v>
      </c>
      <c r="BT228" s="2">
        <v>1</v>
      </c>
      <c r="BU228" s="2">
        <v>1</v>
      </c>
      <c r="BV228" s="2">
        <v>1</v>
      </c>
      <c r="BW228" s="2">
        <v>1</v>
      </c>
      <c r="BX228" s="2">
        <v>1</v>
      </c>
      <c r="BY228" s="2" t="s">
        <v>3</v>
      </c>
      <c r="BZ228" s="2">
        <v>0</v>
      </c>
      <c r="CA228" s="2">
        <v>0</v>
      </c>
      <c r="CB228" s="2"/>
      <c r="CC228" s="2"/>
      <c r="CD228" s="2"/>
      <c r="CE228" s="2"/>
      <c r="CF228" s="2">
        <v>0</v>
      </c>
      <c r="CG228" s="2">
        <v>0</v>
      </c>
      <c r="CH228" s="2"/>
      <c r="CI228" s="2"/>
      <c r="CJ228" s="2"/>
      <c r="CK228" s="2"/>
      <c r="CL228" s="2"/>
      <c r="CM228" s="2">
        <v>0</v>
      </c>
      <c r="CN228" s="2" t="s">
        <v>3</v>
      </c>
      <c r="CO228" s="2">
        <v>0</v>
      </c>
      <c r="CP228" s="2">
        <f t="shared" si="185"/>
        <v>226.64</v>
      </c>
      <c r="CQ228" s="2">
        <f t="shared" si="186"/>
        <v>113.32</v>
      </c>
      <c r="CR228" s="2">
        <f t="shared" si="187"/>
        <v>0</v>
      </c>
      <c r="CS228" s="2">
        <f t="shared" si="188"/>
        <v>0</v>
      </c>
      <c r="CT228" s="2">
        <f t="shared" si="189"/>
        <v>0</v>
      </c>
      <c r="CU228" s="2">
        <f t="shared" si="190"/>
        <v>0</v>
      </c>
      <c r="CV228" s="2">
        <f t="shared" si="191"/>
        <v>0</v>
      </c>
      <c r="CW228" s="2">
        <f t="shared" si="192"/>
        <v>0</v>
      </c>
      <c r="CX228" s="2">
        <f t="shared" si="193"/>
        <v>0</v>
      </c>
      <c r="CY228" s="2">
        <f>((S228*BZ228)/100)</f>
        <v>0</v>
      </c>
      <c r="CZ228" s="2">
        <f>((S228*CA228)/100)</f>
        <v>0</v>
      </c>
      <c r="DA228" s="2"/>
      <c r="DB228" s="2"/>
      <c r="DC228" s="2" t="s">
        <v>3</v>
      </c>
      <c r="DD228" s="2" t="s">
        <v>3</v>
      </c>
      <c r="DE228" s="2" t="s">
        <v>3</v>
      </c>
      <c r="DF228" s="2" t="s">
        <v>3</v>
      </c>
      <c r="DG228" s="2" t="s">
        <v>3</v>
      </c>
      <c r="DH228" s="2" t="s">
        <v>3</v>
      </c>
      <c r="DI228" s="2" t="s">
        <v>3</v>
      </c>
      <c r="DJ228" s="2" t="s">
        <v>3</v>
      </c>
      <c r="DK228" s="2" t="s">
        <v>3</v>
      </c>
      <c r="DL228" s="2" t="s">
        <v>3</v>
      </c>
      <c r="DM228" s="2" t="s">
        <v>3</v>
      </c>
      <c r="DN228" s="2">
        <v>0</v>
      </c>
      <c r="DO228" s="2">
        <v>0</v>
      </c>
      <c r="DP228" s="2">
        <v>1</v>
      </c>
      <c r="DQ228" s="2">
        <v>1</v>
      </c>
      <c r="DR228" s="2"/>
      <c r="DS228" s="2"/>
      <c r="DT228" s="2"/>
      <c r="DU228" s="2">
        <v>1010</v>
      </c>
      <c r="DV228" s="2" t="s">
        <v>43</v>
      </c>
      <c r="DW228" s="2" t="s">
        <v>43</v>
      </c>
      <c r="DX228" s="2">
        <v>1</v>
      </c>
      <c r="DY228" s="2"/>
      <c r="DZ228" s="2"/>
      <c r="EA228" s="2"/>
      <c r="EB228" s="2"/>
      <c r="EC228" s="2"/>
      <c r="ED228" s="2"/>
      <c r="EE228" s="2">
        <v>42146624</v>
      </c>
      <c r="EF228" s="2">
        <v>200</v>
      </c>
      <c r="EG228" s="2" t="s">
        <v>32</v>
      </c>
      <c r="EH228" s="2">
        <v>0</v>
      </c>
      <c r="EI228" s="2" t="s">
        <v>3</v>
      </c>
      <c r="EJ228" s="2">
        <v>1</v>
      </c>
      <c r="EK228" s="2">
        <v>1617</v>
      </c>
      <c r="EL228" s="2" t="s">
        <v>33</v>
      </c>
      <c r="EM228" s="2" t="s">
        <v>34</v>
      </c>
      <c r="EN228" s="2"/>
      <c r="EO228" s="2" t="s">
        <v>3</v>
      </c>
      <c r="EP228" s="2"/>
      <c r="EQ228" s="2">
        <v>512</v>
      </c>
      <c r="ER228" s="2">
        <v>113.32</v>
      </c>
      <c r="ES228" s="2">
        <v>113.32</v>
      </c>
      <c r="ET228" s="2">
        <v>0</v>
      </c>
      <c r="EU228" s="2">
        <v>0</v>
      </c>
      <c r="EV228" s="2">
        <v>0</v>
      </c>
      <c r="EW228" s="2">
        <v>0</v>
      </c>
      <c r="EX228" s="2">
        <v>0</v>
      </c>
      <c r="EY228" s="2">
        <v>0</v>
      </c>
      <c r="EZ228" s="2"/>
      <c r="FA228" s="2"/>
      <c r="FB228" s="2"/>
      <c r="FC228" s="2"/>
      <c r="FD228" s="2"/>
      <c r="FE228" s="2"/>
      <c r="FF228" s="2"/>
      <c r="FG228" s="2"/>
      <c r="FH228" s="2"/>
      <c r="FI228" s="2"/>
      <c r="FJ228" s="2"/>
      <c r="FK228" s="2"/>
      <c r="FL228" s="2"/>
      <c r="FM228" s="2"/>
      <c r="FN228" s="2"/>
      <c r="FO228" s="2"/>
      <c r="FP228" s="2"/>
      <c r="FQ228" s="2">
        <v>0</v>
      </c>
      <c r="FR228" s="2">
        <f t="shared" si="194"/>
        <v>0</v>
      </c>
      <c r="FS228" s="2">
        <v>0</v>
      </c>
      <c r="FT228" s="2"/>
      <c r="FU228" s="2"/>
      <c r="FV228" s="2"/>
      <c r="FW228" s="2"/>
      <c r="FX228" s="2">
        <v>0</v>
      </c>
      <c r="FY228" s="2">
        <v>0</v>
      </c>
      <c r="FZ228" s="2"/>
      <c r="GA228" s="2" t="s">
        <v>3</v>
      </c>
      <c r="GB228" s="2"/>
      <c r="GC228" s="2"/>
      <c r="GD228" s="2">
        <v>0</v>
      </c>
      <c r="GE228" s="2"/>
      <c r="GF228" s="2">
        <v>1496030557</v>
      </c>
      <c r="GG228" s="2">
        <v>2</v>
      </c>
      <c r="GH228" s="2">
        <v>1</v>
      </c>
      <c r="GI228" s="2">
        <v>-2</v>
      </c>
      <c r="GJ228" s="2">
        <v>0</v>
      </c>
      <c r="GK228" s="2">
        <f>ROUND(R228*(R12)/100,2)</f>
        <v>0</v>
      </c>
      <c r="GL228" s="2">
        <f t="shared" si="195"/>
        <v>0</v>
      </c>
      <c r="GM228" s="2">
        <f t="shared" si="196"/>
        <v>226.64</v>
      </c>
      <c r="GN228" s="2">
        <f t="shared" si="197"/>
        <v>226.64</v>
      </c>
      <c r="GO228" s="2">
        <f t="shared" si="198"/>
        <v>0</v>
      </c>
      <c r="GP228" s="2">
        <f t="shared" si="199"/>
        <v>0</v>
      </c>
      <c r="GQ228" s="2"/>
      <c r="GR228" s="2">
        <v>0</v>
      </c>
      <c r="GS228" s="2">
        <v>3</v>
      </c>
      <c r="GT228" s="2">
        <v>0</v>
      </c>
      <c r="GU228" s="2" t="s">
        <v>3</v>
      </c>
      <c r="GV228" s="2">
        <f t="shared" si="200"/>
        <v>0</v>
      </c>
      <c r="GW228" s="2">
        <v>1</v>
      </c>
      <c r="GX228" s="2">
        <f t="shared" si="201"/>
        <v>0</v>
      </c>
      <c r="GY228" s="2"/>
      <c r="GZ228" s="2"/>
      <c r="HA228" s="2">
        <v>0</v>
      </c>
      <c r="HB228" s="2">
        <v>0</v>
      </c>
      <c r="HC228" s="2"/>
      <c r="HD228" s="2"/>
      <c r="HE228" s="2"/>
      <c r="HF228" s="2"/>
      <c r="HG228" s="2"/>
      <c r="HH228" s="2"/>
      <c r="HI228" s="2"/>
      <c r="HJ228" s="2"/>
      <c r="HK228" s="2"/>
      <c r="HL228" s="2"/>
      <c r="HM228" s="2"/>
      <c r="HN228" s="2"/>
      <c r="HO228" s="2"/>
      <c r="HP228" s="2"/>
      <c r="HQ228" s="2"/>
      <c r="HR228" s="2"/>
      <c r="HS228" s="2"/>
      <c r="HT228" s="2"/>
      <c r="HU228" s="2"/>
      <c r="HV228" s="2"/>
      <c r="HW228" s="2"/>
      <c r="HX228" s="2"/>
      <c r="HY228" s="2"/>
      <c r="HZ228" s="2"/>
      <c r="IA228" s="2"/>
      <c r="IB228" s="2"/>
      <c r="IC228" s="2"/>
      <c r="ID228" s="2"/>
      <c r="IE228" s="2"/>
      <c r="IF228" s="2"/>
      <c r="IG228" s="2"/>
      <c r="IH228" s="2"/>
      <c r="II228" s="2"/>
      <c r="IJ228" s="2"/>
      <c r="IK228" s="2">
        <v>0</v>
      </c>
      <c r="IL228" s="2"/>
      <c r="IM228" s="2"/>
      <c r="IN228" s="2"/>
      <c r="IO228" s="2"/>
      <c r="IP228" s="2"/>
      <c r="IQ228" s="2"/>
      <c r="IR228" s="2"/>
      <c r="IS228" s="2"/>
      <c r="IT228" s="2"/>
      <c r="IU228" s="2"/>
    </row>
    <row r="229" spans="1:255" x14ac:dyDescent="0.2">
      <c r="A229">
        <v>17</v>
      </c>
      <c r="B229">
        <v>1</v>
      </c>
      <c r="E229" t="s">
        <v>394</v>
      </c>
      <c r="F229" t="s">
        <v>395</v>
      </c>
      <c r="G229" t="s">
        <v>396</v>
      </c>
      <c r="H229" t="s">
        <v>43</v>
      </c>
      <c r="I229">
        <v>2</v>
      </c>
      <c r="J229">
        <v>0</v>
      </c>
      <c r="O229">
        <f t="shared" si="169"/>
        <v>2706.08</v>
      </c>
      <c r="P229">
        <f t="shared" si="170"/>
        <v>2706.08</v>
      </c>
      <c r="Q229">
        <f t="shared" si="171"/>
        <v>0</v>
      </c>
      <c r="R229">
        <f t="shared" si="172"/>
        <v>0</v>
      </c>
      <c r="S229">
        <f t="shared" si="173"/>
        <v>0</v>
      </c>
      <c r="T229">
        <f t="shared" si="174"/>
        <v>0</v>
      </c>
      <c r="U229">
        <f t="shared" si="175"/>
        <v>0</v>
      </c>
      <c r="V229">
        <f t="shared" si="176"/>
        <v>0</v>
      </c>
      <c r="W229">
        <f t="shared" si="177"/>
        <v>0</v>
      </c>
      <c r="X229">
        <f t="shared" si="178"/>
        <v>0</v>
      </c>
      <c r="Y229">
        <f t="shared" si="179"/>
        <v>0</v>
      </c>
      <c r="AA229">
        <v>42559019</v>
      </c>
      <c r="AB229">
        <f t="shared" si="180"/>
        <v>113.32</v>
      </c>
      <c r="AC229">
        <f t="shared" si="181"/>
        <v>113.32</v>
      </c>
      <c r="AD229">
        <f t="shared" si="203"/>
        <v>0</v>
      </c>
      <c r="AE229">
        <f t="shared" si="203"/>
        <v>0</v>
      </c>
      <c r="AF229">
        <f t="shared" si="203"/>
        <v>0</v>
      </c>
      <c r="AG229">
        <f t="shared" si="183"/>
        <v>0</v>
      </c>
      <c r="AH229">
        <f t="shared" si="204"/>
        <v>0</v>
      </c>
      <c r="AI229">
        <f t="shared" si="204"/>
        <v>0</v>
      </c>
      <c r="AJ229">
        <f t="shared" si="184"/>
        <v>0</v>
      </c>
      <c r="AK229">
        <v>113.32</v>
      </c>
      <c r="AL229">
        <v>113.32</v>
      </c>
      <c r="AM229">
        <v>0</v>
      </c>
      <c r="AN229">
        <v>0</v>
      </c>
      <c r="AO229">
        <v>0</v>
      </c>
      <c r="AP229">
        <v>0</v>
      </c>
      <c r="AQ229">
        <v>0</v>
      </c>
      <c r="AR229">
        <v>0</v>
      </c>
      <c r="AS229">
        <v>0</v>
      </c>
      <c r="AT229">
        <v>0</v>
      </c>
      <c r="AU229">
        <v>0</v>
      </c>
      <c r="AV229">
        <v>1</v>
      </c>
      <c r="AW229">
        <v>1</v>
      </c>
      <c r="AZ229">
        <v>1</v>
      </c>
      <c r="BA229">
        <v>1</v>
      </c>
      <c r="BB229">
        <v>1</v>
      </c>
      <c r="BC229">
        <v>11.94</v>
      </c>
      <c r="BD229" t="s">
        <v>3</v>
      </c>
      <c r="BE229" t="s">
        <v>3</v>
      </c>
      <c r="BF229" t="s">
        <v>3</v>
      </c>
      <c r="BG229" t="s">
        <v>3</v>
      </c>
      <c r="BH229">
        <v>3</v>
      </c>
      <c r="BI229">
        <v>1</v>
      </c>
      <c r="BJ229" t="s">
        <v>397</v>
      </c>
      <c r="BM229">
        <v>1617</v>
      </c>
      <c r="BN229">
        <v>0</v>
      </c>
      <c r="BO229" t="s">
        <v>395</v>
      </c>
      <c r="BP229">
        <v>1</v>
      </c>
      <c r="BQ229">
        <v>200</v>
      </c>
      <c r="BR229">
        <v>0</v>
      </c>
      <c r="BS229">
        <v>1</v>
      </c>
      <c r="BT229">
        <v>1</v>
      </c>
      <c r="BU229">
        <v>1</v>
      </c>
      <c r="BV229">
        <v>1</v>
      </c>
      <c r="BW229">
        <v>1</v>
      </c>
      <c r="BX229">
        <v>1</v>
      </c>
      <c r="BY229" t="s">
        <v>3</v>
      </c>
      <c r="BZ229">
        <v>0</v>
      </c>
      <c r="CA229">
        <v>0</v>
      </c>
      <c r="CF229">
        <v>0</v>
      </c>
      <c r="CG229">
        <v>0</v>
      </c>
      <c r="CM229">
        <v>0</v>
      </c>
      <c r="CN229" t="s">
        <v>3</v>
      </c>
      <c r="CO229">
        <v>0</v>
      </c>
      <c r="CP229">
        <f t="shared" si="185"/>
        <v>2706.08</v>
      </c>
      <c r="CQ229">
        <f t="shared" si="186"/>
        <v>1353.0407999999998</v>
      </c>
      <c r="CR229">
        <f t="shared" si="187"/>
        <v>0</v>
      </c>
      <c r="CS229">
        <f t="shared" si="188"/>
        <v>0</v>
      </c>
      <c r="CT229">
        <f t="shared" si="189"/>
        <v>0</v>
      </c>
      <c r="CU229">
        <f t="shared" si="190"/>
        <v>0</v>
      </c>
      <c r="CV229">
        <f t="shared" si="191"/>
        <v>0</v>
      </c>
      <c r="CW229">
        <f t="shared" si="192"/>
        <v>0</v>
      </c>
      <c r="CX229">
        <f t="shared" si="193"/>
        <v>0</v>
      </c>
      <c r="CY229">
        <f>S229*(BZ229/100)</f>
        <v>0</v>
      </c>
      <c r="CZ229">
        <f>S229*(CA229/100)</f>
        <v>0</v>
      </c>
      <c r="DC229" t="s">
        <v>3</v>
      </c>
      <c r="DD229" t="s">
        <v>3</v>
      </c>
      <c r="DE229" t="s">
        <v>3</v>
      </c>
      <c r="DF229" t="s">
        <v>3</v>
      </c>
      <c r="DG229" t="s">
        <v>3</v>
      </c>
      <c r="DH229" t="s">
        <v>3</v>
      </c>
      <c r="DI229" t="s">
        <v>3</v>
      </c>
      <c r="DJ229" t="s">
        <v>3</v>
      </c>
      <c r="DK229" t="s">
        <v>3</v>
      </c>
      <c r="DL229" t="s">
        <v>3</v>
      </c>
      <c r="DM229" t="s">
        <v>3</v>
      </c>
      <c r="DN229">
        <v>0</v>
      </c>
      <c r="DO229">
        <v>0</v>
      </c>
      <c r="DP229">
        <v>1</v>
      </c>
      <c r="DQ229">
        <v>1</v>
      </c>
      <c r="DU229">
        <v>1010</v>
      </c>
      <c r="DV229" t="s">
        <v>43</v>
      </c>
      <c r="DW229" t="s">
        <v>43</v>
      </c>
      <c r="DX229">
        <v>1</v>
      </c>
      <c r="EE229">
        <v>42146624</v>
      </c>
      <c r="EF229">
        <v>200</v>
      </c>
      <c r="EG229" t="s">
        <v>32</v>
      </c>
      <c r="EH229">
        <v>0</v>
      </c>
      <c r="EI229" t="s">
        <v>3</v>
      </c>
      <c r="EJ229">
        <v>1</v>
      </c>
      <c r="EK229">
        <v>1617</v>
      </c>
      <c r="EL229" t="s">
        <v>33</v>
      </c>
      <c r="EM229" t="s">
        <v>34</v>
      </c>
      <c r="EO229" t="s">
        <v>3</v>
      </c>
      <c r="EQ229">
        <v>512</v>
      </c>
      <c r="ER229">
        <v>113.32</v>
      </c>
      <c r="ES229">
        <v>113.32</v>
      </c>
      <c r="ET229">
        <v>0</v>
      </c>
      <c r="EU229">
        <v>0</v>
      </c>
      <c r="EV229">
        <v>0</v>
      </c>
      <c r="EW229">
        <v>0</v>
      </c>
      <c r="EX229">
        <v>0</v>
      </c>
      <c r="EY229">
        <v>0</v>
      </c>
      <c r="FQ229">
        <v>0</v>
      </c>
      <c r="FR229">
        <f t="shared" si="194"/>
        <v>0</v>
      </c>
      <c r="FS229">
        <v>0</v>
      </c>
      <c r="FX229">
        <v>0</v>
      </c>
      <c r="FY229">
        <v>0</v>
      </c>
      <c r="GA229" t="s">
        <v>3</v>
      </c>
      <c r="GD229">
        <v>0</v>
      </c>
      <c r="GF229">
        <v>1496030557</v>
      </c>
      <c r="GG229">
        <v>2</v>
      </c>
      <c r="GH229">
        <v>1</v>
      </c>
      <c r="GI229">
        <v>2</v>
      </c>
      <c r="GJ229">
        <v>0</v>
      </c>
      <c r="GK229">
        <f>ROUND(R229*(S12)/100,2)</f>
        <v>0</v>
      </c>
      <c r="GL229">
        <f t="shared" si="195"/>
        <v>0</v>
      </c>
      <c r="GM229">
        <f t="shared" si="196"/>
        <v>2706.08</v>
      </c>
      <c r="GN229">
        <f t="shared" si="197"/>
        <v>2706.08</v>
      </c>
      <c r="GO229">
        <f t="shared" si="198"/>
        <v>0</v>
      </c>
      <c r="GP229">
        <f t="shared" si="199"/>
        <v>0</v>
      </c>
      <c r="GR229">
        <v>0</v>
      </c>
      <c r="GS229">
        <v>3</v>
      </c>
      <c r="GT229">
        <v>0</v>
      </c>
      <c r="GU229" t="s">
        <v>3</v>
      </c>
      <c r="GV229">
        <f t="shared" si="200"/>
        <v>0</v>
      </c>
      <c r="GW229">
        <v>1</v>
      </c>
      <c r="GX229">
        <f t="shared" si="201"/>
        <v>0</v>
      </c>
      <c r="HA229">
        <v>0</v>
      </c>
      <c r="HB229">
        <v>0</v>
      </c>
      <c r="IK229">
        <v>0</v>
      </c>
    </row>
    <row r="230" spans="1:255" x14ac:dyDescent="0.2">
      <c r="A230" s="2">
        <v>17</v>
      </c>
      <c r="B230" s="2">
        <v>1</v>
      </c>
      <c r="C230" s="2"/>
      <c r="D230" s="2"/>
      <c r="E230" s="2" t="s">
        <v>398</v>
      </c>
      <c r="F230" s="2" t="s">
        <v>399</v>
      </c>
      <c r="G230" s="2" t="s">
        <v>400</v>
      </c>
      <c r="H230" s="2" t="s">
        <v>43</v>
      </c>
      <c r="I230" s="2">
        <v>2</v>
      </c>
      <c r="J230" s="2">
        <v>0</v>
      </c>
      <c r="K230" s="2"/>
      <c r="L230" s="2"/>
      <c r="M230" s="2"/>
      <c r="N230" s="2"/>
      <c r="O230" s="2">
        <f t="shared" si="169"/>
        <v>510</v>
      </c>
      <c r="P230" s="2">
        <f t="shared" si="170"/>
        <v>510</v>
      </c>
      <c r="Q230" s="2">
        <f t="shared" si="171"/>
        <v>0</v>
      </c>
      <c r="R230" s="2">
        <f t="shared" si="172"/>
        <v>0</v>
      </c>
      <c r="S230" s="2">
        <f t="shared" si="173"/>
        <v>0</v>
      </c>
      <c r="T230" s="2">
        <f t="shared" si="174"/>
        <v>0</v>
      </c>
      <c r="U230" s="2">
        <f t="shared" si="175"/>
        <v>0</v>
      </c>
      <c r="V230" s="2">
        <f t="shared" si="176"/>
        <v>0</v>
      </c>
      <c r="W230" s="2">
        <f t="shared" si="177"/>
        <v>0</v>
      </c>
      <c r="X230" s="2">
        <f t="shared" si="178"/>
        <v>0</v>
      </c>
      <c r="Y230" s="2">
        <f t="shared" si="179"/>
        <v>0</v>
      </c>
      <c r="Z230" s="2"/>
      <c r="AA230" s="2">
        <v>42559021</v>
      </c>
      <c r="AB230" s="2">
        <f t="shared" si="180"/>
        <v>255</v>
      </c>
      <c r="AC230" s="2">
        <f t="shared" si="181"/>
        <v>255</v>
      </c>
      <c r="AD230" s="2">
        <f t="shared" si="203"/>
        <v>0</v>
      </c>
      <c r="AE230" s="2">
        <f t="shared" si="203"/>
        <v>0</v>
      </c>
      <c r="AF230" s="2">
        <f t="shared" si="203"/>
        <v>0</v>
      </c>
      <c r="AG230" s="2">
        <f t="shared" si="183"/>
        <v>0</v>
      </c>
      <c r="AH230" s="2">
        <f t="shared" si="204"/>
        <v>0</v>
      </c>
      <c r="AI230" s="2">
        <f t="shared" si="204"/>
        <v>0</v>
      </c>
      <c r="AJ230" s="2">
        <f t="shared" si="184"/>
        <v>0</v>
      </c>
      <c r="AK230" s="2">
        <v>255</v>
      </c>
      <c r="AL230" s="2">
        <v>255</v>
      </c>
      <c r="AM230" s="2">
        <v>0</v>
      </c>
      <c r="AN230" s="2">
        <v>0</v>
      </c>
      <c r="AO230" s="2">
        <v>0</v>
      </c>
      <c r="AP230" s="2">
        <v>0</v>
      </c>
      <c r="AQ230" s="2">
        <v>0</v>
      </c>
      <c r="AR230" s="2">
        <v>0</v>
      </c>
      <c r="AS230" s="2">
        <v>0</v>
      </c>
      <c r="AT230" s="2">
        <v>0</v>
      </c>
      <c r="AU230" s="2">
        <v>0</v>
      </c>
      <c r="AV230" s="2">
        <v>1</v>
      </c>
      <c r="AW230" s="2">
        <v>1</v>
      </c>
      <c r="AX230" s="2"/>
      <c r="AY230" s="2"/>
      <c r="AZ230" s="2">
        <v>1</v>
      </c>
      <c r="BA230" s="2">
        <v>1</v>
      </c>
      <c r="BB230" s="2">
        <v>1</v>
      </c>
      <c r="BC230" s="2">
        <v>1</v>
      </c>
      <c r="BD230" s="2" t="s">
        <v>3</v>
      </c>
      <c r="BE230" s="2" t="s">
        <v>3</v>
      </c>
      <c r="BF230" s="2" t="s">
        <v>3</v>
      </c>
      <c r="BG230" s="2" t="s">
        <v>3</v>
      </c>
      <c r="BH230" s="2">
        <v>3</v>
      </c>
      <c r="BI230" s="2">
        <v>1</v>
      </c>
      <c r="BJ230" s="2" t="s">
        <v>401</v>
      </c>
      <c r="BK230" s="2"/>
      <c r="BL230" s="2"/>
      <c r="BM230" s="2">
        <v>1617</v>
      </c>
      <c r="BN230" s="2">
        <v>0</v>
      </c>
      <c r="BO230" s="2" t="s">
        <v>3</v>
      </c>
      <c r="BP230" s="2">
        <v>0</v>
      </c>
      <c r="BQ230" s="2">
        <v>200</v>
      </c>
      <c r="BR230" s="2">
        <v>0</v>
      </c>
      <c r="BS230" s="2">
        <v>1</v>
      </c>
      <c r="BT230" s="2">
        <v>1</v>
      </c>
      <c r="BU230" s="2">
        <v>1</v>
      </c>
      <c r="BV230" s="2">
        <v>1</v>
      </c>
      <c r="BW230" s="2">
        <v>1</v>
      </c>
      <c r="BX230" s="2">
        <v>1</v>
      </c>
      <c r="BY230" s="2" t="s">
        <v>3</v>
      </c>
      <c r="BZ230" s="2">
        <v>0</v>
      </c>
      <c r="CA230" s="2">
        <v>0</v>
      </c>
      <c r="CB230" s="2"/>
      <c r="CC230" s="2"/>
      <c r="CD230" s="2"/>
      <c r="CE230" s="2"/>
      <c r="CF230" s="2">
        <v>0</v>
      </c>
      <c r="CG230" s="2">
        <v>0</v>
      </c>
      <c r="CH230" s="2"/>
      <c r="CI230" s="2"/>
      <c r="CJ230" s="2"/>
      <c r="CK230" s="2"/>
      <c r="CL230" s="2"/>
      <c r="CM230" s="2">
        <v>0</v>
      </c>
      <c r="CN230" s="2" t="s">
        <v>3</v>
      </c>
      <c r="CO230" s="2">
        <v>0</v>
      </c>
      <c r="CP230" s="2">
        <f t="shared" si="185"/>
        <v>510</v>
      </c>
      <c r="CQ230" s="2">
        <f t="shared" si="186"/>
        <v>255</v>
      </c>
      <c r="CR230" s="2">
        <f t="shared" si="187"/>
        <v>0</v>
      </c>
      <c r="CS230" s="2">
        <f t="shared" si="188"/>
        <v>0</v>
      </c>
      <c r="CT230" s="2">
        <f t="shared" si="189"/>
        <v>0</v>
      </c>
      <c r="CU230" s="2">
        <f t="shared" si="190"/>
        <v>0</v>
      </c>
      <c r="CV230" s="2">
        <f t="shared" si="191"/>
        <v>0</v>
      </c>
      <c r="CW230" s="2">
        <f t="shared" si="192"/>
        <v>0</v>
      </c>
      <c r="CX230" s="2">
        <f t="shared" si="193"/>
        <v>0</v>
      </c>
      <c r="CY230" s="2">
        <f>((S230*BZ230)/100)</f>
        <v>0</v>
      </c>
      <c r="CZ230" s="2">
        <f>((S230*CA230)/100)</f>
        <v>0</v>
      </c>
      <c r="DA230" s="2"/>
      <c r="DB230" s="2"/>
      <c r="DC230" s="2" t="s">
        <v>3</v>
      </c>
      <c r="DD230" s="2" t="s">
        <v>3</v>
      </c>
      <c r="DE230" s="2" t="s">
        <v>3</v>
      </c>
      <c r="DF230" s="2" t="s">
        <v>3</v>
      </c>
      <c r="DG230" s="2" t="s">
        <v>3</v>
      </c>
      <c r="DH230" s="2" t="s">
        <v>3</v>
      </c>
      <c r="DI230" s="2" t="s">
        <v>3</v>
      </c>
      <c r="DJ230" s="2" t="s">
        <v>3</v>
      </c>
      <c r="DK230" s="2" t="s">
        <v>3</v>
      </c>
      <c r="DL230" s="2" t="s">
        <v>3</v>
      </c>
      <c r="DM230" s="2" t="s">
        <v>3</v>
      </c>
      <c r="DN230" s="2">
        <v>0</v>
      </c>
      <c r="DO230" s="2">
        <v>0</v>
      </c>
      <c r="DP230" s="2">
        <v>1</v>
      </c>
      <c r="DQ230" s="2">
        <v>1</v>
      </c>
      <c r="DR230" s="2"/>
      <c r="DS230" s="2"/>
      <c r="DT230" s="2"/>
      <c r="DU230" s="2">
        <v>1010</v>
      </c>
      <c r="DV230" s="2" t="s">
        <v>43</v>
      </c>
      <c r="DW230" s="2" t="s">
        <v>43</v>
      </c>
      <c r="DX230" s="2">
        <v>1</v>
      </c>
      <c r="DY230" s="2"/>
      <c r="DZ230" s="2"/>
      <c r="EA230" s="2"/>
      <c r="EB230" s="2"/>
      <c r="EC230" s="2"/>
      <c r="ED230" s="2"/>
      <c r="EE230" s="2">
        <v>42146624</v>
      </c>
      <c r="EF230" s="2">
        <v>200</v>
      </c>
      <c r="EG230" s="2" t="s">
        <v>32</v>
      </c>
      <c r="EH230" s="2">
        <v>0</v>
      </c>
      <c r="EI230" s="2" t="s">
        <v>3</v>
      </c>
      <c r="EJ230" s="2">
        <v>1</v>
      </c>
      <c r="EK230" s="2">
        <v>1617</v>
      </c>
      <c r="EL230" s="2" t="s">
        <v>33</v>
      </c>
      <c r="EM230" s="2" t="s">
        <v>34</v>
      </c>
      <c r="EN230" s="2"/>
      <c r="EO230" s="2" t="s">
        <v>3</v>
      </c>
      <c r="EP230" s="2"/>
      <c r="EQ230" s="2">
        <v>512</v>
      </c>
      <c r="ER230" s="2">
        <v>255</v>
      </c>
      <c r="ES230" s="2">
        <v>255</v>
      </c>
      <c r="ET230" s="2">
        <v>0</v>
      </c>
      <c r="EU230" s="2">
        <v>0</v>
      </c>
      <c r="EV230" s="2">
        <v>0</v>
      </c>
      <c r="EW230" s="2">
        <v>0</v>
      </c>
      <c r="EX230" s="2">
        <v>0</v>
      </c>
      <c r="EY230" s="2">
        <v>0</v>
      </c>
      <c r="EZ230" s="2"/>
      <c r="FA230" s="2"/>
      <c r="FB230" s="2"/>
      <c r="FC230" s="2"/>
      <c r="FD230" s="2"/>
      <c r="FE230" s="2"/>
      <c r="FF230" s="2"/>
      <c r="FG230" s="2"/>
      <c r="FH230" s="2"/>
      <c r="FI230" s="2"/>
      <c r="FJ230" s="2"/>
      <c r="FK230" s="2"/>
      <c r="FL230" s="2"/>
      <c r="FM230" s="2"/>
      <c r="FN230" s="2"/>
      <c r="FO230" s="2"/>
      <c r="FP230" s="2"/>
      <c r="FQ230" s="2">
        <v>0</v>
      </c>
      <c r="FR230" s="2">
        <f t="shared" si="194"/>
        <v>0</v>
      </c>
      <c r="FS230" s="2">
        <v>0</v>
      </c>
      <c r="FT230" s="2"/>
      <c r="FU230" s="2"/>
      <c r="FV230" s="2"/>
      <c r="FW230" s="2"/>
      <c r="FX230" s="2">
        <v>0</v>
      </c>
      <c r="FY230" s="2">
        <v>0</v>
      </c>
      <c r="FZ230" s="2"/>
      <c r="GA230" s="2" t="s">
        <v>3</v>
      </c>
      <c r="GB230" s="2"/>
      <c r="GC230" s="2"/>
      <c r="GD230" s="2">
        <v>0</v>
      </c>
      <c r="GE230" s="2"/>
      <c r="GF230" s="2">
        <v>706370164</v>
      </c>
      <c r="GG230" s="2">
        <v>2</v>
      </c>
      <c r="GH230" s="2">
        <v>1</v>
      </c>
      <c r="GI230" s="2">
        <v>-2</v>
      </c>
      <c r="GJ230" s="2">
        <v>0</v>
      </c>
      <c r="GK230" s="2">
        <f>ROUND(R230*(R12)/100,2)</f>
        <v>0</v>
      </c>
      <c r="GL230" s="2">
        <f t="shared" si="195"/>
        <v>0</v>
      </c>
      <c r="GM230" s="2">
        <f t="shared" si="196"/>
        <v>510</v>
      </c>
      <c r="GN230" s="2">
        <f t="shared" si="197"/>
        <v>510</v>
      </c>
      <c r="GO230" s="2">
        <f t="shared" si="198"/>
        <v>0</v>
      </c>
      <c r="GP230" s="2">
        <f t="shared" si="199"/>
        <v>0</v>
      </c>
      <c r="GQ230" s="2"/>
      <c r="GR230" s="2">
        <v>0</v>
      </c>
      <c r="GS230" s="2">
        <v>3</v>
      </c>
      <c r="GT230" s="2">
        <v>0</v>
      </c>
      <c r="GU230" s="2" t="s">
        <v>3</v>
      </c>
      <c r="GV230" s="2">
        <f t="shared" si="200"/>
        <v>0</v>
      </c>
      <c r="GW230" s="2">
        <v>1</v>
      </c>
      <c r="GX230" s="2">
        <f t="shared" si="201"/>
        <v>0</v>
      </c>
      <c r="GY230" s="2"/>
      <c r="GZ230" s="2"/>
      <c r="HA230" s="2">
        <v>0</v>
      </c>
      <c r="HB230" s="2">
        <v>0</v>
      </c>
      <c r="HC230" s="2"/>
      <c r="HD230" s="2"/>
      <c r="HE230" s="2"/>
      <c r="HF230" s="2"/>
      <c r="HG230" s="2"/>
      <c r="HH230" s="2"/>
      <c r="HI230" s="2"/>
      <c r="HJ230" s="2"/>
      <c r="HK230" s="2"/>
      <c r="HL230" s="2"/>
      <c r="HM230" s="2"/>
      <c r="HN230" s="2"/>
      <c r="HO230" s="2"/>
      <c r="HP230" s="2"/>
      <c r="HQ230" s="2"/>
      <c r="HR230" s="2"/>
      <c r="HS230" s="2"/>
      <c r="HT230" s="2"/>
      <c r="HU230" s="2"/>
      <c r="HV230" s="2"/>
      <c r="HW230" s="2"/>
      <c r="HX230" s="2"/>
      <c r="HY230" s="2"/>
      <c r="HZ230" s="2"/>
      <c r="IA230" s="2"/>
      <c r="IB230" s="2"/>
      <c r="IC230" s="2"/>
      <c r="ID230" s="2"/>
      <c r="IE230" s="2"/>
      <c r="IF230" s="2"/>
      <c r="IG230" s="2"/>
      <c r="IH230" s="2"/>
      <c r="II230" s="2"/>
      <c r="IJ230" s="2"/>
      <c r="IK230" s="2">
        <v>0</v>
      </c>
      <c r="IL230" s="2"/>
      <c r="IM230" s="2"/>
      <c r="IN230" s="2"/>
      <c r="IO230" s="2"/>
      <c r="IP230" s="2"/>
      <c r="IQ230" s="2"/>
      <c r="IR230" s="2"/>
      <c r="IS230" s="2"/>
      <c r="IT230" s="2"/>
      <c r="IU230" s="2"/>
    </row>
    <row r="231" spans="1:255" x14ac:dyDescent="0.2">
      <c r="A231">
        <v>17</v>
      </c>
      <c r="B231">
        <v>1</v>
      </c>
      <c r="E231" t="s">
        <v>398</v>
      </c>
      <c r="F231" t="s">
        <v>399</v>
      </c>
      <c r="G231" t="s">
        <v>400</v>
      </c>
      <c r="H231" t="s">
        <v>43</v>
      </c>
      <c r="I231">
        <v>2</v>
      </c>
      <c r="J231">
        <v>0</v>
      </c>
      <c r="O231">
        <f t="shared" si="169"/>
        <v>6043.5</v>
      </c>
      <c r="P231">
        <f t="shared" si="170"/>
        <v>6043.5</v>
      </c>
      <c r="Q231">
        <f t="shared" si="171"/>
        <v>0</v>
      </c>
      <c r="R231">
        <f t="shared" si="172"/>
        <v>0</v>
      </c>
      <c r="S231">
        <f t="shared" si="173"/>
        <v>0</v>
      </c>
      <c r="T231">
        <f t="shared" si="174"/>
        <v>0</v>
      </c>
      <c r="U231">
        <f t="shared" si="175"/>
        <v>0</v>
      </c>
      <c r="V231">
        <f t="shared" si="176"/>
        <v>0</v>
      </c>
      <c r="W231">
        <f t="shared" si="177"/>
        <v>0</v>
      </c>
      <c r="X231">
        <f t="shared" si="178"/>
        <v>0</v>
      </c>
      <c r="Y231">
        <f t="shared" si="179"/>
        <v>0</v>
      </c>
      <c r="AA231">
        <v>42559019</v>
      </c>
      <c r="AB231">
        <f t="shared" si="180"/>
        <v>255</v>
      </c>
      <c r="AC231">
        <f t="shared" si="181"/>
        <v>255</v>
      </c>
      <c r="AD231">
        <f t="shared" si="203"/>
        <v>0</v>
      </c>
      <c r="AE231">
        <f t="shared" si="203"/>
        <v>0</v>
      </c>
      <c r="AF231">
        <f t="shared" si="203"/>
        <v>0</v>
      </c>
      <c r="AG231">
        <f t="shared" si="183"/>
        <v>0</v>
      </c>
      <c r="AH231">
        <f t="shared" si="204"/>
        <v>0</v>
      </c>
      <c r="AI231">
        <f t="shared" si="204"/>
        <v>0</v>
      </c>
      <c r="AJ231">
        <f t="shared" si="184"/>
        <v>0</v>
      </c>
      <c r="AK231">
        <v>255</v>
      </c>
      <c r="AL231">
        <v>255</v>
      </c>
      <c r="AM231">
        <v>0</v>
      </c>
      <c r="AN231">
        <v>0</v>
      </c>
      <c r="AO231">
        <v>0</v>
      </c>
      <c r="AP231">
        <v>0</v>
      </c>
      <c r="AQ231">
        <v>0</v>
      </c>
      <c r="AR231">
        <v>0</v>
      </c>
      <c r="AS231">
        <v>0</v>
      </c>
      <c r="AT231">
        <v>0</v>
      </c>
      <c r="AU231">
        <v>0</v>
      </c>
      <c r="AV231">
        <v>1</v>
      </c>
      <c r="AW231">
        <v>1</v>
      </c>
      <c r="AZ231">
        <v>1</v>
      </c>
      <c r="BA231">
        <v>1</v>
      </c>
      <c r="BB231">
        <v>1</v>
      </c>
      <c r="BC231">
        <v>11.85</v>
      </c>
      <c r="BD231" t="s">
        <v>3</v>
      </c>
      <c r="BE231" t="s">
        <v>3</v>
      </c>
      <c r="BF231" t="s">
        <v>3</v>
      </c>
      <c r="BG231" t="s">
        <v>3</v>
      </c>
      <c r="BH231">
        <v>3</v>
      </c>
      <c r="BI231">
        <v>1</v>
      </c>
      <c r="BJ231" t="s">
        <v>401</v>
      </c>
      <c r="BM231">
        <v>1617</v>
      </c>
      <c r="BN231">
        <v>0</v>
      </c>
      <c r="BO231" t="s">
        <v>399</v>
      </c>
      <c r="BP231">
        <v>1</v>
      </c>
      <c r="BQ231">
        <v>200</v>
      </c>
      <c r="BR231">
        <v>0</v>
      </c>
      <c r="BS231">
        <v>1</v>
      </c>
      <c r="BT231">
        <v>1</v>
      </c>
      <c r="BU231">
        <v>1</v>
      </c>
      <c r="BV231">
        <v>1</v>
      </c>
      <c r="BW231">
        <v>1</v>
      </c>
      <c r="BX231">
        <v>1</v>
      </c>
      <c r="BY231" t="s">
        <v>3</v>
      </c>
      <c r="BZ231">
        <v>0</v>
      </c>
      <c r="CA231">
        <v>0</v>
      </c>
      <c r="CF231">
        <v>0</v>
      </c>
      <c r="CG231">
        <v>0</v>
      </c>
      <c r="CM231">
        <v>0</v>
      </c>
      <c r="CN231" t="s">
        <v>3</v>
      </c>
      <c r="CO231">
        <v>0</v>
      </c>
      <c r="CP231">
        <f t="shared" si="185"/>
        <v>6043.5</v>
      </c>
      <c r="CQ231">
        <f t="shared" si="186"/>
        <v>3021.75</v>
      </c>
      <c r="CR231">
        <f t="shared" si="187"/>
        <v>0</v>
      </c>
      <c r="CS231">
        <f t="shared" si="188"/>
        <v>0</v>
      </c>
      <c r="CT231">
        <f t="shared" si="189"/>
        <v>0</v>
      </c>
      <c r="CU231">
        <f t="shared" si="190"/>
        <v>0</v>
      </c>
      <c r="CV231">
        <f t="shared" si="191"/>
        <v>0</v>
      </c>
      <c r="CW231">
        <f t="shared" si="192"/>
        <v>0</v>
      </c>
      <c r="CX231">
        <f t="shared" si="193"/>
        <v>0</v>
      </c>
      <c r="CY231">
        <f>S231*(BZ231/100)</f>
        <v>0</v>
      </c>
      <c r="CZ231">
        <f>S231*(CA231/100)</f>
        <v>0</v>
      </c>
      <c r="DC231" t="s">
        <v>3</v>
      </c>
      <c r="DD231" t="s">
        <v>3</v>
      </c>
      <c r="DE231" t="s">
        <v>3</v>
      </c>
      <c r="DF231" t="s">
        <v>3</v>
      </c>
      <c r="DG231" t="s">
        <v>3</v>
      </c>
      <c r="DH231" t="s">
        <v>3</v>
      </c>
      <c r="DI231" t="s">
        <v>3</v>
      </c>
      <c r="DJ231" t="s">
        <v>3</v>
      </c>
      <c r="DK231" t="s">
        <v>3</v>
      </c>
      <c r="DL231" t="s">
        <v>3</v>
      </c>
      <c r="DM231" t="s">
        <v>3</v>
      </c>
      <c r="DN231">
        <v>0</v>
      </c>
      <c r="DO231">
        <v>0</v>
      </c>
      <c r="DP231">
        <v>1</v>
      </c>
      <c r="DQ231">
        <v>1</v>
      </c>
      <c r="DU231">
        <v>1010</v>
      </c>
      <c r="DV231" t="s">
        <v>43</v>
      </c>
      <c r="DW231" t="s">
        <v>43</v>
      </c>
      <c r="DX231">
        <v>1</v>
      </c>
      <c r="EE231">
        <v>42146624</v>
      </c>
      <c r="EF231">
        <v>200</v>
      </c>
      <c r="EG231" t="s">
        <v>32</v>
      </c>
      <c r="EH231">
        <v>0</v>
      </c>
      <c r="EI231" t="s">
        <v>3</v>
      </c>
      <c r="EJ231">
        <v>1</v>
      </c>
      <c r="EK231">
        <v>1617</v>
      </c>
      <c r="EL231" t="s">
        <v>33</v>
      </c>
      <c r="EM231" t="s">
        <v>34</v>
      </c>
      <c r="EO231" t="s">
        <v>3</v>
      </c>
      <c r="EQ231">
        <v>512</v>
      </c>
      <c r="ER231">
        <v>255</v>
      </c>
      <c r="ES231">
        <v>255</v>
      </c>
      <c r="ET231">
        <v>0</v>
      </c>
      <c r="EU231">
        <v>0</v>
      </c>
      <c r="EV231">
        <v>0</v>
      </c>
      <c r="EW231">
        <v>0</v>
      </c>
      <c r="EX231">
        <v>0</v>
      </c>
      <c r="EY231">
        <v>0</v>
      </c>
      <c r="FQ231">
        <v>0</v>
      </c>
      <c r="FR231">
        <f t="shared" si="194"/>
        <v>0</v>
      </c>
      <c r="FS231">
        <v>0</v>
      </c>
      <c r="FX231">
        <v>0</v>
      </c>
      <c r="FY231">
        <v>0</v>
      </c>
      <c r="GA231" t="s">
        <v>3</v>
      </c>
      <c r="GD231">
        <v>0</v>
      </c>
      <c r="GF231">
        <v>706370164</v>
      </c>
      <c r="GG231">
        <v>2</v>
      </c>
      <c r="GH231">
        <v>1</v>
      </c>
      <c r="GI231">
        <v>2</v>
      </c>
      <c r="GJ231">
        <v>0</v>
      </c>
      <c r="GK231">
        <f>ROUND(R231*(S12)/100,2)</f>
        <v>0</v>
      </c>
      <c r="GL231">
        <f t="shared" si="195"/>
        <v>0</v>
      </c>
      <c r="GM231">
        <f t="shared" si="196"/>
        <v>6043.5</v>
      </c>
      <c r="GN231">
        <f t="shared" si="197"/>
        <v>6043.5</v>
      </c>
      <c r="GO231">
        <f t="shared" si="198"/>
        <v>0</v>
      </c>
      <c r="GP231">
        <f t="shared" si="199"/>
        <v>0</v>
      </c>
      <c r="GR231">
        <v>0</v>
      </c>
      <c r="GS231">
        <v>3</v>
      </c>
      <c r="GT231">
        <v>0</v>
      </c>
      <c r="GU231" t="s">
        <v>3</v>
      </c>
      <c r="GV231">
        <f t="shared" si="200"/>
        <v>0</v>
      </c>
      <c r="GW231">
        <v>1</v>
      </c>
      <c r="GX231">
        <f t="shared" si="201"/>
        <v>0</v>
      </c>
      <c r="HA231">
        <v>0</v>
      </c>
      <c r="HB231">
        <v>0</v>
      </c>
      <c r="IK231">
        <v>0</v>
      </c>
    </row>
    <row r="232" spans="1:255" x14ac:dyDescent="0.2">
      <c r="A232" s="2">
        <v>17</v>
      </c>
      <c r="B232" s="2">
        <v>1</v>
      </c>
      <c r="C232" s="2">
        <f>ROW(SmtRes!A218)</f>
        <v>218</v>
      </c>
      <c r="D232" s="2">
        <f>ROW(EtalonRes!A312)</f>
        <v>312</v>
      </c>
      <c r="E232" s="2" t="s">
        <v>402</v>
      </c>
      <c r="F232" s="2" t="s">
        <v>403</v>
      </c>
      <c r="G232" s="2" t="s">
        <v>404</v>
      </c>
      <c r="H232" s="2" t="s">
        <v>43</v>
      </c>
      <c r="I232" s="2">
        <v>4</v>
      </c>
      <c r="J232" s="2">
        <v>0</v>
      </c>
      <c r="K232" s="2"/>
      <c r="L232" s="2"/>
      <c r="M232" s="2"/>
      <c r="N232" s="2"/>
      <c r="O232" s="2">
        <f t="shared" si="169"/>
        <v>347.86</v>
      </c>
      <c r="P232" s="2">
        <f t="shared" si="170"/>
        <v>157.84</v>
      </c>
      <c r="Q232" s="2">
        <f t="shared" si="171"/>
        <v>44.25</v>
      </c>
      <c r="R232" s="2">
        <f t="shared" si="172"/>
        <v>7.55</v>
      </c>
      <c r="S232" s="2">
        <f t="shared" si="173"/>
        <v>145.77000000000001</v>
      </c>
      <c r="T232" s="2">
        <f t="shared" si="174"/>
        <v>0</v>
      </c>
      <c r="U232" s="2">
        <f t="shared" si="175"/>
        <v>11.959999999999999</v>
      </c>
      <c r="V232" s="2">
        <f t="shared" si="176"/>
        <v>0</v>
      </c>
      <c r="W232" s="2">
        <f t="shared" si="177"/>
        <v>0</v>
      </c>
      <c r="X232" s="2">
        <f t="shared" si="178"/>
        <v>160.35</v>
      </c>
      <c r="Y232" s="2">
        <f t="shared" si="179"/>
        <v>107.87</v>
      </c>
      <c r="Z232" s="2"/>
      <c r="AA232" s="2">
        <v>42559021</v>
      </c>
      <c r="AB232" s="2">
        <f t="shared" si="180"/>
        <v>86.965999999999994</v>
      </c>
      <c r="AC232" s="2">
        <f t="shared" si="181"/>
        <v>39.46</v>
      </c>
      <c r="AD232" s="2">
        <f>ROUND(((ET232*1.25)),6)</f>
        <v>11.0625</v>
      </c>
      <c r="AE232" s="2">
        <f>ROUND(((EU232*1.25)),6)</f>
        <v>1.8875</v>
      </c>
      <c r="AF232" s="2">
        <f>ROUND(((EV232*1.15)),6)</f>
        <v>36.4435</v>
      </c>
      <c r="AG232" s="2">
        <f t="shared" si="183"/>
        <v>0</v>
      </c>
      <c r="AH232" s="2">
        <f>((EW232*1.15))</f>
        <v>2.9899999999999998</v>
      </c>
      <c r="AI232" s="2">
        <f>((EX232*1.25))</f>
        <v>0</v>
      </c>
      <c r="AJ232" s="2">
        <f t="shared" si="184"/>
        <v>0</v>
      </c>
      <c r="AK232" s="2">
        <v>80</v>
      </c>
      <c r="AL232" s="2">
        <v>39.46</v>
      </c>
      <c r="AM232" s="2">
        <v>8.85</v>
      </c>
      <c r="AN232" s="2">
        <v>1.51</v>
      </c>
      <c r="AO232" s="2">
        <v>31.69</v>
      </c>
      <c r="AP232" s="2">
        <v>0</v>
      </c>
      <c r="AQ232" s="2">
        <v>2.6</v>
      </c>
      <c r="AR232" s="2">
        <v>0</v>
      </c>
      <c r="AS232" s="2">
        <v>0</v>
      </c>
      <c r="AT232" s="2">
        <v>110</v>
      </c>
      <c r="AU232" s="2">
        <v>74</v>
      </c>
      <c r="AV232" s="2">
        <v>1</v>
      </c>
      <c r="AW232" s="2">
        <v>1</v>
      </c>
      <c r="AX232" s="2"/>
      <c r="AY232" s="2"/>
      <c r="AZ232" s="2">
        <v>1</v>
      </c>
      <c r="BA232" s="2">
        <v>1</v>
      </c>
      <c r="BB232" s="2">
        <v>1</v>
      </c>
      <c r="BC232" s="2">
        <v>1</v>
      </c>
      <c r="BD232" s="2" t="s">
        <v>3</v>
      </c>
      <c r="BE232" s="2" t="s">
        <v>3</v>
      </c>
      <c r="BF232" s="2" t="s">
        <v>3</v>
      </c>
      <c r="BG232" s="2" t="s">
        <v>3</v>
      </c>
      <c r="BH232" s="2">
        <v>0</v>
      </c>
      <c r="BI232" s="2">
        <v>1</v>
      </c>
      <c r="BJ232" s="2" t="s">
        <v>405</v>
      </c>
      <c r="BK232" s="2"/>
      <c r="BL232" s="2"/>
      <c r="BM232" s="2">
        <v>133</v>
      </c>
      <c r="BN232" s="2">
        <v>0</v>
      </c>
      <c r="BO232" s="2" t="s">
        <v>3</v>
      </c>
      <c r="BP232" s="2">
        <v>0</v>
      </c>
      <c r="BQ232" s="2">
        <v>30</v>
      </c>
      <c r="BR232" s="2">
        <v>0</v>
      </c>
      <c r="BS232" s="2">
        <v>1</v>
      </c>
      <c r="BT232" s="2">
        <v>1</v>
      </c>
      <c r="BU232" s="2">
        <v>1</v>
      </c>
      <c r="BV232" s="2">
        <v>1</v>
      </c>
      <c r="BW232" s="2">
        <v>1</v>
      </c>
      <c r="BX232" s="2">
        <v>1</v>
      </c>
      <c r="BY232" s="2" t="s">
        <v>3</v>
      </c>
      <c r="BZ232" s="2">
        <v>110</v>
      </c>
      <c r="CA232" s="2">
        <v>74</v>
      </c>
      <c r="CB232" s="2"/>
      <c r="CC232" s="2"/>
      <c r="CD232" s="2"/>
      <c r="CE232" s="2"/>
      <c r="CF232" s="2">
        <v>0</v>
      </c>
      <c r="CG232" s="2">
        <v>0</v>
      </c>
      <c r="CH232" s="2"/>
      <c r="CI232" s="2"/>
      <c r="CJ232" s="2"/>
      <c r="CK232" s="2"/>
      <c r="CL232" s="2"/>
      <c r="CM232" s="2">
        <v>0</v>
      </c>
      <c r="CN232" s="2" t="s">
        <v>20</v>
      </c>
      <c r="CO232" s="2">
        <v>0</v>
      </c>
      <c r="CP232" s="2">
        <f t="shared" si="185"/>
        <v>347.86</v>
      </c>
      <c r="CQ232" s="2">
        <f t="shared" si="186"/>
        <v>39.46</v>
      </c>
      <c r="CR232" s="2">
        <f t="shared" si="187"/>
        <v>11.0625</v>
      </c>
      <c r="CS232" s="2">
        <f t="shared" si="188"/>
        <v>1.8875</v>
      </c>
      <c r="CT232" s="2">
        <f t="shared" si="189"/>
        <v>36.4435</v>
      </c>
      <c r="CU232" s="2">
        <f t="shared" si="190"/>
        <v>0</v>
      </c>
      <c r="CV232" s="2">
        <f t="shared" si="191"/>
        <v>2.9899999999999998</v>
      </c>
      <c r="CW232" s="2">
        <f t="shared" si="192"/>
        <v>0</v>
      </c>
      <c r="CX232" s="2">
        <f t="shared" si="193"/>
        <v>0</v>
      </c>
      <c r="CY232" s="2">
        <f>((S232*BZ232)/100)</f>
        <v>160.34700000000001</v>
      </c>
      <c r="CZ232" s="2">
        <f>((S232*CA232)/100)</f>
        <v>107.86980000000001</v>
      </c>
      <c r="DA232" s="2"/>
      <c r="DB232" s="2"/>
      <c r="DC232" s="2" t="s">
        <v>3</v>
      </c>
      <c r="DD232" s="2" t="s">
        <v>3</v>
      </c>
      <c r="DE232" s="2" t="s">
        <v>21</v>
      </c>
      <c r="DF232" s="2" t="s">
        <v>21</v>
      </c>
      <c r="DG232" s="2" t="s">
        <v>22</v>
      </c>
      <c r="DH232" s="2" t="s">
        <v>3</v>
      </c>
      <c r="DI232" s="2" t="s">
        <v>22</v>
      </c>
      <c r="DJ232" s="2" t="s">
        <v>21</v>
      </c>
      <c r="DK232" s="2" t="s">
        <v>3</v>
      </c>
      <c r="DL232" s="2" t="s">
        <v>3</v>
      </c>
      <c r="DM232" s="2" t="s">
        <v>3</v>
      </c>
      <c r="DN232" s="2">
        <v>0</v>
      </c>
      <c r="DO232" s="2">
        <v>0</v>
      </c>
      <c r="DP232" s="2">
        <v>1.0669999999999999</v>
      </c>
      <c r="DQ232" s="2">
        <v>1</v>
      </c>
      <c r="DR232" s="2"/>
      <c r="DS232" s="2"/>
      <c r="DT232" s="2"/>
      <c r="DU232" s="2">
        <v>1010</v>
      </c>
      <c r="DV232" s="2" t="s">
        <v>43</v>
      </c>
      <c r="DW232" s="2" t="s">
        <v>43</v>
      </c>
      <c r="DX232" s="2">
        <v>1</v>
      </c>
      <c r="DY232" s="2"/>
      <c r="DZ232" s="2"/>
      <c r="EA232" s="2"/>
      <c r="EB232" s="2"/>
      <c r="EC232" s="2"/>
      <c r="ED232" s="2"/>
      <c r="EE232" s="2">
        <v>42145140</v>
      </c>
      <c r="EF232" s="2">
        <v>30</v>
      </c>
      <c r="EG232" s="2" t="s">
        <v>23</v>
      </c>
      <c r="EH232" s="2">
        <v>0</v>
      </c>
      <c r="EI232" s="2" t="s">
        <v>3</v>
      </c>
      <c r="EJ232" s="2">
        <v>1</v>
      </c>
      <c r="EK232" s="2">
        <v>133</v>
      </c>
      <c r="EL232" s="2" t="s">
        <v>149</v>
      </c>
      <c r="EM232" s="2" t="s">
        <v>150</v>
      </c>
      <c r="EN232" s="2"/>
      <c r="EO232" s="2" t="s">
        <v>26</v>
      </c>
      <c r="EP232" s="2"/>
      <c r="EQ232" s="2">
        <v>512</v>
      </c>
      <c r="ER232" s="2">
        <v>80</v>
      </c>
      <c r="ES232" s="2">
        <v>39.46</v>
      </c>
      <c r="ET232" s="2">
        <v>8.85</v>
      </c>
      <c r="EU232" s="2">
        <v>1.51</v>
      </c>
      <c r="EV232" s="2">
        <v>31.69</v>
      </c>
      <c r="EW232" s="2">
        <v>2.6</v>
      </c>
      <c r="EX232" s="2">
        <v>0</v>
      </c>
      <c r="EY232" s="2">
        <v>0</v>
      </c>
      <c r="EZ232" s="2"/>
      <c r="FA232" s="2"/>
      <c r="FB232" s="2"/>
      <c r="FC232" s="2"/>
      <c r="FD232" s="2"/>
      <c r="FE232" s="2"/>
      <c r="FF232" s="2"/>
      <c r="FG232" s="2"/>
      <c r="FH232" s="2"/>
      <c r="FI232" s="2"/>
      <c r="FJ232" s="2"/>
      <c r="FK232" s="2"/>
      <c r="FL232" s="2"/>
      <c r="FM232" s="2"/>
      <c r="FN232" s="2"/>
      <c r="FO232" s="2"/>
      <c r="FP232" s="2"/>
      <c r="FQ232" s="2">
        <v>0</v>
      </c>
      <c r="FR232" s="2">
        <f t="shared" si="194"/>
        <v>0</v>
      </c>
      <c r="FS232" s="2">
        <v>0</v>
      </c>
      <c r="FT232" s="2"/>
      <c r="FU232" s="2"/>
      <c r="FV232" s="2"/>
      <c r="FW232" s="2"/>
      <c r="FX232" s="2">
        <v>110</v>
      </c>
      <c r="FY232" s="2">
        <v>74</v>
      </c>
      <c r="FZ232" s="2"/>
      <c r="GA232" s="2" t="s">
        <v>3</v>
      </c>
      <c r="GB232" s="2"/>
      <c r="GC232" s="2"/>
      <c r="GD232" s="2">
        <v>0</v>
      </c>
      <c r="GE232" s="2"/>
      <c r="GF232" s="2">
        <v>-1182000033</v>
      </c>
      <c r="GG232" s="2">
        <v>2</v>
      </c>
      <c r="GH232" s="2">
        <v>1</v>
      </c>
      <c r="GI232" s="2">
        <v>-2</v>
      </c>
      <c r="GJ232" s="2">
        <v>0</v>
      </c>
      <c r="GK232" s="2">
        <f>ROUND(R232*(R12)/100,2)</f>
        <v>13.21</v>
      </c>
      <c r="GL232" s="2">
        <f t="shared" si="195"/>
        <v>0</v>
      </c>
      <c r="GM232" s="2">
        <f t="shared" si="196"/>
        <v>629.29</v>
      </c>
      <c r="GN232" s="2">
        <f t="shared" si="197"/>
        <v>629.29</v>
      </c>
      <c r="GO232" s="2">
        <f t="shared" si="198"/>
        <v>0</v>
      </c>
      <c r="GP232" s="2">
        <f t="shared" si="199"/>
        <v>0</v>
      </c>
      <c r="GQ232" s="2"/>
      <c r="GR232" s="2">
        <v>0</v>
      </c>
      <c r="GS232" s="2">
        <v>3</v>
      </c>
      <c r="GT232" s="2">
        <v>0</v>
      </c>
      <c r="GU232" s="2" t="s">
        <v>3</v>
      </c>
      <c r="GV232" s="2">
        <f t="shared" si="200"/>
        <v>0</v>
      </c>
      <c r="GW232" s="2">
        <v>1</v>
      </c>
      <c r="GX232" s="2">
        <f t="shared" si="201"/>
        <v>0</v>
      </c>
      <c r="GY232" s="2"/>
      <c r="GZ232" s="2"/>
      <c r="HA232" s="2">
        <v>0</v>
      </c>
      <c r="HB232" s="2">
        <v>0</v>
      </c>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v>0</v>
      </c>
      <c r="IL232" s="2"/>
      <c r="IM232" s="2"/>
      <c r="IN232" s="2"/>
      <c r="IO232" s="2"/>
      <c r="IP232" s="2"/>
      <c r="IQ232" s="2"/>
      <c r="IR232" s="2"/>
      <c r="IS232" s="2"/>
      <c r="IT232" s="2"/>
      <c r="IU232" s="2"/>
    </row>
    <row r="233" spans="1:255" x14ac:dyDescent="0.2">
      <c r="A233">
        <v>17</v>
      </c>
      <c r="B233">
        <v>1</v>
      </c>
      <c r="C233">
        <f>ROW(SmtRes!A222)</f>
        <v>222</v>
      </c>
      <c r="D233">
        <f>ROW(EtalonRes!A318)</f>
        <v>318</v>
      </c>
      <c r="E233" t="s">
        <v>402</v>
      </c>
      <c r="F233" t="s">
        <v>403</v>
      </c>
      <c r="G233" t="s">
        <v>404</v>
      </c>
      <c r="H233" t="s">
        <v>43</v>
      </c>
      <c r="I233">
        <v>4</v>
      </c>
      <c r="J233">
        <v>0</v>
      </c>
      <c r="O233">
        <f t="shared" si="169"/>
        <v>4024.11</v>
      </c>
      <c r="P233">
        <f t="shared" si="170"/>
        <v>697.65</v>
      </c>
      <c r="Q233">
        <f t="shared" si="171"/>
        <v>352.67</v>
      </c>
      <c r="R233">
        <f t="shared" si="172"/>
        <v>154.02000000000001</v>
      </c>
      <c r="S233">
        <f t="shared" si="173"/>
        <v>2973.79</v>
      </c>
      <c r="T233">
        <f t="shared" si="174"/>
        <v>0</v>
      </c>
      <c r="U233">
        <f t="shared" si="175"/>
        <v>11.959999999999999</v>
      </c>
      <c r="V233">
        <f t="shared" si="176"/>
        <v>0</v>
      </c>
      <c r="W233">
        <f t="shared" si="177"/>
        <v>0</v>
      </c>
      <c r="X233">
        <f t="shared" si="178"/>
        <v>2616.94</v>
      </c>
      <c r="Y233">
        <f t="shared" si="179"/>
        <v>1219.25</v>
      </c>
      <c r="AA233">
        <v>42559019</v>
      </c>
      <c r="AB233">
        <f t="shared" si="180"/>
        <v>86.965999999999994</v>
      </c>
      <c r="AC233">
        <f t="shared" si="181"/>
        <v>39.46</v>
      </c>
      <c r="AD233">
        <f>ROUND(((ET233*1.25)),6)</f>
        <v>11.0625</v>
      </c>
      <c r="AE233">
        <f>ROUND(((EU233*1.25)),6)</f>
        <v>1.8875</v>
      </c>
      <c r="AF233">
        <f>ROUND(((EV233*1.15)),6)</f>
        <v>36.4435</v>
      </c>
      <c r="AG233">
        <f t="shared" si="183"/>
        <v>0</v>
      </c>
      <c r="AH233">
        <f>((EW233*1.15))</f>
        <v>2.9899999999999998</v>
      </c>
      <c r="AI233">
        <f>((EX233*1.25))</f>
        <v>0</v>
      </c>
      <c r="AJ233">
        <f t="shared" si="184"/>
        <v>0</v>
      </c>
      <c r="AK233">
        <v>80</v>
      </c>
      <c r="AL233">
        <v>39.46</v>
      </c>
      <c r="AM233">
        <v>8.85</v>
      </c>
      <c r="AN233">
        <v>1.51</v>
      </c>
      <c r="AO233">
        <v>31.69</v>
      </c>
      <c r="AP233">
        <v>0</v>
      </c>
      <c r="AQ233">
        <v>2.6</v>
      </c>
      <c r="AR233">
        <v>0</v>
      </c>
      <c r="AS233">
        <v>0</v>
      </c>
      <c r="AT233">
        <v>88</v>
      </c>
      <c r="AU233">
        <v>41</v>
      </c>
      <c r="AV233">
        <v>1</v>
      </c>
      <c r="AW233">
        <v>1</v>
      </c>
      <c r="AZ233">
        <v>1</v>
      </c>
      <c r="BA233">
        <v>20.399999999999999</v>
      </c>
      <c r="BB233">
        <v>7.97</v>
      </c>
      <c r="BC233">
        <v>4.42</v>
      </c>
      <c r="BD233" t="s">
        <v>3</v>
      </c>
      <c r="BE233" t="s">
        <v>3</v>
      </c>
      <c r="BF233" t="s">
        <v>3</v>
      </c>
      <c r="BG233" t="s">
        <v>3</v>
      </c>
      <c r="BH233">
        <v>0</v>
      </c>
      <c r="BI233">
        <v>1</v>
      </c>
      <c r="BJ233" t="s">
        <v>405</v>
      </c>
      <c r="BM233">
        <v>133</v>
      </c>
      <c r="BN233">
        <v>0</v>
      </c>
      <c r="BO233" t="s">
        <v>403</v>
      </c>
      <c r="BP233">
        <v>1</v>
      </c>
      <c r="BQ233">
        <v>30</v>
      </c>
      <c r="BR233">
        <v>0</v>
      </c>
      <c r="BS233">
        <v>20.399999999999999</v>
      </c>
      <c r="BT233">
        <v>1</v>
      </c>
      <c r="BU233">
        <v>1</v>
      </c>
      <c r="BV233">
        <v>1</v>
      </c>
      <c r="BW233">
        <v>1</v>
      </c>
      <c r="BX233">
        <v>1</v>
      </c>
      <c r="BY233" t="s">
        <v>3</v>
      </c>
      <c r="BZ233">
        <v>88</v>
      </c>
      <c r="CA233">
        <v>41</v>
      </c>
      <c r="CF233">
        <v>0</v>
      </c>
      <c r="CG233">
        <v>0</v>
      </c>
      <c r="CM233">
        <v>0</v>
      </c>
      <c r="CN233" t="s">
        <v>20</v>
      </c>
      <c r="CO233">
        <v>0</v>
      </c>
      <c r="CP233">
        <f t="shared" si="185"/>
        <v>4024.1099999999997</v>
      </c>
      <c r="CQ233">
        <f t="shared" si="186"/>
        <v>174.41319999999999</v>
      </c>
      <c r="CR233">
        <f t="shared" si="187"/>
        <v>88.168125000000003</v>
      </c>
      <c r="CS233">
        <f t="shared" si="188"/>
        <v>38.504999999999995</v>
      </c>
      <c r="CT233">
        <f t="shared" si="189"/>
        <v>743.4473999999999</v>
      </c>
      <c r="CU233">
        <f t="shared" si="190"/>
        <v>0</v>
      </c>
      <c r="CV233">
        <f t="shared" si="191"/>
        <v>2.9899999999999998</v>
      </c>
      <c r="CW233">
        <f t="shared" si="192"/>
        <v>0</v>
      </c>
      <c r="CX233">
        <f t="shared" si="193"/>
        <v>0</v>
      </c>
      <c r="CY233">
        <f>S233*(BZ233/100)</f>
        <v>2616.9351999999999</v>
      </c>
      <c r="CZ233">
        <f>S233*(CA233/100)</f>
        <v>1219.2538999999999</v>
      </c>
      <c r="DC233" t="s">
        <v>3</v>
      </c>
      <c r="DD233" t="s">
        <v>3</v>
      </c>
      <c r="DE233" t="s">
        <v>21</v>
      </c>
      <c r="DF233" t="s">
        <v>21</v>
      </c>
      <c r="DG233" t="s">
        <v>22</v>
      </c>
      <c r="DH233" t="s">
        <v>3</v>
      </c>
      <c r="DI233" t="s">
        <v>22</v>
      </c>
      <c r="DJ233" t="s">
        <v>21</v>
      </c>
      <c r="DK233" t="s">
        <v>3</v>
      </c>
      <c r="DL233" t="s">
        <v>3</v>
      </c>
      <c r="DM233" t="s">
        <v>3</v>
      </c>
      <c r="DN233">
        <v>110</v>
      </c>
      <c r="DO233">
        <v>74</v>
      </c>
      <c r="DP233">
        <v>1.0669999999999999</v>
      </c>
      <c r="DQ233">
        <v>1</v>
      </c>
      <c r="DU233">
        <v>1010</v>
      </c>
      <c r="DV233" t="s">
        <v>43</v>
      </c>
      <c r="DW233" t="s">
        <v>43</v>
      </c>
      <c r="DX233">
        <v>1</v>
      </c>
      <c r="EE233">
        <v>42145140</v>
      </c>
      <c r="EF233">
        <v>30</v>
      </c>
      <c r="EG233" t="s">
        <v>23</v>
      </c>
      <c r="EH233">
        <v>0</v>
      </c>
      <c r="EI233" t="s">
        <v>3</v>
      </c>
      <c r="EJ233">
        <v>1</v>
      </c>
      <c r="EK233">
        <v>133</v>
      </c>
      <c r="EL233" t="s">
        <v>149</v>
      </c>
      <c r="EM233" t="s">
        <v>150</v>
      </c>
      <c r="EO233" t="s">
        <v>26</v>
      </c>
      <c r="EQ233">
        <v>512</v>
      </c>
      <c r="ER233">
        <v>80</v>
      </c>
      <c r="ES233">
        <v>39.46</v>
      </c>
      <c r="ET233">
        <v>8.85</v>
      </c>
      <c r="EU233">
        <v>1.51</v>
      </c>
      <c r="EV233">
        <v>31.69</v>
      </c>
      <c r="EW233">
        <v>2.6</v>
      </c>
      <c r="EX233">
        <v>0</v>
      </c>
      <c r="EY233">
        <v>0</v>
      </c>
      <c r="FQ233">
        <v>0</v>
      </c>
      <c r="FR233">
        <f t="shared" si="194"/>
        <v>0</v>
      </c>
      <c r="FS233">
        <v>0</v>
      </c>
      <c r="FX233">
        <v>110</v>
      </c>
      <c r="FY233">
        <v>74</v>
      </c>
      <c r="GA233" t="s">
        <v>3</v>
      </c>
      <c r="GD233">
        <v>0</v>
      </c>
      <c r="GF233">
        <v>-1182000033</v>
      </c>
      <c r="GG233">
        <v>2</v>
      </c>
      <c r="GH233">
        <v>1</v>
      </c>
      <c r="GI233">
        <v>2</v>
      </c>
      <c r="GJ233">
        <v>0</v>
      </c>
      <c r="GK233">
        <f>ROUND(R233*(S12)/100,2)</f>
        <v>241.81</v>
      </c>
      <c r="GL233">
        <f t="shared" si="195"/>
        <v>0</v>
      </c>
      <c r="GM233">
        <f t="shared" si="196"/>
        <v>8102.11</v>
      </c>
      <c r="GN233">
        <f t="shared" si="197"/>
        <v>8102.11</v>
      </c>
      <c r="GO233">
        <f t="shared" si="198"/>
        <v>0</v>
      </c>
      <c r="GP233">
        <f t="shared" si="199"/>
        <v>0</v>
      </c>
      <c r="GR233">
        <v>0</v>
      </c>
      <c r="GS233">
        <v>3</v>
      </c>
      <c r="GT233">
        <v>0</v>
      </c>
      <c r="GU233" t="s">
        <v>3</v>
      </c>
      <c r="GV233">
        <f t="shared" si="200"/>
        <v>0</v>
      </c>
      <c r="GW233">
        <v>1</v>
      </c>
      <c r="GX233">
        <f t="shared" si="201"/>
        <v>0</v>
      </c>
      <c r="HA233">
        <v>0</v>
      </c>
      <c r="HB233">
        <v>0</v>
      </c>
      <c r="IK233">
        <v>0</v>
      </c>
    </row>
    <row r="234" spans="1:255" x14ac:dyDescent="0.2">
      <c r="A234" s="2">
        <v>17</v>
      </c>
      <c r="B234" s="2">
        <v>1</v>
      </c>
      <c r="C234" s="2"/>
      <c r="D234" s="2"/>
      <c r="E234" s="2" t="s">
        <v>406</v>
      </c>
      <c r="F234" s="2" t="s">
        <v>111</v>
      </c>
      <c r="G234" s="2" t="s">
        <v>112</v>
      </c>
      <c r="H234" s="2" t="s">
        <v>43</v>
      </c>
      <c r="I234" s="2">
        <v>2</v>
      </c>
      <c r="J234" s="2">
        <v>0</v>
      </c>
      <c r="K234" s="2"/>
      <c r="L234" s="2"/>
      <c r="M234" s="2"/>
      <c r="N234" s="2"/>
      <c r="O234" s="2">
        <f t="shared" si="169"/>
        <v>1055.3800000000001</v>
      </c>
      <c r="P234" s="2">
        <f t="shared" si="170"/>
        <v>1055.3800000000001</v>
      </c>
      <c r="Q234" s="2">
        <f t="shared" si="171"/>
        <v>0</v>
      </c>
      <c r="R234" s="2">
        <f t="shared" si="172"/>
        <v>0</v>
      </c>
      <c r="S234" s="2">
        <f t="shared" si="173"/>
        <v>0</v>
      </c>
      <c r="T234" s="2">
        <f t="shared" si="174"/>
        <v>0</v>
      </c>
      <c r="U234" s="2">
        <f t="shared" si="175"/>
        <v>0</v>
      </c>
      <c r="V234" s="2">
        <f t="shared" si="176"/>
        <v>0</v>
      </c>
      <c r="W234" s="2">
        <f t="shared" si="177"/>
        <v>0</v>
      </c>
      <c r="X234" s="2">
        <f t="shared" si="178"/>
        <v>0</v>
      </c>
      <c r="Y234" s="2">
        <f t="shared" si="179"/>
        <v>0</v>
      </c>
      <c r="Z234" s="2"/>
      <c r="AA234" s="2">
        <v>42559021</v>
      </c>
      <c r="AB234" s="2">
        <f t="shared" si="180"/>
        <v>527.69000000000005</v>
      </c>
      <c r="AC234" s="2">
        <f t="shared" si="181"/>
        <v>527.69000000000005</v>
      </c>
      <c r="AD234" s="2">
        <f t="shared" ref="AD234:AF237" si="205">ROUND((ET234),6)</f>
        <v>0</v>
      </c>
      <c r="AE234" s="2">
        <f t="shared" si="205"/>
        <v>0</v>
      </c>
      <c r="AF234" s="2">
        <f t="shared" si="205"/>
        <v>0</v>
      </c>
      <c r="AG234" s="2">
        <f t="shared" si="183"/>
        <v>0</v>
      </c>
      <c r="AH234" s="2">
        <f t="shared" ref="AH234:AI237" si="206">(EW234)</f>
        <v>0</v>
      </c>
      <c r="AI234" s="2">
        <f t="shared" si="206"/>
        <v>0</v>
      </c>
      <c r="AJ234" s="2">
        <f t="shared" si="184"/>
        <v>0</v>
      </c>
      <c r="AK234" s="2">
        <v>527.69000000000005</v>
      </c>
      <c r="AL234" s="2">
        <v>527.69000000000005</v>
      </c>
      <c r="AM234" s="2">
        <v>0</v>
      </c>
      <c r="AN234" s="2">
        <v>0</v>
      </c>
      <c r="AO234" s="2">
        <v>0</v>
      </c>
      <c r="AP234" s="2">
        <v>0</v>
      </c>
      <c r="AQ234" s="2">
        <v>0</v>
      </c>
      <c r="AR234" s="2">
        <v>0</v>
      </c>
      <c r="AS234" s="2">
        <v>0</v>
      </c>
      <c r="AT234" s="2">
        <v>0</v>
      </c>
      <c r="AU234" s="2">
        <v>0</v>
      </c>
      <c r="AV234" s="2">
        <v>1</v>
      </c>
      <c r="AW234" s="2">
        <v>1</v>
      </c>
      <c r="AX234" s="2"/>
      <c r="AY234" s="2"/>
      <c r="AZ234" s="2">
        <v>1</v>
      </c>
      <c r="BA234" s="2">
        <v>1</v>
      </c>
      <c r="BB234" s="2">
        <v>1</v>
      </c>
      <c r="BC234" s="2">
        <v>1</v>
      </c>
      <c r="BD234" s="2" t="s">
        <v>3</v>
      </c>
      <c r="BE234" s="2" t="s">
        <v>3</v>
      </c>
      <c r="BF234" s="2" t="s">
        <v>3</v>
      </c>
      <c r="BG234" s="2" t="s">
        <v>3</v>
      </c>
      <c r="BH234" s="2">
        <v>3</v>
      </c>
      <c r="BI234" s="2">
        <v>1</v>
      </c>
      <c r="BJ234" s="2" t="s">
        <v>113</v>
      </c>
      <c r="BK234" s="2"/>
      <c r="BL234" s="2"/>
      <c r="BM234" s="2">
        <v>1617</v>
      </c>
      <c r="BN234" s="2">
        <v>0</v>
      </c>
      <c r="BO234" s="2" t="s">
        <v>3</v>
      </c>
      <c r="BP234" s="2">
        <v>0</v>
      </c>
      <c r="BQ234" s="2">
        <v>200</v>
      </c>
      <c r="BR234" s="2">
        <v>0</v>
      </c>
      <c r="BS234" s="2">
        <v>1</v>
      </c>
      <c r="BT234" s="2">
        <v>1</v>
      </c>
      <c r="BU234" s="2">
        <v>1</v>
      </c>
      <c r="BV234" s="2">
        <v>1</v>
      </c>
      <c r="BW234" s="2">
        <v>1</v>
      </c>
      <c r="BX234" s="2">
        <v>1</v>
      </c>
      <c r="BY234" s="2" t="s">
        <v>3</v>
      </c>
      <c r="BZ234" s="2">
        <v>0</v>
      </c>
      <c r="CA234" s="2">
        <v>0</v>
      </c>
      <c r="CB234" s="2"/>
      <c r="CC234" s="2"/>
      <c r="CD234" s="2"/>
      <c r="CE234" s="2"/>
      <c r="CF234" s="2">
        <v>0</v>
      </c>
      <c r="CG234" s="2">
        <v>0</v>
      </c>
      <c r="CH234" s="2"/>
      <c r="CI234" s="2"/>
      <c r="CJ234" s="2"/>
      <c r="CK234" s="2"/>
      <c r="CL234" s="2"/>
      <c r="CM234" s="2">
        <v>0</v>
      </c>
      <c r="CN234" s="2" t="s">
        <v>3</v>
      </c>
      <c r="CO234" s="2">
        <v>0</v>
      </c>
      <c r="CP234" s="2">
        <f t="shared" si="185"/>
        <v>1055.3800000000001</v>
      </c>
      <c r="CQ234" s="2">
        <f t="shared" si="186"/>
        <v>527.69000000000005</v>
      </c>
      <c r="CR234" s="2">
        <f t="shared" si="187"/>
        <v>0</v>
      </c>
      <c r="CS234" s="2">
        <f t="shared" si="188"/>
        <v>0</v>
      </c>
      <c r="CT234" s="2">
        <f t="shared" si="189"/>
        <v>0</v>
      </c>
      <c r="CU234" s="2">
        <f t="shared" si="190"/>
        <v>0</v>
      </c>
      <c r="CV234" s="2">
        <f t="shared" si="191"/>
        <v>0</v>
      </c>
      <c r="CW234" s="2">
        <f t="shared" si="192"/>
        <v>0</v>
      </c>
      <c r="CX234" s="2">
        <f t="shared" si="193"/>
        <v>0</v>
      </c>
      <c r="CY234" s="2">
        <f>((S234*BZ234)/100)</f>
        <v>0</v>
      </c>
      <c r="CZ234" s="2">
        <f>((S234*CA234)/100)</f>
        <v>0</v>
      </c>
      <c r="DA234" s="2"/>
      <c r="DB234" s="2"/>
      <c r="DC234" s="2" t="s">
        <v>3</v>
      </c>
      <c r="DD234" s="2" t="s">
        <v>3</v>
      </c>
      <c r="DE234" s="2" t="s">
        <v>3</v>
      </c>
      <c r="DF234" s="2" t="s">
        <v>3</v>
      </c>
      <c r="DG234" s="2" t="s">
        <v>3</v>
      </c>
      <c r="DH234" s="2" t="s">
        <v>3</v>
      </c>
      <c r="DI234" s="2" t="s">
        <v>3</v>
      </c>
      <c r="DJ234" s="2" t="s">
        <v>3</v>
      </c>
      <c r="DK234" s="2" t="s">
        <v>3</v>
      </c>
      <c r="DL234" s="2" t="s">
        <v>3</v>
      </c>
      <c r="DM234" s="2" t="s">
        <v>3</v>
      </c>
      <c r="DN234" s="2">
        <v>0</v>
      </c>
      <c r="DO234" s="2">
        <v>0</v>
      </c>
      <c r="DP234" s="2">
        <v>1</v>
      </c>
      <c r="DQ234" s="2">
        <v>1</v>
      </c>
      <c r="DR234" s="2"/>
      <c r="DS234" s="2"/>
      <c r="DT234" s="2"/>
      <c r="DU234" s="2">
        <v>1010</v>
      </c>
      <c r="DV234" s="2" t="s">
        <v>43</v>
      </c>
      <c r="DW234" s="2" t="s">
        <v>43</v>
      </c>
      <c r="DX234" s="2">
        <v>1</v>
      </c>
      <c r="DY234" s="2"/>
      <c r="DZ234" s="2"/>
      <c r="EA234" s="2"/>
      <c r="EB234" s="2"/>
      <c r="EC234" s="2"/>
      <c r="ED234" s="2"/>
      <c r="EE234" s="2">
        <v>42146624</v>
      </c>
      <c r="EF234" s="2">
        <v>200</v>
      </c>
      <c r="EG234" s="2" t="s">
        <v>32</v>
      </c>
      <c r="EH234" s="2">
        <v>0</v>
      </c>
      <c r="EI234" s="2" t="s">
        <v>3</v>
      </c>
      <c r="EJ234" s="2">
        <v>1</v>
      </c>
      <c r="EK234" s="2">
        <v>1617</v>
      </c>
      <c r="EL234" s="2" t="s">
        <v>33</v>
      </c>
      <c r="EM234" s="2" t="s">
        <v>34</v>
      </c>
      <c r="EN234" s="2"/>
      <c r="EO234" s="2" t="s">
        <v>3</v>
      </c>
      <c r="EP234" s="2"/>
      <c r="EQ234" s="2">
        <v>512</v>
      </c>
      <c r="ER234" s="2">
        <v>527.69000000000005</v>
      </c>
      <c r="ES234" s="2">
        <v>527.69000000000005</v>
      </c>
      <c r="ET234" s="2">
        <v>0</v>
      </c>
      <c r="EU234" s="2">
        <v>0</v>
      </c>
      <c r="EV234" s="2">
        <v>0</v>
      </c>
      <c r="EW234" s="2">
        <v>0</v>
      </c>
      <c r="EX234" s="2">
        <v>0</v>
      </c>
      <c r="EY234" s="2">
        <v>0</v>
      </c>
      <c r="EZ234" s="2"/>
      <c r="FA234" s="2"/>
      <c r="FB234" s="2"/>
      <c r="FC234" s="2"/>
      <c r="FD234" s="2"/>
      <c r="FE234" s="2"/>
      <c r="FF234" s="2"/>
      <c r="FG234" s="2"/>
      <c r="FH234" s="2"/>
      <c r="FI234" s="2"/>
      <c r="FJ234" s="2"/>
      <c r="FK234" s="2"/>
      <c r="FL234" s="2"/>
      <c r="FM234" s="2"/>
      <c r="FN234" s="2"/>
      <c r="FO234" s="2"/>
      <c r="FP234" s="2"/>
      <c r="FQ234" s="2">
        <v>0</v>
      </c>
      <c r="FR234" s="2">
        <f t="shared" si="194"/>
        <v>0</v>
      </c>
      <c r="FS234" s="2">
        <v>0</v>
      </c>
      <c r="FT234" s="2"/>
      <c r="FU234" s="2"/>
      <c r="FV234" s="2"/>
      <c r="FW234" s="2"/>
      <c r="FX234" s="2">
        <v>0</v>
      </c>
      <c r="FY234" s="2">
        <v>0</v>
      </c>
      <c r="FZ234" s="2"/>
      <c r="GA234" s="2" t="s">
        <v>3</v>
      </c>
      <c r="GB234" s="2"/>
      <c r="GC234" s="2"/>
      <c r="GD234" s="2">
        <v>0</v>
      </c>
      <c r="GE234" s="2"/>
      <c r="GF234" s="2">
        <v>-366972935</v>
      </c>
      <c r="GG234" s="2">
        <v>2</v>
      </c>
      <c r="GH234" s="2">
        <v>1</v>
      </c>
      <c r="GI234" s="2">
        <v>-2</v>
      </c>
      <c r="GJ234" s="2">
        <v>0</v>
      </c>
      <c r="GK234" s="2">
        <f>ROUND(R234*(R12)/100,2)</f>
        <v>0</v>
      </c>
      <c r="GL234" s="2">
        <f t="shared" si="195"/>
        <v>0</v>
      </c>
      <c r="GM234" s="2">
        <f t="shared" si="196"/>
        <v>1055.3800000000001</v>
      </c>
      <c r="GN234" s="2">
        <f t="shared" si="197"/>
        <v>1055.3800000000001</v>
      </c>
      <c r="GO234" s="2">
        <f t="shared" si="198"/>
        <v>0</v>
      </c>
      <c r="GP234" s="2">
        <f t="shared" si="199"/>
        <v>0</v>
      </c>
      <c r="GQ234" s="2"/>
      <c r="GR234" s="2">
        <v>0</v>
      </c>
      <c r="GS234" s="2">
        <v>3</v>
      </c>
      <c r="GT234" s="2">
        <v>0</v>
      </c>
      <c r="GU234" s="2" t="s">
        <v>3</v>
      </c>
      <c r="GV234" s="2">
        <f t="shared" si="200"/>
        <v>0</v>
      </c>
      <c r="GW234" s="2">
        <v>1</v>
      </c>
      <c r="GX234" s="2">
        <f t="shared" si="201"/>
        <v>0</v>
      </c>
      <c r="GY234" s="2"/>
      <c r="GZ234" s="2"/>
      <c r="HA234" s="2">
        <v>0</v>
      </c>
      <c r="HB234" s="2">
        <v>0</v>
      </c>
      <c r="HC234" s="2"/>
      <c r="HD234" s="2"/>
      <c r="HE234" s="2"/>
      <c r="HF234" s="2"/>
      <c r="HG234" s="2"/>
      <c r="HH234" s="2"/>
      <c r="HI234" s="2"/>
      <c r="HJ234" s="2"/>
      <c r="HK234" s="2"/>
      <c r="HL234" s="2"/>
      <c r="HM234" s="2"/>
      <c r="HN234" s="2"/>
      <c r="HO234" s="2"/>
      <c r="HP234" s="2"/>
      <c r="HQ234" s="2"/>
      <c r="HR234" s="2"/>
      <c r="HS234" s="2"/>
      <c r="HT234" s="2"/>
      <c r="HU234" s="2"/>
      <c r="HV234" s="2"/>
      <c r="HW234" s="2"/>
      <c r="HX234" s="2"/>
      <c r="HY234" s="2"/>
      <c r="HZ234" s="2"/>
      <c r="IA234" s="2"/>
      <c r="IB234" s="2"/>
      <c r="IC234" s="2"/>
      <c r="ID234" s="2"/>
      <c r="IE234" s="2"/>
      <c r="IF234" s="2"/>
      <c r="IG234" s="2"/>
      <c r="IH234" s="2"/>
      <c r="II234" s="2"/>
      <c r="IJ234" s="2"/>
      <c r="IK234" s="2">
        <v>0</v>
      </c>
      <c r="IL234" s="2"/>
      <c r="IM234" s="2"/>
      <c r="IN234" s="2"/>
      <c r="IO234" s="2"/>
      <c r="IP234" s="2"/>
      <c r="IQ234" s="2"/>
      <c r="IR234" s="2"/>
      <c r="IS234" s="2"/>
      <c r="IT234" s="2"/>
      <c r="IU234" s="2"/>
    </row>
    <row r="235" spans="1:255" x14ac:dyDescent="0.2">
      <c r="A235">
        <v>17</v>
      </c>
      <c r="B235">
        <v>1</v>
      </c>
      <c r="E235" t="s">
        <v>406</v>
      </c>
      <c r="F235" t="s">
        <v>111</v>
      </c>
      <c r="G235" t="s">
        <v>112</v>
      </c>
      <c r="H235" t="s">
        <v>43</v>
      </c>
      <c r="I235">
        <v>2</v>
      </c>
      <c r="J235">
        <v>0</v>
      </c>
      <c r="O235">
        <f t="shared" si="169"/>
        <v>14796.43</v>
      </c>
      <c r="P235">
        <f t="shared" si="170"/>
        <v>14796.43</v>
      </c>
      <c r="Q235">
        <f t="shared" si="171"/>
        <v>0</v>
      </c>
      <c r="R235">
        <f t="shared" si="172"/>
        <v>0</v>
      </c>
      <c r="S235">
        <f t="shared" si="173"/>
        <v>0</v>
      </c>
      <c r="T235">
        <f t="shared" si="174"/>
        <v>0</v>
      </c>
      <c r="U235">
        <f t="shared" si="175"/>
        <v>0</v>
      </c>
      <c r="V235">
        <f t="shared" si="176"/>
        <v>0</v>
      </c>
      <c r="W235">
        <f t="shared" si="177"/>
        <v>0</v>
      </c>
      <c r="X235">
        <f t="shared" si="178"/>
        <v>0</v>
      </c>
      <c r="Y235">
        <f t="shared" si="179"/>
        <v>0</v>
      </c>
      <c r="AA235">
        <v>42559019</v>
      </c>
      <c r="AB235">
        <f t="shared" si="180"/>
        <v>527.69000000000005</v>
      </c>
      <c r="AC235">
        <f t="shared" si="181"/>
        <v>527.69000000000005</v>
      </c>
      <c r="AD235">
        <f t="shared" si="205"/>
        <v>0</v>
      </c>
      <c r="AE235">
        <f t="shared" si="205"/>
        <v>0</v>
      </c>
      <c r="AF235">
        <f t="shared" si="205"/>
        <v>0</v>
      </c>
      <c r="AG235">
        <f t="shared" si="183"/>
        <v>0</v>
      </c>
      <c r="AH235">
        <f t="shared" si="206"/>
        <v>0</v>
      </c>
      <c r="AI235">
        <f t="shared" si="206"/>
        <v>0</v>
      </c>
      <c r="AJ235">
        <f t="shared" si="184"/>
        <v>0</v>
      </c>
      <c r="AK235">
        <v>527.69000000000005</v>
      </c>
      <c r="AL235">
        <v>527.69000000000005</v>
      </c>
      <c r="AM235">
        <v>0</v>
      </c>
      <c r="AN235">
        <v>0</v>
      </c>
      <c r="AO235">
        <v>0</v>
      </c>
      <c r="AP235">
        <v>0</v>
      </c>
      <c r="AQ235">
        <v>0</v>
      </c>
      <c r="AR235">
        <v>0</v>
      </c>
      <c r="AS235">
        <v>0</v>
      </c>
      <c r="AT235">
        <v>0</v>
      </c>
      <c r="AU235">
        <v>0</v>
      </c>
      <c r="AV235">
        <v>1</v>
      </c>
      <c r="AW235">
        <v>1</v>
      </c>
      <c r="AZ235">
        <v>1</v>
      </c>
      <c r="BA235">
        <v>1</v>
      </c>
      <c r="BB235">
        <v>1</v>
      </c>
      <c r="BC235">
        <v>14.02</v>
      </c>
      <c r="BD235" t="s">
        <v>3</v>
      </c>
      <c r="BE235" t="s">
        <v>3</v>
      </c>
      <c r="BF235" t="s">
        <v>3</v>
      </c>
      <c r="BG235" t="s">
        <v>3</v>
      </c>
      <c r="BH235">
        <v>3</v>
      </c>
      <c r="BI235">
        <v>1</v>
      </c>
      <c r="BJ235" t="s">
        <v>113</v>
      </c>
      <c r="BM235">
        <v>1617</v>
      </c>
      <c r="BN235">
        <v>0</v>
      </c>
      <c r="BO235" t="s">
        <v>111</v>
      </c>
      <c r="BP235">
        <v>1</v>
      </c>
      <c r="BQ235">
        <v>200</v>
      </c>
      <c r="BR235">
        <v>0</v>
      </c>
      <c r="BS235">
        <v>1</v>
      </c>
      <c r="BT235">
        <v>1</v>
      </c>
      <c r="BU235">
        <v>1</v>
      </c>
      <c r="BV235">
        <v>1</v>
      </c>
      <c r="BW235">
        <v>1</v>
      </c>
      <c r="BX235">
        <v>1</v>
      </c>
      <c r="BY235" t="s">
        <v>3</v>
      </c>
      <c r="BZ235">
        <v>0</v>
      </c>
      <c r="CA235">
        <v>0</v>
      </c>
      <c r="CF235">
        <v>0</v>
      </c>
      <c r="CG235">
        <v>0</v>
      </c>
      <c r="CM235">
        <v>0</v>
      </c>
      <c r="CN235" t="s">
        <v>3</v>
      </c>
      <c r="CO235">
        <v>0</v>
      </c>
      <c r="CP235">
        <f t="shared" si="185"/>
        <v>14796.43</v>
      </c>
      <c r="CQ235">
        <f t="shared" si="186"/>
        <v>7398.2138000000004</v>
      </c>
      <c r="CR235">
        <f t="shared" si="187"/>
        <v>0</v>
      </c>
      <c r="CS235">
        <f t="shared" si="188"/>
        <v>0</v>
      </c>
      <c r="CT235">
        <f t="shared" si="189"/>
        <v>0</v>
      </c>
      <c r="CU235">
        <f t="shared" si="190"/>
        <v>0</v>
      </c>
      <c r="CV235">
        <f t="shared" si="191"/>
        <v>0</v>
      </c>
      <c r="CW235">
        <f t="shared" si="192"/>
        <v>0</v>
      </c>
      <c r="CX235">
        <f t="shared" si="193"/>
        <v>0</v>
      </c>
      <c r="CY235">
        <f>S235*(BZ235/100)</f>
        <v>0</v>
      </c>
      <c r="CZ235">
        <f>S235*(CA235/100)</f>
        <v>0</v>
      </c>
      <c r="DC235" t="s">
        <v>3</v>
      </c>
      <c r="DD235" t="s">
        <v>3</v>
      </c>
      <c r="DE235" t="s">
        <v>3</v>
      </c>
      <c r="DF235" t="s">
        <v>3</v>
      </c>
      <c r="DG235" t="s">
        <v>3</v>
      </c>
      <c r="DH235" t="s">
        <v>3</v>
      </c>
      <c r="DI235" t="s">
        <v>3</v>
      </c>
      <c r="DJ235" t="s">
        <v>3</v>
      </c>
      <c r="DK235" t="s">
        <v>3</v>
      </c>
      <c r="DL235" t="s">
        <v>3</v>
      </c>
      <c r="DM235" t="s">
        <v>3</v>
      </c>
      <c r="DN235">
        <v>0</v>
      </c>
      <c r="DO235">
        <v>0</v>
      </c>
      <c r="DP235">
        <v>1</v>
      </c>
      <c r="DQ235">
        <v>1</v>
      </c>
      <c r="DU235">
        <v>1010</v>
      </c>
      <c r="DV235" t="s">
        <v>43</v>
      </c>
      <c r="DW235" t="s">
        <v>43</v>
      </c>
      <c r="DX235">
        <v>1</v>
      </c>
      <c r="EE235">
        <v>42146624</v>
      </c>
      <c r="EF235">
        <v>200</v>
      </c>
      <c r="EG235" t="s">
        <v>32</v>
      </c>
      <c r="EH235">
        <v>0</v>
      </c>
      <c r="EI235" t="s">
        <v>3</v>
      </c>
      <c r="EJ235">
        <v>1</v>
      </c>
      <c r="EK235">
        <v>1617</v>
      </c>
      <c r="EL235" t="s">
        <v>33</v>
      </c>
      <c r="EM235" t="s">
        <v>34</v>
      </c>
      <c r="EO235" t="s">
        <v>3</v>
      </c>
      <c r="EQ235">
        <v>512</v>
      </c>
      <c r="ER235">
        <v>527.69000000000005</v>
      </c>
      <c r="ES235">
        <v>527.69000000000005</v>
      </c>
      <c r="ET235">
        <v>0</v>
      </c>
      <c r="EU235">
        <v>0</v>
      </c>
      <c r="EV235">
        <v>0</v>
      </c>
      <c r="EW235">
        <v>0</v>
      </c>
      <c r="EX235">
        <v>0</v>
      </c>
      <c r="EY235">
        <v>0</v>
      </c>
      <c r="FQ235">
        <v>0</v>
      </c>
      <c r="FR235">
        <f t="shared" si="194"/>
        <v>0</v>
      </c>
      <c r="FS235">
        <v>0</v>
      </c>
      <c r="FX235">
        <v>0</v>
      </c>
      <c r="FY235">
        <v>0</v>
      </c>
      <c r="GA235" t="s">
        <v>3</v>
      </c>
      <c r="GD235">
        <v>0</v>
      </c>
      <c r="GF235">
        <v>-366972935</v>
      </c>
      <c r="GG235">
        <v>2</v>
      </c>
      <c r="GH235">
        <v>1</v>
      </c>
      <c r="GI235">
        <v>2</v>
      </c>
      <c r="GJ235">
        <v>0</v>
      </c>
      <c r="GK235">
        <f>ROUND(R235*(S12)/100,2)</f>
        <v>0</v>
      </c>
      <c r="GL235">
        <f t="shared" si="195"/>
        <v>0</v>
      </c>
      <c r="GM235">
        <f t="shared" si="196"/>
        <v>14796.43</v>
      </c>
      <c r="GN235">
        <f t="shared" si="197"/>
        <v>14796.43</v>
      </c>
      <c r="GO235">
        <f t="shared" si="198"/>
        <v>0</v>
      </c>
      <c r="GP235">
        <f t="shared" si="199"/>
        <v>0</v>
      </c>
      <c r="GR235">
        <v>0</v>
      </c>
      <c r="GS235">
        <v>3</v>
      </c>
      <c r="GT235">
        <v>0</v>
      </c>
      <c r="GU235" t="s">
        <v>3</v>
      </c>
      <c r="GV235">
        <f t="shared" si="200"/>
        <v>0</v>
      </c>
      <c r="GW235">
        <v>1</v>
      </c>
      <c r="GX235">
        <f t="shared" si="201"/>
        <v>0</v>
      </c>
      <c r="HA235">
        <v>0</v>
      </c>
      <c r="HB235">
        <v>0</v>
      </c>
      <c r="IK235">
        <v>0</v>
      </c>
    </row>
    <row r="236" spans="1:255" x14ac:dyDescent="0.2">
      <c r="A236" s="2">
        <v>17</v>
      </c>
      <c r="B236" s="2">
        <v>1</v>
      </c>
      <c r="C236" s="2"/>
      <c r="D236" s="2"/>
      <c r="E236" s="2" t="s">
        <v>407</v>
      </c>
      <c r="F236" s="2" t="s">
        <v>408</v>
      </c>
      <c r="G236" s="2" t="s">
        <v>409</v>
      </c>
      <c r="H236" s="2" t="s">
        <v>43</v>
      </c>
      <c r="I236" s="2">
        <v>2</v>
      </c>
      <c r="J236" s="2">
        <v>0</v>
      </c>
      <c r="K236" s="2"/>
      <c r="L236" s="2"/>
      <c r="M236" s="2"/>
      <c r="N236" s="2"/>
      <c r="O236" s="2">
        <f t="shared" si="169"/>
        <v>2840.2</v>
      </c>
      <c r="P236" s="2">
        <f t="shared" si="170"/>
        <v>2840.2</v>
      </c>
      <c r="Q236" s="2">
        <f t="shared" si="171"/>
        <v>0</v>
      </c>
      <c r="R236" s="2">
        <f t="shared" si="172"/>
        <v>0</v>
      </c>
      <c r="S236" s="2">
        <f t="shared" si="173"/>
        <v>0</v>
      </c>
      <c r="T236" s="2">
        <f t="shared" si="174"/>
        <v>0</v>
      </c>
      <c r="U236" s="2">
        <f t="shared" si="175"/>
        <v>0</v>
      </c>
      <c r="V236" s="2">
        <f t="shared" si="176"/>
        <v>0</v>
      </c>
      <c r="W236" s="2">
        <f t="shared" si="177"/>
        <v>0</v>
      </c>
      <c r="X236" s="2">
        <f t="shared" si="178"/>
        <v>0</v>
      </c>
      <c r="Y236" s="2">
        <f t="shared" si="179"/>
        <v>0</v>
      </c>
      <c r="Z236" s="2"/>
      <c r="AA236" s="2">
        <v>42559021</v>
      </c>
      <c r="AB236" s="2">
        <f t="shared" si="180"/>
        <v>1420.1</v>
      </c>
      <c r="AC236" s="2">
        <f t="shared" si="181"/>
        <v>1420.1</v>
      </c>
      <c r="AD236" s="2">
        <f t="shared" si="205"/>
        <v>0</v>
      </c>
      <c r="AE236" s="2">
        <f t="shared" si="205"/>
        <v>0</v>
      </c>
      <c r="AF236" s="2">
        <f t="shared" si="205"/>
        <v>0</v>
      </c>
      <c r="AG236" s="2">
        <f t="shared" si="183"/>
        <v>0</v>
      </c>
      <c r="AH236" s="2">
        <f t="shared" si="206"/>
        <v>0</v>
      </c>
      <c r="AI236" s="2">
        <f t="shared" si="206"/>
        <v>0</v>
      </c>
      <c r="AJ236" s="2">
        <f t="shared" si="184"/>
        <v>0</v>
      </c>
      <c r="AK236" s="2">
        <v>1420.1</v>
      </c>
      <c r="AL236" s="2">
        <v>1420.1</v>
      </c>
      <c r="AM236" s="2">
        <v>0</v>
      </c>
      <c r="AN236" s="2">
        <v>0</v>
      </c>
      <c r="AO236" s="2">
        <v>0</v>
      </c>
      <c r="AP236" s="2">
        <v>0</v>
      </c>
      <c r="AQ236" s="2">
        <v>0</v>
      </c>
      <c r="AR236" s="2">
        <v>0</v>
      </c>
      <c r="AS236" s="2">
        <v>0</v>
      </c>
      <c r="AT236" s="2">
        <v>0</v>
      </c>
      <c r="AU236" s="2">
        <v>0</v>
      </c>
      <c r="AV236" s="2">
        <v>1</v>
      </c>
      <c r="AW236" s="2">
        <v>1</v>
      </c>
      <c r="AX236" s="2"/>
      <c r="AY236" s="2"/>
      <c r="AZ236" s="2">
        <v>1</v>
      </c>
      <c r="BA236" s="2">
        <v>1</v>
      </c>
      <c r="BB236" s="2">
        <v>1</v>
      </c>
      <c r="BC236" s="2">
        <v>1</v>
      </c>
      <c r="BD236" s="2" t="s">
        <v>3</v>
      </c>
      <c r="BE236" s="2" t="s">
        <v>3</v>
      </c>
      <c r="BF236" s="2" t="s">
        <v>3</v>
      </c>
      <c r="BG236" s="2" t="s">
        <v>3</v>
      </c>
      <c r="BH236" s="2">
        <v>3</v>
      </c>
      <c r="BI236" s="2">
        <v>1</v>
      </c>
      <c r="BJ236" s="2" t="s">
        <v>410</v>
      </c>
      <c r="BK236" s="2"/>
      <c r="BL236" s="2"/>
      <c r="BM236" s="2">
        <v>1617</v>
      </c>
      <c r="BN236" s="2">
        <v>0</v>
      </c>
      <c r="BO236" s="2" t="s">
        <v>3</v>
      </c>
      <c r="BP236" s="2">
        <v>0</v>
      </c>
      <c r="BQ236" s="2">
        <v>200</v>
      </c>
      <c r="BR236" s="2">
        <v>0</v>
      </c>
      <c r="BS236" s="2">
        <v>1</v>
      </c>
      <c r="BT236" s="2">
        <v>1</v>
      </c>
      <c r="BU236" s="2">
        <v>1</v>
      </c>
      <c r="BV236" s="2">
        <v>1</v>
      </c>
      <c r="BW236" s="2">
        <v>1</v>
      </c>
      <c r="BX236" s="2">
        <v>1</v>
      </c>
      <c r="BY236" s="2" t="s">
        <v>3</v>
      </c>
      <c r="BZ236" s="2">
        <v>0</v>
      </c>
      <c r="CA236" s="2">
        <v>0</v>
      </c>
      <c r="CB236" s="2"/>
      <c r="CC236" s="2"/>
      <c r="CD236" s="2"/>
      <c r="CE236" s="2"/>
      <c r="CF236" s="2">
        <v>0</v>
      </c>
      <c r="CG236" s="2">
        <v>0</v>
      </c>
      <c r="CH236" s="2"/>
      <c r="CI236" s="2"/>
      <c r="CJ236" s="2"/>
      <c r="CK236" s="2"/>
      <c r="CL236" s="2"/>
      <c r="CM236" s="2">
        <v>0</v>
      </c>
      <c r="CN236" s="2" t="s">
        <v>3</v>
      </c>
      <c r="CO236" s="2">
        <v>0</v>
      </c>
      <c r="CP236" s="2">
        <f t="shared" si="185"/>
        <v>2840.2</v>
      </c>
      <c r="CQ236" s="2">
        <f t="shared" si="186"/>
        <v>1420.1</v>
      </c>
      <c r="CR236" s="2">
        <f t="shared" si="187"/>
        <v>0</v>
      </c>
      <c r="CS236" s="2">
        <f t="shared" si="188"/>
        <v>0</v>
      </c>
      <c r="CT236" s="2">
        <f t="shared" si="189"/>
        <v>0</v>
      </c>
      <c r="CU236" s="2">
        <f t="shared" si="190"/>
        <v>0</v>
      </c>
      <c r="CV236" s="2">
        <f t="shared" si="191"/>
        <v>0</v>
      </c>
      <c r="CW236" s="2">
        <f t="shared" si="192"/>
        <v>0</v>
      </c>
      <c r="CX236" s="2">
        <f t="shared" si="193"/>
        <v>0</v>
      </c>
      <c r="CY236" s="2">
        <f>((S236*BZ236)/100)</f>
        <v>0</v>
      </c>
      <c r="CZ236" s="2">
        <f>((S236*CA236)/100)</f>
        <v>0</v>
      </c>
      <c r="DA236" s="2"/>
      <c r="DB236" s="2"/>
      <c r="DC236" s="2" t="s">
        <v>3</v>
      </c>
      <c r="DD236" s="2" t="s">
        <v>3</v>
      </c>
      <c r="DE236" s="2" t="s">
        <v>3</v>
      </c>
      <c r="DF236" s="2" t="s">
        <v>3</v>
      </c>
      <c r="DG236" s="2" t="s">
        <v>3</v>
      </c>
      <c r="DH236" s="2" t="s">
        <v>3</v>
      </c>
      <c r="DI236" s="2" t="s">
        <v>3</v>
      </c>
      <c r="DJ236" s="2" t="s">
        <v>3</v>
      </c>
      <c r="DK236" s="2" t="s">
        <v>3</v>
      </c>
      <c r="DL236" s="2" t="s">
        <v>3</v>
      </c>
      <c r="DM236" s="2" t="s">
        <v>3</v>
      </c>
      <c r="DN236" s="2">
        <v>0</v>
      </c>
      <c r="DO236" s="2">
        <v>0</v>
      </c>
      <c r="DP236" s="2">
        <v>1</v>
      </c>
      <c r="DQ236" s="2">
        <v>1</v>
      </c>
      <c r="DR236" s="2"/>
      <c r="DS236" s="2"/>
      <c r="DT236" s="2"/>
      <c r="DU236" s="2">
        <v>1010</v>
      </c>
      <c r="DV236" s="2" t="s">
        <v>43</v>
      </c>
      <c r="DW236" s="2" t="s">
        <v>43</v>
      </c>
      <c r="DX236" s="2">
        <v>1</v>
      </c>
      <c r="DY236" s="2"/>
      <c r="DZ236" s="2"/>
      <c r="EA236" s="2"/>
      <c r="EB236" s="2"/>
      <c r="EC236" s="2"/>
      <c r="ED236" s="2"/>
      <c r="EE236" s="2">
        <v>42146624</v>
      </c>
      <c r="EF236" s="2">
        <v>200</v>
      </c>
      <c r="EG236" s="2" t="s">
        <v>32</v>
      </c>
      <c r="EH236" s="2">
        <v>0</v>
      </c>
      <c r="EI236" s="2" t="s">
        <v>3</v>
      </c>
      <c r="EJ236" s="2">
        <v>1</v>
      </c>
      <c r="EK236" s="2">
        <v>1617</v>
      </c>
      <c r="EL236" s="2" t="s">
        <v>33</v>
      </c>
      <c r="EM236" s="2" t="s">
        <v>34</v>
      </c>
      <c r="EN236" s="2"/>
      <c r="EO236" s="2" t="s">
        <v>3</v>
      </c>
      <c r="EP236" s="2"/>
      <c r="EQ236" s="2">
        <v>512</v>
      </c>
      <c r="ER236" s="2">
        <v>1420.1</v>
      </c>
      <c r="ES236" s="2">
        <v>1420.1</v>
      </c>
      <c r="ET236" s="2">
        <v>0</v>
      </c>
      <c r="EU236" s="2">
        <v>0</v>
      </c>
      <c r="EV236" s="2">
        <v>0</v>
      </c>
      <c r="EW236" s="2">
        <v>0</v>
      </c>
      <c r="EX236" s="2">
        <v>0</v>
      </c>
      <c r="EY236" s="2">
        <v>0</v>
      </c>
      <c r="EZ236" s="2"/>
      <c r="FA236" s="2"/>
      <c r="FB236" s="2"/>
      <c r="FC236" s="2"/>
      <c r="FD236" s="2"/>
      <c r="FE236" s="2"/>
      <c r="FF236" s="2"/>
      <c r="FG236" s="2"/>
      <c r="FH236" s="2"/>
      <c r="FI236" s="2"/>
      <c r="FJ236" s="2"/>
      <c r="FK236" s="2"/>
      <c r="FL236" s="2"/>
      <c r="FM236" s="2"/>
      <c r="FN236" s="2"/>
      <c r="FO236" s="2"/>
      <c r="FP236" s="2"/>
      <c r="FQ236" s="2">
        <v>0</v>
      </c>
      <c r="FR236" s="2">
        <f t="shared" si="194"/>
        <v>0</v>
      </c>
      <c r="FS236" s="2">
        <v>0</v>
      </c>
      <c r="FT236" s="2"/>
      <c r="FU236" s="2"/>
      <c r="FV236" s="2"/>
      <c r="FW236" s="2"/>
      <c r="FX236" s="2">
        <v>0</v>
      </c>
      <c r="FY236" s="2">
        <v>0</v>
      </c>
      <c r="FZ236" s="2"/>
      <c r="GA236" s="2" t="s">
        <v>3</v>
      </c>
      <c r="GB236" s="2"/>
      <c r="GC236" s="2"/>
      <c r="GD236" s="2">
        <v>0</v>
      </c>
      <c r="GE236" s="2"/>
      <c r="GF236" s="2">
        <v>680146958</v>
      </c>
      <c r="GG236" s="2">
        <v>2</v>
      </c>
      <c r="GH236" s="2">
        <v>1</v>
      </c>
      <c r="GI236" s="2">
        <v>-2</v>
      </c>
      <c r="GJ236" s="2">
        <v>0</v>
      </c>
      <c r="GK236" s="2">
        <f>ROUND(R236*(R12)/100,2)</f>
        <v>0</v>
      </c>
      <c r="GL236" s="2">
        <f t="shared" si="195"/>
        <v>0</v>
      </c>
      <c r="GM236" s="2">
        <f t="shared" si="196"/>
        <v>2840.2</v>
      </c>
      <c r="GN236" s="2">
        <f t="shared" si="197"/>
        <v>2840.2</v>
      </c>
      <c r="GO236" s="2">
        <f t="shared" si="198"/>
        <v>0</v>
      </c>
      <c r="GP236" s="2">
        <f t="shared" si="199"/>
        <v>0</v>
      </c>
      <c r="GQ236" s="2"/>
      <c r="GR236" s="2">
        <v>0</v>
      </c>
      <c r="GS236" s="2">
        <v>3</v>
      </c>
      <c r="GT236" s="2">
        <v>0</v>
      </c>
      <c r="GU236" s="2" t="s">
        <v>3</v>
      </c>
      <c r="GV236" s="2">
        <f t="shared" si="200"/>
        <v>0</v>
      </c>
      <c r="GW236" s="2">
        <v>1</v>
      </c>
      <c r="GX236" s="2">
        <f t="shared" si="201"/>
        <v>0</v>
      </c>
      <c r="GY236" s="2"/>
      <c r="GZ236" s="2"/>
      <c r="HA236" s="2">
        <v>0</v>
      </c>
      <c r="HB236" s="2">
        <v>0</v>
      </c>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v>0</v>
      </c>
      <c r="IL236" s="2"/>
      <c r="IM236" s="2"/>
      <c r="IN236" s="2"/>
      <c r="IO236" s="2"/>
      <c r="IP236" s="2"/>
      <c r="IQ236" s="2"/>
      <c r="IR236" s="2"/>
      <c r="IS236" s="2"/>
      <c r="IT236" s="2"/>
      <c r="IU236" s="2"/>
    </row>
    <row r="237" spans="1:255" x14ac:dyDescent="0.2">
      <c r="A237">
        <v>17</v>
      </c>
      <c r="B237">
        <v>1</v>
      </c>
      <c r="E237" t="s">
        <v>407</v>
      </c>
      <c r="F237" t="s">
        <v>408</v>
      </c>
      <c r="G237" t="s">
        <v>409</v>
      </c>
      <c r="H237" t="s">
        <v>43</v>
      </c>
      <c r="I237">
        <v>2</v>
      </c>
      <c r="J237">
        <v>0</v>
      </c>
      <c r="O237">
        <f t="shared" si="169"/>
        <v>34764.050000000003</v>
      </c>
      <c r="P237">
        <f t="shared" si="170"/>
        <v>34764.050000000003</v>
      </c>
      <c r="Q237">
        <f t="shared" si="171"/>
        <v>0</v>
      </c>
      <c r="R237">
        <f t="shared" si="172"/>
        <v>0</v>
      </c>
      <c r="S237">
        <f t="shared" si="173"/>
        <v>0</v>
      </c>
      <c r="T237">
        <f t="shared" si="174"/>
        <v>0</v>
      </c>
      <c r="U237">
        <f t="shared" si="175"/>
        <v>0</v>
      </c>
      <c r="V237">
        <f t="shared" si="176"/>
        <v>0</v>
      </c>
      <c r="W237">
        <f t="shared" si="177"/>
        <v>0</v>
      </c>
      <c r="X237">
        <f t="shared" si="178"/>
        <v>0</v>
      </c>
      <c r="Y237">
        <f t="shared" si="179"/>
        <v>0</v>
      </c>
      <c r="AA237">
        <v>42559019</v>
      </c>
      <c r="AB237">
        <f t="shared" si="180"/>
        <v>1420.1</v>
      </c>
      <c r="AC237">
        <f t="shared" si="181"/>
        <v>1420.1</v>
      </c>
      <c r="AD237">
        <f t="shared" si="205"/>
        <v>0</v>
      </c>
      <c r="AE237">
        <f t="shared" si="205"/>
        <v>0</v>
      </c>
      <c r="AF237">
        <f t="shared" si="205"/>
        <v>0</v>
      </c>
      <c r="AG237">
        <f t="shared" si="183"/>
        <v>0</v>
      </c>
      <c r="AH237">
        <f t="shared" si="206"/>
        <v>0</v>
      </c>
      <c r="AI237">
        <f t="shared" si="206"/>
        <v>0</v>
      </c>
      <c r="AJ237">
        <f t="shared" si="184"/>
        <v>0</v>
      </c>
      <c r="AK237">
        <v>1420.1</v>
      </c>
      <c r="AL237">
        <v>1420.1</v>
      </c>
      <c r="AM237">
        <v>0</v>
      </c>
      <c r="AN237">
        <v>0</v>
      </c>
      <c r="AO237">
        <v>0</v>
      </c>
      <c r="AP237">
        <v>0</v>
      </c>
      <c r="AQ237">
        <v>0</v>
      </c>
      <c r="AR237">
        <v>0</v>
      </c>
      <c r="AS237">
        <v>0</v>
      </c>
      <c r="AT237">
        <v>0</v>
      </c>
      <c r="AU237">
        <v>0</v>
      </c>
      <c r="AV237">
        <v>1</v>
      </c>
      <c r="AW237">
        <v>1</v>
      </c>
      <c r="AZ237">
        <v>1</v>
      </c>
      <c r="BA237">
        <v>1</v>
      </c>
      <c r="BB237">
        <v>1</v>
      </c>
      <c r="BC237">
        <v>12.24</v>
      </c>
      <c r="BD237" t="s">
        <v>3</v>
      </c>
      <c r="BE237" t="s">
        <v>3</v>
      </c>
      <c r="BF237" t="s">
        <v>3</v>
      </c>
      <c r="BG237" t="s">
        <v>3</v>
      </c>
      <c r="BH237">
        <v>3</v>
      </c>
      <c r="BI237">
        <v>1</v>
      </c>
      <c r="BJ237" t="s">
        <v>410</v>
      </c>
      <c r="BM237">
        <v>1617</v>
      </c>
      <c r="BN237">
        <v>0</v>
      </c>
      <c r="BO237" t="s">
        <v>408</v>
      </c>
      <c r="BP237">
        <v>1</v>
      </c>
      <c r="BQ237">
        <v>200</v>
      </c>
      <c r="BR237">
        <v>0</v>
      </c>
      <c r="BS237">
        <v>1</v>
      </c>
      <c r="BT237">
        <v>1</v>
      </c>
      <c r="BU237">
        <v>1</v>
      </c>
      <c r="BV237">
        <v>1</v>
      </c>
      <c r="BW237">
        <v>1</v>
      </c>
      <c r="BX237">
        <v>1</v>
      </c>
      <c r="BY237" t="s">
        <v>3</v>
      </c>
      <c r="BZ237">
        <v>0</v>
      </c>
      <c r="CA237">
        <v>0</v>
      </c>
      <c r="CF237">
        <v>0</v>
      </c>
      <c r="CG237">
        <v>0</v>
      </c>
      <c r="CM237">
        <v>0</v>
      </c>
      <c r="CN237" t="s">
        <v>3</v>
      </c>
      <c r="CO237">
        <v>0</v>
      </c>
      <c r="CP237">
        <f t="shared" si="185"/>
        <v>34764.050000000003</v>
      </c>
      <c r="CQ237">
        <f t="shared" si="186"/>
        <v>17382.023999999998</v>
      </c>
      <c r="CR237">
        <f t="shared" si="187"/>
        <v>0</v>
      </c>
      <c r="CS237">
        <f t="shared" si="188"/>
        <v>0</v>
      </c>
      <c r="CT237">
        <f t="shared" si="189"/>
        <v>0</v>
      </c>
      <c r="CU237">
        <f t="shared" si="190"/>
        <v>0</v>
      </c>
      <c r="CV237">
        <f t="shared" si="191"/>
        <v>0</v>
      </c>
      <c r="CW237">
        <f t="shared" si="192"/>
        <v>0</v>
      </c>
      <c r="CX237">
        <f t="shared" si="193"/>
        <v>0</v>
      </c>
      <c r="CY237">
        <f>S237*(BZ237/100)</f>
        <v>0</v>
      </c>
      <c r="CZ237">
        <f>S237*(CA237/100)</f>
        <v>0</v>
      </c>
      <c r="DC237" t="s">
        <v>3</v>
      </c>
      <c r="DD237" t="s">
        <v>3</v>
      </c>
      <c r="DE237" t="s">
        <v>3</v>
      </c>
      <c r="DF237" t="s">
        <v>3</v>
      </c>
      <c r="DG237" t="s">
        <v>3</v>
      </c>
      <c r="DH237" t="s">
        <v>3</v>
      </c>
      <c r="DI237" t="s">
        <v>3</v>
      </c>
      <c r="DJ237" t="s">
        <v>3</v>
      </c>
      <c r="DK237" t="s">
        <v>3</v>
      </c>
      <c r="DL237" t="s">
        <v>3</v>
      </c>
      <c r="DM237" t="s">
        <v>3</v>
      </c>
      <c r="DN237">
        <v>0</v>
      </c>
      <c r="DO237">
        <v>0</v>
      </c>
      <c r="DP237">
        <v>1</v>
      </c>
      <c r="DQ237">
        <v>1</v>
      </c>
      <c r="DU237">
        <v>1010</v>
      </c>
      <c r="DV237" t="s">
        <v>43</v>
      </c>
      <c r="DW237" t="s">
        <v>43</v>
      </c>
      <c r="DX237">
        <v>1</v>
      </c>
      <c r="EE237">
        <v>42146624</v>
      </c>
      <c r="EF237">
        <v>200</v>
      </c>
      <c r="EG237" t="s">
        <v>32</v>
      </c>
      <c r="EH237">
        <v>0</v>
      </c>
      <c r="EI237" t="s">
        <v>3</v>
      </c>
      <c r="EJ237">
        <v>1</v>
      </c>
      <c r="EK237">
        <v>1617</v>
      </c>
      <c r="EL237" t="s">
        <v>33</v>
      </c>
      <c r="EM237" t="s">
        <v>34</v>
      </c>
      <c r="EO237" t="s">
        <v>3</v>
      </c>
      <c r="EQ237">
        <v>512</v>
      </c>
      <c r="ER237">
        <v>1420.1</v>
      </c>
      <c r="ES237">
        <v>1420.1</v>
      </c>
      <c r="ET237">
        <v>0</v>
      </c>
      <c r="EU237">
        <v>0</v>
      </c>
      <c r="EV237">
        <v>0</v>
      </c>
      <c r="EW237">
        <v>0</v>
      </c>
      <c r="EX237">
        <v>0</v>
      </c>
      <c r="EY237">
        <v>0</v>
      </c>
      <c r="FQ237">
        <v>0</v>
      </c>
      <c r="FR237">
        <f t="shared" si="194"/>
        <v>0</v>
      </c>
      <c r="FS237">
        <v>0</v>
      </c>
      <c r="FX237">
        <v>0</v>
      </c>
      <c r="FY237">
        <v>0</v>
      </c>
      <c r="GA237" t="s">
        <v>3</v>
      </c>
      <c r="GD237">
        <v>0</v>
      </c>
      <c r="GF237">
        <v>680146958</v>
      </c>
      <c r="GG237">
        <v>2</v>
      </c>
      <c r="GH237">
        <v>1</v>
      </c>
      <c r="GI237">
        <v>2</v>
      </c>
      <c r="GJ237">
        <v>0</v>
      </c>
      <c r="GK237">
        <f>ROUND(R237*(S12)/100,2)</f>
        <v>0</v>
      </c>
      <c r="GL237">
        <f t="shared" si="195"/>
        <v>0</v>
      </c>
      <c r="GM237">
        <f t="shared" si="196"/>
        <v>34764.050000000003</v>
      </c>
      <c r="GN237">
        <f t="shared" si="197"/>
        <v>34764.050000000003</v>
      </c>
      <c r="GO237">
        <f t="shared" si="198"/>
        <v>0</v>
      </c>
      <c r="GP237">
        <f t="shared" si="199"/>
        <v>0</v>
      </c>
      <c r="GR237">
        <v>0</v>
      </c>
      <c r="GS237">
        <v>3</v>
      </c>
      <c r="GT237">
        <v>0</v>
      </c>
      <c r="GU237" t="s">
        <v>3</v>
      </c>
      <c r="GV237">
        <f t="shared" si="200"/>
        <v>0</v>
      </c>
      <c r="GW237">
        <v>1</v>
      </c>
      <c r="GX237">
        <f t="shared" si="201"/>
        <v>0</v>
      </c>
      <c r="HA237">
        <v>0</v>
      </c>
      <c r="HB237">
        <v>0</v>
      </c>
      <c r="IK237">
        <v>0</v>
      </c>
    </row>
    <row r="238" spans="1:255" x14ac:dyDescent="0.2">
      <c r="A238" s="2">
        <v>17</v>
      </c>
      <c r="B238" s="2">
        <v>1</v>
      </c>
      <c r="C238" s="2">
        <f>ROW(SmtRes!A226)</f>
        <v>226</v>
      </c>
      <c r="D238" s="2">
        <f>ROW(EtalonRes!A323)</f>
        <v>323</v>
      </c>
      <c r="E238" s="2" t="s">
        <v>411</v>
      </c>
      <c r="F238" s="2" t="s">
        <v>412</v>
      </c>
      <c r="G238" s="2" t="s">
        <v>413</v>
      </c>
      <c r="H238" s="2" t="s">
        <v>414</v>
      </c>
      <c r="I238" s="2">
        <v>2</v>
      </c>
      <c r="J238" s="2">
        <v>0</v>
      </c>
      <c r="K238" s="2"/>
      <c r="L238" s="2"/>
      <c r="M238" s="2"/>
      <c r="N238" s="2"/>
      <c r="O238" s="2">
        <f t="shared" si="169"/>
        <v>172.39</v>
      </c>
      <c r="P238" s="2">
        <f t="shared" si="170"/>
        <v>33.68</v>
      </c>
      <c r="Q238" s="2">
        <f t="shared" si="171"/>
        <v>7.4</v>
      </c>
      <c r="R238" s="2">
        <f t="shared" si="172"/>
        <v>1.05</v>
      </c>
      <c r="S238" s="2">
        <f t="shared" si="173"/>
        <v>131.31</v>
      </c>
      <c r="T238" s="2">
        <f t="shared" si="174"/>
        <v>0</v>
      </c>
      <c r="U238" s="2">
        <f t="shared" si="175"/>
        <v>10.257999999999999</v>
      </c>
      <c r="V238" s="2">
        <f t="shared" si="176"/>
        <v>0</v>
      </c>
      <c r="W238" s="2">
        <f t="shared" si="177"/>
        <v>0</v>
      </c>
      <c r="X238" s="2">
        <f t="shared" si="178"/>
        <v>144.44</v>
      </c>
      <c r="Y238" s="2">
        <f t="shared" si="179"/>
        <v>97.17</v>
      </c>
      <c r="Z238" s="2"/>
      <c r="AA238" s="2">
        <v>42559021</v>
      </c>
      <c r="AB238" s="2">
        <f t="shared" si="180"/>
        <v>86.1935</v>
      </c>
      <c r="AC238" s="2">
        <f t="shared" si="181"/>
        <v>16.84</v>
      </c>
      <c r="AD238" s="2">
        <f t="shared" ref="AD238:AE245" si="207">ROUND(((ET238*1.25)),6)</f>
        <v>3.7</v>
      </c>
      <c r="AE238" s="2">
        <f t="shared" si="207"/>
        <v>0.52500000000000002</v>
      </c>
      <c r="AF238" s="2">
        <f t="shared" ref="AF238:AF245" si="208">ROUND(((EV238*1.15)),6)</f>
        <v>65.653499999999994</v>
      </c>
      <c r="AG238" s="2">
        <f t="shared" si="183"/>
        <v>0</v>
      </c>
      <c r="AH238" s="2">
        <f t="shared" ref="AH238:AH245" si="209">((EW238*1.15))</f>
        <v>5.1289999999999996</v>
      </c>
      <c r="AI238" s="2">
        <f t="shared" ref="AI238:AI245" si="210">((EX238*1.25))</f>
        <v>0</v>
      </c>
      <c r="AJ238" s="2">
        <f t="shared" si="184"/>
        <v>0</v>
      </c>
      <c r="AK238" s="2">
        <v>76.89</v>
      </c>
      <c r="AL238" s="2">
        <v>16.84</v>
      </c>
      <c r="AM238" s="2">
        <v>2.96</v>
      </c>
      <c r="AN238" s="2">
        <v>0.42</v>
      </c>
      <c r="AO238" s="2">
        <v>57.09</v>
      </c>
      <c r="AP238" s="2">
        <v>0</v>
      </c>
      <c r="AQ238" s="2">
        <v>4.46</v>
      </c>
      <c r="AR238" s="2">
        <v>0</v>
      </c>
      <c r="AS238" s="2">
        <v>0</v>
      </c>
      <c r="AT238" s="2">
        <v>110</v>
      </c>
      <c r="AU238" s="2">
        <v>74</v>
      </c>
      <c r="AV238" s="2">
        <v>1</v>
      </c>
      <c r="AW238" s="2">
        <v>1</v>
      </c>
      <c r="AX238" s="2"/>
      <c r="AY238" s="2"/>
      <c r="AZ238" s="2">
        <v>1</v>
      </c>
      <c r="BA238" s="2">
        <v>1</v>
      </c>
      <c r="BB238" s="2">
        <v>1</v>
      </c>
      <c r="BC238" s="2">
        <v>1</v>
      </c>
      <c r="BD238" s="2" t="s">
        <v>3</v>
      </c>
      <c r="BE238" s="2" t="s">
        <v>3</v>
      </c>
      <c r="BF238" s="2" t="s">
        <v>3</v>
      </c>
      <c r="BG238" s="2" t="s">
        <v>3</v>
      </c>
      <c r="BH238" s="2">
        <v>0</v>
      </c>
      <c r="BI238" s="2">
        <v>1</v>
      </c>
      <c r="BJ238" s="2" t="s">
        <v>415</v>
      </c>
      <c r="BK238" s="2"/>
      <c r="BL238" s="2"/>
      <c r="BM238" s="2">
        <v>133</v>
      </c>
      <c r="BN238" s="2">
        <v>0</v>
      </c>
      <c r="BO238" s="2" t="s">
        <v>3</v>
      </c>
      <c r="BP238" s="2">
        <v>0</v>
      </c>
      <c r="BQ238" s="2">
        <v>30</v>
      </c>
      <c r="BR238" s="2">
        <v>0</v>
      </c>
      <c r="BS238" s="2">
        <v>1</v>
      </c>
      <c r="BT238" s="2">
        <v>1</v>
      </c>
      <c r="BU238" s="2">
        <v>1</v>
      </c>
      <c r="BV238" s="2">
        <v>1</v>
      </c>
      <c r="BW238" s="2">
        <v>1</v>
      </c>
      <c r="BX238" s="2">
        <v>1</v>
      </c>
      <c r="BY238" s="2" t="s">
        <v>3</v>
      </c>
      <c r="BZ238" s="2">
        <v>110</v>
      </c>
      <c r="CA238" s="2">
        <v>74</v>
      </c>
      <c r="CB238" s="2"/>
      <c r="CC238" s="2"/>
      <c r="CD238" s="2"/>
      <c r="CE238" s="2"/>
      <c r="CF238" s="2">
        <v>0</v>
      </c>
      <c r="CG238" s="2">
        <v>0</v>
      </c>
      <c r="CH238" s="2"/>
      <c r="CI238" s="2"/>
      <c r="CJ238" s="2"/>
      <c r="CK238" s="2"/>
      <c r="CL238" s="2"/>
      <c r="CM238" s="2">
        <v>0</v>
      </c>
      <c r="CN238" s="2" t="s">
        <v>20</v>
      </c>
      <c r="CO238" s="2">
        <v>0</v>
      </c>
      <c r="CP238" s="2">
        <f t="shared" si="185"/>
        <v>172.39</v>
      </c>
      <c r="CQ238" s="2">
        <f t="shared" si="186"/>
        <v>16.84</v>
      </c>
      <c r="CR238" s="2">
        <f t="shared" si="187"/>
        <v>3.7</v>
      </c>
      <c r="CS238" s="2">
        <f t="shared" si="188"/>
        <v>0.52500000000000002</v>
      </c>
      <c r="CT238" s="2">
        <f t="shared" si="189"/>
        <v>65.653499999999994</v>
      </c>
      <c r="CU238" s="2">
        <f t="shared" si="190"/>
        <v>0</v>
      </c>
      <c r="CV238" s="2">
        <f t="shared" si="191"/>
        <v>5.1289999999999996</v>
      </c>
      <c r="CW238" s="2">
        <f t="shared" si="192"/>
        <v>0</v>
      </c>
      <c r="CX238" s="2">
        <f t="shared" si="193"/>
        <v>0</v>
      </c>
      <c r="CY238" s="2">
        <f>((S238*BZ238)/100)</f>
        <v>144.441</v>
      </c>
      <c r="CZ238" s="2">
        <f>((S238*CA238)/100)</f>
        <v>97.16940000000001</v>
      </c>
      <c r="DA238" s="2"/>
      <c r="DB238" s="2"/>
      <c r="DC238" s="2" t="s">
        <v>3</v>
      </c>
      <c r="DD238" s="2" t="s">
        <v>3</v>
      </c>
      <c r="DE238" s="2" t="s">
        <v>21</v>
      </c>
      <c r="DF238" s="2" t="s">
        <v>21</v>
      </c>
      <c r="DG238" s="2" t="s">
        <v>22</v>
      </c>
      <c r="DH238" s="2" t="s">
        <v>3</v>
      </c>
      <c r="DI238" s="2" t="s">
        <v>22</v>
      </c>
      <c r="DJ238" s="2" t="s">
        <v>21</v>
      </c>
      <c r="DK238" s="2" t="s">
        <v>3</v>
      </c>
      <c r="DL238" s="2" t="s">
        <v>3</v>
      </c>
      <c r="DM238" s="2" t="s">
        <v>3</v>
      </c>
      <c r="DN238" s="2">
        <v>0</v>
      </c>
      <c r="DO238" s="2">
        <v>0</v>
      </c>
      <c r="DP238" s="2">
        <v>1.0669999999999999</v>
      </c>
      <c r="DQ238" s="2">
        <v>1</v>
      </c>
      <c r="DR238" s="2"/>
      <c r="DS238" s="2"/>
      <c r="DT238" s="2"/>
      <c r="DU238" s="2">
        <v>1013</v>
      </c>
      <c r="DV238" s="2" t="s">
        <v>414</v>
      </c>
      <c r="DW238" s="2" t="s">
        <v>414</v>
      </c>
      <c r="DX238" s="2">
        <v>1</v>
      </c>
      <c r="DY238" s="2"/>
      <c r="DZ238" s="2"/>
      <c r="EA238" s="2"/>
      <c r="EB238" s="2"/>
      <c r="EC238" s="2"/>
      <c r="ED238" s="2"/>
      <c r="EE238" s="2">
        <v>42145140</v>
      </c>
      <c r="EF238" s="2">
        <v>30</v>
      </c>
      <c r="EG238" s="2" t="s">
        <v>23</v>
      </c>
      <c r="EH238" s="2">
        <v>0</v>
      </c>
      <c r="EI238" s="2" t="s">
        <v>3</v>
      </c>
      <c r="EJ238" s="2">
        <v>1</v>
      </c>
      <c r="EK238" s="2">
        <v>133</v>
      </c>
      <c r="EL238" s="2" t="s">
        <v>149</v>
      </c>
      <c r="EM238" s="2" t="s">
        <v>150</v>
      </c>
      <c r="EN238" s="2"/>
      <c r="EO238" s="2" t="s">
        <v>26</v>
      </c>
      <c r="EP238" s="2"/>
      <c r="EQ238" s="2">
        <v>512</v>
      </c>
      <c r="ER238" s="2">
        <v>76.89</v>
      </c>
      <c r="ES238" s="2">
        <v>16.84</v>
      </c>
      <c r="ET238" s="2">
        <v>2.96</v>
      </c>
      <c r="EU238" s="2">
        <v>0.42</v>
      </c>
      <c r="EV238" s="2">
        <v>57.09</v>
      </c>
      <c r="EW238" s="2">
        <v>4.46</v>
      </c>
      <c r="EX238" s="2">
        <v>0</v>
      </c>
      <c r="EY238" s="2">
        <v>0</v>
      </c>
      <c r="EZ238" s="2"/>
      <c r="FA238" s="2"/>
      <c r="FB238" s="2"/>
      <c r="FC238" s="2"/>
      <c r="FD238" s="2"/>
      <c r="FE238" s="2"/>
      <c r="FF238" s="2"/>
      <c r="FG238" s="2"/>
      <c r="FH238" s="2"/>
      <c r="FI238" s="2"/>
      <c r="FJ238" s="2"/>
      <c r="FK238" s="2"/>
      <c r="FL238" s="2"/>
      <c r="FM238" s="2"/>
      <c r="FN238" s="2"/>
      <c r="FO238" s="2"/>
      <c r="FP238" s="2"/>
      <c r="FQ238" s="2">
        <v>0</v>
      </c>
      <c r="FR238" s="2">
        <f t="shared" si="194"/>
        <v>0</v>
      </c>
      <c r="FS238" s="2">
        <v>0</v>
      </c>
      <c r="FT238" s="2"/>
      <c r="FU238" s="2"/>
      <c r="FV238" s="2"/>
      <c r="FW238" s="2"/>
      <c r="FX238" s="2">
        <v>110</v>
      </c>
      <c r="FY238" s="2">
        <v>74</v>
      </c>
      <c r="FZ238" s="2"/>
      <c r="GA238" s="2" t="s">
        <v>3</v>
      </c>
      <c r="GB238" s="2"/>
      <c r="GC238" s="2"/>
      <c r="GD238" s="2">
        <v>0</v>
      </c>
      <c r="GE238" s="2"/>
      <c r="GF238" s="2">
        <v>399528358</v>
      </c>
      <c r="GG238" s="2">
        <v>2</v>
      </c>
      <c r="GH238" s="2">
        <v>1</v>
      </c>
      <c r="GI238" s="2">
        <v>-2</v>
      </c>
      <c r="GJ238" s="2">
        <v>0</v>
      </c>
      <c r="GK238" s="2">
        <f>ROUND(R238*(R12)/100,2)</f>
        <v>1.84</v>
      </c>
      <c r="GL238" s="2">
        <f t="shared" si="195"/>
        <v>0</v>
      </c>
      <c r="GM238" s="2">
        <f t="shared" si="196"/>
        <v>415.84</v>
      </c>
      <c r="GN238" s="2">
        <f t="shared" si="197"/>
        <v>415.84</v>
      </c>
      <c r="GO238" s="2">
        <f t="shared" si="198"/>
        <v>0</v>
      </c>
      <c r="GP238" s="2">
        <f t="shared" si="199"/>
        <v>0</v>
      </c>
      <c r="GQ238" s="2"/>
      <c r="GR238" s="2">
        <v>0</v>
      </c>
      <c r="GS238" s="2">
        <v>3</v>
      </c>
      <c r="GT238" s="2">
        <v>0</v>
      </c>
      <c r="GU238" s="2" t="s">
        <v>3</v>
      </c>
      <c r="GV238" s="2">
        <f t="shared" si="200"/>
        <v>0</v>
      </c>
      <c r="GW238" s="2">
        <v>1</v>
      </c>
      <c r="GX238" s="2">
        <f t="shared" si="201"/>
        <v>0</v>
      </c>
      <c r="GY238" s="2"/>
      <c r="GZ238" s="2"/>
      <c r="HA238" s="2">
        <v>0</v>
      </c>
      <c r="HB238" s="2">
        <v>0</v>
      </c>
      <c r="HC238" s="2"/>
      <c r="HD238" s="2"/>
      <c r="HE238" s="2"/>
      <c r="HF238" s="2"/>
      <c r="HG238" s="2"/>
      <c r="HH238" s="2"/>
      <c r="HI238" s="2"/>
      <c r="HJ238" s="2"/>
      <c r="HK238" s="2"/>
      <c r="HL238" s="2"/>
      <c r="HM238" s="2"/>
      <c r="HN238" s="2"/>
      <c r="HO238" s="2"/>
      <c r="HP238" s="2"/>
      <c r="HQ238" s="2"/>
      <c r="HR238" s="2"/>
      <c r="HS238" s="2"/>
      <c r="HT238" s="2"/>
      <c r="HU238" s="2"/>
      <c r="HV238" s="2"/>
      <c r="HW238" s="2"/>
      <c r="HX238" s="2"/>
      <c r="HY238" s="2"/>
      <c r="HZ238" s="2"/>
      <c r="IA238" s="2"/>
      <c r="IB238" s="2"/>
      <c r="IC238" s="2"/>
      <c r="ID238" s="2"/>
      <c r="IE238" s="2"/>
      <c r="IF238" s="2"/>
      <c r="IG238" s="2"/>
      <c r="IH238" s="2"/>
      <c r="II238" s="2"/>
      <c r="IJ238" s="2"/>
      <c r="IK238" s="2">
        <v>0</v>
      </c>
      <c r="IL238" s="2"/>
      <c r="IM238" s="2"/>
      <c r="IN238" s="2"/>
      <c r="IO238" s="2"/>
      <c r="IP238" s="2"/>
      <c r="IQ238" s="2"/>
      <c r="IR238" s="2"/>
      <c r="IS238" s="2"/>
      <c r="IT238" s="2"/>
      <c r="IU238" s="2"/>
    </row>
    <row r="239" spans="1:255" x14ac:dyDescent="0.2">
      <c r="A239">
        <v>17</v>
      </c>
      <c r="B239">
        <v>1</v>
      </c>
      <c r="C239">
        <f>ROW(SmtRes!A230)</f>
        <v>230</v>
      </c>
      <c r="D239">
        <f>ROW(EtalonRes!A328)</f>
        <v>328</v>
      </c>
      <c r="E239" t="s">
        <v>411</v>
      </c>
      <c r="F239" t="s">
        <v>412</v>
      </c>
      <c r="G239" t="s">
        <v>413</v>
      </c>
      <c r="H239" t="s">
        <v>414</v>
      </c>
      <c r="I239">
        <v>2</v>
      </c>
      <c r="J239">
        <v>0</v>
      </c>
      <c r="O239">
        <f t="shared" si="169"/>
        <v>2906.15</v>
      </c>
      <c r="P239">
        <f t="shared" si="170"/>
        <v>171.77</v>
      </c>
      <c r="Q239">
        <f t="shared" si="171"/>
        <v>55.72</v>
      </c>
      <c r="R239">
        <f t="shared" si="172"/>
        <v>21.42</v>
      </c>
      <c r="S239">
        <f t="shared" si="173"/>
        <v>2678.66</v>
      </c>
      <c r="T239">
        <f t="shared" si="174"/>
        <v>0</v>
      </c>
      <c r="U239">
        <f t="shared" si="175"/>
        <v>10.257999999999999</v>
      </c>
      <c r="V239">
        <f t="shared" si="176"/>
        <v>0</v>
      </c>
      <c r="W239">
        <f t="shared" si="177"/>
        <v>0</v>
      </c>
      <c r="X239">
        <f t="shared" si="178"/>
        <v>2357.2199999999998</v>
      </c>
      <c r="Y239">
        <f t="shared" si="179"/>
        <v>1098.25</v>
      </c>
      <c r="AA239">
        <v>42559019</v>
      </c>
      <c r="AB239">
        <f t="shared" si="180"/>
        <v>86.1935</v>
      </c>
      <c r="AC239">
        <f t="shared" si="181"/>
        <v>16.84</v>
      </c>
      <c r="AD239">
        <f t="shared" si="207"/>
        <v>3.7</v>
      </c>
      <c r="AE239">
        <f t="shared" si="207"/>
        <v>0.52500000000000002</v>
      </c>
      <c r="AF239">
        <f t="shared" si="208"/>
        <v>65.653499999999994</v>
      </c>
      <c r="AG239">
        <f t="shared" si="183"/>
        <v>0</v>
      </c>
      <c r="AH239">
        <f t="shared" si="209"/>
        <v>5.1289999999999996</v>
      </c>
      <c r="AI239">
        <f t="shared" si="210"/>
        <v>0</v>
      </c>
      <c r="AJ239">
        <f t="shared" si="184"/>
        <v>0</v>
      </c>
      <c r="AK239">
        <v>76.89</v>
      </c>
      <c r="AL239">
        <v>16.84</v>
      </c>
      <c r="AM239">
        <v>2.96</v>
      </c>
      <c r="AN239">
        <v>0.42</v>
      </c>
      <c r="AO239">
        <v>57.09</v>
      </c>
      <c r="AP239">
        <v>0</v>
      </c>
      <c r="AQ239">
        <v>4.46</v>
      </c>
      <c r="AR239">
        <v>0</v>
      </c>
      <c r="AS239">
        <v>0</v>
      </c>
      <c r="AT239">
        <v>88</v>
      </c>
      <c r="AU239">
        <v>41</v>
      </c>
      <c r="AV239">
        <v>1</v>
      </c>
      <c r="AW239">
        <v>1</v>
      </c>
      <c r="AZ239">
        <v>1</v>
      </c>
      <c r="BA239">
        <v>20.399999999999999</v>
      </c>
      <c r="BB239">
        <v>7.53</v>
      </c>
      <c r="BC239">
        <v>5.0999999999999996</v>
      </c>
      <c r="BD239" t="s">
        <v>3</v>
      </c>
      <c r="BE239" t="s">
        <v>3</v>
      </c>
      <c r="BF239" t="s">
        <v>3</v>
      </c>
      <c r="BG239" t="s">
        <v>3</v>
      </c>
      <c r="BH239">
        <v>0</v>
      </c>
      <c r="BI239">
        <v>1</v>
      </c>
      <c r="BJ239" t="s">
        <v>415</v>
      </c>
      <c r="BM239">
        <v>133</v>
      </c>
      <c r="BN239">
        <v>0</v>
      </c>
      <c r="BO239" t="s">
        <v>412</v>
      </c>
      <c r="BP239">
        <v>1</v>
      </c>
      <c r="BQ239">
        <v>30</v>
      </c>
      <c r="BR239">
        <v>0</v>
      </c>
      <c r="BS239">
        <v>20.399999999999999</v>
      </c>
      <c r="BT239">
        <v>1</v>
      </c>
      <c r="BU239">
        <v>1</v>
      </c>
      <c r="BV239">
        <v>1</v>
      </c>
      <c r="BW239">
        <v>1</v>
      </c>
      <c r="BX239">
        <v>1</v>
      </c>
      <c r="BY239" t="s">
        <v>3</v>
      </c>
      <c r="BZ239">
        <v>88</v>
      </c>
      <c r="CA239">
        <v>41</v>
      </c>
      <c r="CF239">
        <v>0</v>
      </c>
      <c r="CG239">
        <v>0</v>
      </c>
      <c r="CM239">
        <v>0</v>
      </c>
      <c r="CN239" t="s">
        <v>20</v>
      </c>
      <c r="CO239">
        <v>0</v>
      </c>
      <c r="CP239">
        <f t="shared" si="185"/>
        <v>2906.1499999999996</v>
      </c>
      <c r="CQ239">
        <f t="shared" si="186"/>
        <v>85.884</v>
      </c>
      <c r="CR239">
        <f t="shared" si="187"/>
        <v>27.861000000000001</v>
      </c>
      <c r="CS239">
        <f t="shared" si="188"/>
        <v>10.709999999999999</v>
      </c>
      <c r="CT239">
        <f t="shared" si="189"/>
        <v>1339.3313999999998</v>
      </c>
      <c r="CU239">
        <f t="shared" si="190"/>
        <v>0</v>
      </c>
      <c r="CV239">
        <f t="shared" si="191"/>
        <v>5.1289999999999996</v>
      </c>
      <c r="CW239">
        <f t="shared" si="192"/>
        <v>0</v>
      </c>
      <c r="CX239">
        <f t="shared" si="193"/>
        <v>0</v>
      </c>
      <c r="CY239">
        <f>S239*(BZ239/100)</f>
        <v>2357.2208000000001</v>
      </c>
      <c r="CZ239">
        <f>S239*(CA239/100)</f>
        <v>1098.2505999999998</v>
      </c>
      <c r="DC239" t="s">
        <v>3</v>
      </c>
      <c r="DD239" t="s">
        <v>3</v>
      </c>
      <c r="DE239" t="s">
        <v>21</v>
      </c>
      <c r="DF239" t="s">
        <v>21</v>
      </c>
      <c r="DG239" t="s">
        <v>22</v>
      </c>
      <c r="DH239" t="s">
        <v>3</v>
      </c>
      <c r="DI239" t="s">
        <v>22</v>
      </c>
      <c r="DJ239" t="s">
        <v>21</v>
      </c>
      <c r="DK239" t="s">
        <v>3</v>
      </c>
      <c r="DL239" t="s">
        <v>3</v>
      </c>
      <c r="DM239" t="s">
        <v>3</v>
      </c>
      <c r="DN239">
        <v>110</v>
      </c>
      <c r="DO239">
        <v>74</v>
      </c>
      <c r="DP239">
        <v>1.0669999999999999</v>
      </c>
      <c r="DQ239">
        <v>1</v>
      </c>
      <c r="DU239">
        <v>1013</v>
      </c>
      <c r="DV239" t="s">
        <v>414</v>
      </c>
      <c r="DW239" t="s">
        <v>414</v>
      </c>
      <c r="DX239">
        <v>1</v>
      </c>
      <c r="EE239">
        <v>42145140</v>
      </c>
      <c r="EF239">
        <v>30</v>
      </c>
      <c r="EG239" t="s">
        <v>23</v>
      </c>
      <c r="EH239">
        <v>0</v>
      </c>
      <c r="EI239" t="s">
        <v>3</v>
      </c>
      <c r="EJ239">
        <v>1</v>
      </c>
      <c r="EK239">
        <v>133</v>
      </c>
      <c r="EL239" t="s">
        <v>149</v>
      </c>
      <c r="EM239" t="s">
        <v>150</v>
      </c>
      <c r="EO239" t="s">
        <v>26</v>
      </c>
      <c r="EQ239">
        <v>512</v>
      </c>
      <c r="ER239">
        <v>76.89</v>
      </c>
      <c r="ES239">
        <v>16.84</v>
      </c>
      <c r="ET239">
        <v>2.96</v>
      </c>
      <c r="EU239">
        <v>0.42</v>
      </c>
      <c r="EV239">
        <v>57.09</v>
      </c>
      <c r="EW239">
        <v>4.46</v>
      </c>
      <c r="EX239">
        <v>0</v>
      </c>
      <c r="EY239">
        <v>0</v>
      </c>
      <c r="FQ239">
        <v>0</v>
      </c>
      <c r="FR239">
        <f t="shared" si="194"/>
        <v>0</v>
      </c>
      <c r="FS239">
        <v>0</v>
      </c>
      <c r="FX239">
        <v>110</v>
      </c>
      <c r="FY239">
        <v>74</v>
      </c>
      <c r="GA239" t="s">
        <v>3</v>
      </c>
      <c r="GD239">
        <v>0</v>
      </c>
      <c r="GF239">
        <v>399528358</v>
      </c>
      <c r="GG239">
        <v>2</v>
      </c>
      <c r="GH239">
        <v>1</v>
      </c>
      <c r="GI239">
        <v>2</v>
      </c>
      <c r="GJ239">
        <v>0</v>
      </c>
      <c r="GK239">
        <f>ROUND(R239*(S12)/100,2)</f>
        <v>33.630000000000003</v>
      </c>
      <c r="GL239">
        <f t="shared" si="195"/>
        <v>0</v>
      </c>
      <c r="GM239">
        <f t="shared" si="196"/>
        <v>6395.25</v>
      </c>
      <c r="GN239">
        <f t="shared" si="197"/>
        <v>6395.25</v>
      </c>
      <c r="GO239">
        <f t="shared" si="198"/>
        <v>0</v>
      </c>
      <c r="GP239">
        <f t="shared" si="199"/>
        <v>0</v>
      </c>
      <c r="GR239">
        <v>0</v>
      </c>
      <c r="GS239">
        <v>3</v>
      </c>
      <c r="GT239">
        <v>0</v>
      </c>
      <c r="GU239" t="s">
        <v>3</v>
      </c>
      <c r="GV239">
        <f t="shared" si="200"/>
        <v>0</v>
      </c>
      <c r="GW239">
        <v>1</v>
      </c>
      <c r="GX239">
        <f t="shared" si="201"/>
        <v>0</v>
      </c>
      <c r="HA239">
        <v>0</v>
      </c>
      <c r="HB239">
        <v>0</v>
      </c>
      <c r="IK239">
        <v>0</v>
      </c>
    </row>
    <row r="240" spans="1:255" x14ac:dyDescent="0.2">
      <c r="A240" s="2">
        <v>17</v>
      </c>
      <c r="B240" s="2">
        <v>1</v>
      </c>
      <c r="C240" s="2">
        <f>ROW(SmtRes!A235)</f>
        <v>235</v>
      </c>
      <c r="D240" s="2">
        <f>ROW(EtalonRes!A335)</f>
        <v>335</v>
      </c>
      <c r="E240" s="2" t="s">
        <v>416</v>
      </c>
      <c r="F240" s="2" t="s">
        <v>417</v>
      </c>
      <c r="G240" s="2" t="s">
        <v>418</v>
      </c>
      <c r="H240" s="2" t="s">
        <v>414</v>
      </c>
      <c r="I240" s="2">
        <v>2</v>
      </c>
      <c r="J240" s="2">
        <v>0</v>
      </c>
      <c r="K240" s="2"/>
      <c r="L240" s="2"/>
      <c r="M240" s="2"/>
      <c r="N240" s="2"/>
      <c r="O240" s="2">
        <f t="shared" si="169"/>
        <v>239.11</v>
      </c>
      <c r="P240" s="2">
        <f t="shared" si="170"/>
        <v>61.4</v>
      </c>
      <c r="Q240" s="2">
        <f t="shared" si="171"/>
        <v>14</v>
      </c>
      <c r="R240" s="2">
        <f t="shared" si="172"/>
        <v>1.7</v>
      </c>
      <c r="S240" s="2">
        <f t="shared" si="173"/>
        <v>163.71</v>
      </c>
      <c r="T240" s="2">
        <f t="shared" si="174"/>
        <v>0</v>
      </c>
      <c r="U240" s="2">
        <f t="shared" si="175"/>
        <v>12.971999999999998</v>
      </c>
      <c r="V240" s="2">
        <f t="shared" si="176"/>
        <v>0</v>
      </c>
      <c r="W240" s="2">
        <f t="shared" si="177"/>
        <v>0</v>
      </c>
      <c r="X240" s="2">
        <f t="shared" si="178"/>
        <v>180.08</v>
      </c>
      <c r="Y240" s="2">
        <f t="shared" si="179"/>
        <v>121.15</v>
      </c>
      <c r="Z240" s="2"/>
      <c r="AA240" s="2">
        <v>42559021</v>
      </c>
      <c r="AB240" s="2">
        <f t="shared" si="180"/>
        <v>119.557</v>
      </c>
      <c r="AC240" s="2">
        <f t="shared" si="181"/>
        <v>30.7</v>
      </c>
      <c r="AD240" s="2">
        <f t="shared" si="207"/>
        <v>7</v>
      </c>
      <c r="AE240" s="2">
        <f t="shared" si="207"/>
        <v>0.85</v>
      </c>
      <c r="AF240" s="2">
        <f t="shared" si="208"/>
        <v>81.856999999999999</v>
      </c>
      <c r="AG240" s="2">
        <f t="shared" si="183"/>
        <v>0</v>
      </c>
      <c r="AH240" s="2">
        <f t="shared" si="209"/>
        <v>6.4859999999999989</v>
      </c>
      <c r="AI240" s="2">
        <f t="shared" si="210"/>
        <v>0</v>
      </c>
      <c r="AJ240" s="2">
        <f t="shared" si="184"/>
        <v>0</v>
      </c>
      <c r="AK240" s="2">
        <v>107.48</v>
      </c>
      <c r="AL240" s="2">
        <v>30.7</v>
      </c>
      <c r="AM240" s="2">
        <v>5.6</v>
      </c>
      <c r="AN240" s="2">
        <v>0.68</v>
      </c>
      <c r="AO240" s="2">
        <v>71.180000000000007</v>
      </c>
      <c r="AP240" s="2">
        <v>0</v>
      </c>
      <c r="AQ240" s="2">
        <v>5.64</v>
      </c>
      <c r="AR240" s="2">
        <v>0</v>
      </c>
      <c r="AS240" s="2">
        <v>0</v>
      </c>
      <c r="AT240" s="2">
        <v>110</v>
      </c>
      <c r="AU240" s="2">
        <v>74</v>
      </c>
      <c r="AV240" s="2">
        <v>1</v>
      </c>
      <c r="AW240" s="2">
        <v>1</v>
      </c>
      <c r="AX240" s="2"/>
      <c r="AY240" s="2"/>
      <c r="AZ240" s="2">
        <v>1</v>
      </c>
      <c r="BA240" s="2">
        <v>1</v>
      </c>
      <c r="BB240" s="2">
        <v>1</v>
      </c>
      <c r="BC240" s="2">
        <v>1</v>
      </c>
      <c r="BD240" s="2" t="s">
        <v>3</v>
      </c>
      <c r="BE240" s="2" t="s">
        <v>3</v>
      </c>
      <c r="BF240" s="2" t="s">
        <v>3</v>
      </c>
      <c r="BG240" s="2" t="s">
        <v>3</v>
      </c>
      <c r="BH240" s="2">
        <v>0</v>
      </c>
      <c r="BI240" s="2">
        <v>1</v>
      </c>
      <c r="BJ240" s="2" t="s">
        <v>419</v>
      </c>
      <c r="BK240" s="2"/>
      <c r="BL240" s="2"/>
      <c r="BM240" s="2">
        <v>133</v>
      </c>
      <c r="BN240" s="2">
        <v>0</v>
      </c>
      <c r="BO240" s="2" t="s">
        <v>3</v>
      </c>
      <c r="BP240" s="2">
        <v>0</v>
      </c>
      <c r="BQ240" s="2">
        <v>30</v>
      </c>
      <c r="BR240" s="2">
        <v>0</v>
      </c>
      <c r="BS240" s="2">
        <v>1</v>
      </c>
      <c r="BT240" s="2">
        <v>1</v>
      </c>
      <c r="BU240" s="2">
        <v>1</v>
      </c>
      <c r="BV240" s="2">
        <v>1</v>
      </c>
      <c r="BW240" s="2">
        <v>1</v>
      </c>
      <c r="BX240" s="2">
        <v>1</v>
      </c>
      <c r="BY240" s="2" t="s">
        <v>3</v>
      </c>
      <c r="BZ240" s="2">
        <v>110</v>
      </c>
      <c r="CA240" s="2">
        <v>74</v>
      </c>
      <c r="CB240" s="2"/>
      <c r="CC240" s="2"/>
      <c r="CD240" s="2"/>
      <c r="CE240" s="2"/>
      <c r="CF240" s="2">
        <v>0</v>
      </c>
      <c r="CG240" s="2">
        <v>0</v>
      </c>
      <c r="CH240" s="2"/>
      <c r="CI240" s="2"/>
      <c r="CJ240" s="2"/>
      <c r="CK240" s="2"/>
      <c r="CL240" s="2"/>
      <c r="CM240" s="2">
        <v>0</v>
      </c>
      <c r="CN240" s="2" t="s">
        <v>20</v>
      </c>
      <c r="CO240" s="2">
        <v>0</v>
      </c>
      <c r="CP240" s="2">
        <f t="shared" si="185"/>
        <v>239.11</v>
      </c>
      <c r="CQ240" s="2">
        <f t="shared" si="186"/>
        <v>30.7</v>
      </c>
      <c r="CR240" s="2">
        <f t="shared" si="187"/>
        <v>7</v>
      </c>
      <c r="CS240" s="2">
        <f t="shared" si="188"/>
        <v>0.85</v>
      </c>
      <c r="CT240" s="2">
        <f t="shared" si="189"/>
        <v>81.856999999999999</v>
      </c>
      <c r="CU240" s="2">
        <f t="shared" si="190"/>
        <v>0</v>
      </c>
      <c r="CV240" s="2">
        <f t="shared" si="191"/>
        <v>6.4859999999999989</v>
      </c>
      <c r="CW240" s="2">
        <f t="shared" si="192"/>
        <v>0</v>
      </c>
      <c r="CX240" s="2">
        <f t="shared" si="193"/>
        <v>0</v>
      </c>
      <c r="CY240" s="2">
        <f>((S240*BZ240)/100)</f>
        <v>180.08100000000002</v>
      </c>
      <c r="CZ240" s="2">
        <f>((S240*CA240)/100)</f>
        <v>121.14540000000001</v>
      </c>
      <c r="DA240" s="2"/>
      <c r="DB240" s="2"/>
      <c r="DC240" s="2" t="s">
        <v>3</v>
      </c>
      <c r="DD240" s="2" t="s">
        <v>3</v>
      </c>
      <c r="DE240" s="2" t="s">
        <v>21</v>
      </c>
      <c r="DF240" s="2" t="s">
        <v>21</v>
      </c>
      <c r="DG240" s="2" t="s">
        <v>22</v>
      </c>
      <c r="DH240" s="2" t="s">
        <v>3</v>
      </c>
      <c r="DI240" s="2" t="s">
        <v>22</v>
      </c>
      <c r="DJ240" s="2" t="s">
        <v>21</v>
      </c>
      <c r="DK240" s="2" t="s">
        <v>3</v>
      </c>
      <c r="DL240" s="2" t="s">
        <v>3</v>
      </c>
      <c r="DM240" s="2" t="s">
        <v>3</v>
      </c>
      <c r="DN240" s="2">
        <v>0</v>
      </c>
      <c r="DO240" s="2">
        <v>0</v>
      </c>
      <c r="DP240" s="2">
        <v>1.0669999999999999</v>
      </c>
      <c r="DQ240" s="2">
        <v>1</v>
      </c>
      <c r="DR240" s="2"/>
      <c r="DS240" s="2"/>
      <c r="DT240" s="2"/>
      <c r="DU240" s="2">
        <v>1013</v>
      </c>
      <c r="DV240" s="2" t="s">
        <v>414</v>
      </c>
      <c r="DW240" s="2" t="s">
        <v>414</v>
      </c>
      <c r="DX240" s="2">
        <v>1</v>
      </c>
      <c r="DY240" s="2"/>
      <c r="DZ240" s="2"/>
      <c r="EA240" s="2"/>
      <c r="EB240" s="2"/>
      <c r="EC240" s="2"/>
      <c r="ED240" s="2"/>
      <c r="EE240" s="2">
        <v>42145140</v>
      </c>
      <c r="EF240" s="2">
        <v>30</v>
      </c>
      <c r="EG240" s="2" t="s">
        <v>23</v>
      </c>
      <c r="EH240" s="2">
        <v>0</v>
      </c>
      <c r="EI240" s="2" t="s">
        <v>3</v>
      </c>
      <c r="EJ240" s="2">
        <v>1</v>
      </c>
      <c r="EK240" s="2">
        <v>133</v>
      </c>
      <c r="EL240" s="2" t="s">
        <v>149</v>
      </c>
      <c r="EM240" s="2" t="s">
        <v>150</v>
      </c>
      <c r="EN240" s="2"/>
      <c r="EO240" s="2" t="s">
        <v>26</v>
      </c>
      <c r="EP240" s="2"/>
      <c r="EQ240" s="2">
        <v>512</v>
      </c>
      <c r="ER240" s="2">
        <v>107.48</v>
      </c>
      <c r="ES240" s="2">
        <v>30.7</v>
      </c>
      <c r="ET240" s="2">
        <v>5.6</v>
      </c>
      <c r="EU240" s="2">
        <v>0.68</v>
      </c>
      <c r="EV240" s="2">
        <v>71.180000000000007</v>
      </c>
      <c r="EW240" s="2">
        <v>5.64</v>
      </c>
      <c r="EX240" s="2">
        <v>0</v>
      </c>
      <c r="EY240" s="2">
        <v>0</v>
      </c>
      <c r="EZ240" s="2"/>
      <c r="FA240" s="2"/>
      <c r="FB240" s="2"/>
      <c r="FC240" s="2"/>
      <c r="FD240" s="2"/>
      <c r="FE240" s="2"/>
      <c r="FF240" s="2"/>
      <c r="FG240" s="2"/>
      <c r="FH240" s="2"/>
      <c r="FI240" s="2"/>
      <c r="FJ240" s="2"/>
      <c r="FK240" s="2"/>
      <c r="FL240" s="2"/>
      <c r="FM240" s="2"/>
      <c r="FN240" s="2"/>
      <c r="FO240" s="2"/>
      <c r="FP240" s="2"/>
      <c r="FQ240" s="2">
        <v>0</v>
      </c>
      <c r="FR240" s="2">
        <f t="shared" si="194"/>
        <v>0</v>
      </c>
      <c r="FS240" s="2">
        <v>0</v>
      </c>
      <c r="FT240" s="2"/>
      <c r="FU240" s="2"/>
      <c r="FV240" s="2"/>
      <c r="FW240" s="2"/>
      <c r="FX240" s="2">
        <v>110</v>
      </c>
      <c r="FY240" s="2">
        <v>74</v>
      </c>
      <c r="FZ240" s="2"/>
      <c r="GA240" s="2" t="s">
        <v>3</v>
      </c>
      <c r="GB240" s="2"/>
      <c r="GC240" s="2"/>
      <c r="GD240" s="2">
        <v>0</v>
      </c>
      <c r="GE240" s="2"/>
      <c r="GF240" s="2">
        <v>1838222114</v>
      </c>
      <c r="GG240" s="2">
        <v>2</v>
      </c>
      <c r="GH240" s="2">
        <v>1</v>
      </c>
      <c r="GI240" s="2">
        <v>-2</v>
      </c>
      <c r="GJ240" s="2">
        <v>0</v>
      </c>
      <c r="GK240" s="2">
        <f>ROUND(R240*(R12)/100,2)</f>
        <v>2.98</v>
      </c>
      <c r="GL240" s="2">
        <f t="shared" si="195"/>
        <v>0</v>
      </c>
      <c r="GM240" s="2">
        <f t="shared" si="196"/>
        <v>543.32000000000005</v>
      </c>
      <c r="GN240" s="2">
        <f t="shared" si="197"/>
        <v>543.32000000000005</v>
      </c>
      <c r="GO240" s="2">
        <f t="shared" si="198"/>
        <v>0</v>
      </c>
      <c r="GP240" s="2">
        <f t="shared" si="199"/>
        <v>0</v>
      </c>
      <c r="GQ240" s="2"/>
      <c r="GR240" s="2">
        <v>0</v>
      </c>
      <c r="GS240" s="2">
        <v>3</v>
      </c>
      <c r="GT240" s="2">
        <v>0</v>
      </c>
      <c r="GU240" s="2" t="s">
        <v>3</v>
      </c>
      <c r="GV240" s="2">
        <f t="shared" si="200"/>
        <v>0</v>
      </c>
      <c r="GW240" s="2">
        <v>1</v>
      </c>
      <c r="GX240" s="2">
        <f t="shared" si="201"/>
        <v>0</v>
      </c>
      <c r="GY240" s="2"/>
      <c r="GZ240" s="2"/>
      <c r="HA240" s="2">
        <v>0</v>
      </c>
      <c r="HB240" s="2">
        <v>0</v>
      </c>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v>0</v>
      </c>
      <c r="IL240" s="2"/>
      <c r="IM240" s="2"/>
      <c r="IN240" s="2"/>
      <c r="IO240" s="2"/>
      <c r="IP240" s="2"/>
      <c r="IQ240" s="2"/>
      <c r="IR240" s="2"/>
      <c r="IS240" s="2"/>
      <c r="IT240" s="2"/>
      <c r="IU240" s="2"/>
    </row>
    <row r="241" spans="1:255" x14ac:dyDescent="0.2">
      <c r="A241">
        <v>17</v>
      </c>
      <c r="B241">
        <v>1</v>
      </c>
      <c r="C241">
        <f>ROW(SmtRes!A240)</f>
        <v>240</v>
      </c>
      <c r="D241">
        <f>ROW(EtalonRes!A342)</f>
        <v>342</v>
      </c>
      <c r="E241" t="s">
        <v>416</v>
      </c>
      <c r="F241" t="s">
        <v>417</v>
      </c>
      <c r="G241" t="s">
        <v>418</v>
      </c>
      <c r="H241" t="s">
        <v>414</v>
      </c>
      <c r="I241">
        <v>2</v>
      </c>
      <c r="J241">
        <v>0</v>
      </c>
      <c r="O241">
        <f t="shared" si="169"/>
        <v>3792.81</v>
      </c>
      <c r="P241">
        <f t="shared" si="170"/>
        <v>351.82</v>
      </c>
      <c r="Q241">
        <f t="shared" si="171"/>
        <v>101.22</v>
      </c>
      <c r="R241">
        <f t="shared" si="172"/>
        <v>34.68</v>
      </c>
      <c r="S241">
        <f t="shared" si="173"/>
        <v>3339.77</v>
      </c>
      <c r="T241">
        <f t="shared" si="174"/>
        <v>0</v>
      </c>
      <c r="U241">
        <f t="shared" si="175"/>
        <v>12.971999999999998</v>
      </c>
      <c r="V241">
        <f t="shared" si="176"/>
        <v>0</v>
      </c>
      <c r="W241">
        <f t="shared" si="177"/>
        <v>0</v>
      </c>
      <c r="X241">
        <f t="shared" si="178"/>
        <v>2939</v>
      </c>
      <c r="Y241">
        <f t="shared" si="179"/>
        <v>1369.31</v>
      </c>
      <c r="AA241">
        <v>42559019</v>
      </c>
      <c r="AB241">
        <f t="shared" si="180"/>
        <v>119.557</v>
      </c>
      <c r="AC241">
        <f t="shared" si="181"/>
        <v>30.7</v>
      </c>
      <c r="AD241">
        <f t="shared" si="207"/>
        <v>7</v>
      </c>
      <c r="AE241">
        <f t="shared" si="207"/>
        <v>0.85</v>
      </c>
      <c r="AF241">
        <f t="shared" si="208"/>
        <v>81.856999999999999</v>
      </c>
      <c r="AG241">
        <f t="shared" si="183"/>
        <v>0</v>
      </c>
      <c r="AH241">
        <f t="shared" si="209"/>
        <v>6.4859999999999989</v>
      </c>
      <c r="AI241">
        <f t="shared" si="210"/>
        <v>0</v>
      </c>
      <c r="AJ241">
        <f t="shared" si="184"/>
        <v>0</v>
      </c>
      <c r="AK241">
        <v>107.48</v>
      </c>
      <c r="AL241">
        <v>30.7</v>
      </c>
      <c r="AM241">
        <v>5.6</v>
      </c>
      <c r="AN241">
        <v>0.68</v>
      </c>
      <c r="AO241">
        <v>71.180000000000007</v>
      </c>
      <c r="AP241">
        <v>0</v>
      </c>
      <c r="AQ241">
        <v>5.64</v>
      </c>
      <c r="AR241">
        <v>0</v>
      </c>
      <c r="AS241">
        <v>0</v>
      </c>
      <c r="AT241">
        <v>88</v>
      </c>
      <c r="AU241">
        <v>41</v>
      </c>
      <c r="AV241">
        <v>1</v>
      </c>
      <c r="AW241">
        <v>1</v>
      </c>
      <c r="AZ241">
        <v>1</v>
      </c>
      <c r="BA241">
        <v>20.399999999999999</v>
      </c>
      <c r="BB241">
        <v>7.23</v>
      </c>
      <c r="BC241">
        <v>5.73</v>
      </c>
      <c r="BD241" t="s">
        <v>3</v>
      </c>
      <c r="BE241" t="s">
        <v>3</v>
      </c>
      <c r="BF241" t="s">
        <v>3</v>
      </c>
      <c r="BG241" t="s">
        <v>3</v>
      </c>
      <c r="BH241">
        <v>0</v>
      </c>
      <c r="BI241">
        <v>1</v>
      </c>
      <c r="BJ241" t="s">
        <v>419</v>
      </c>
      <c r="BM241">
        <v>133</v>
      </c>
      <c r="BN241">
        <v>0</v>
      </c>
      <c r="BO241" t="s">
        <v>417</v>
      </c>
      <c r="BP241">
        <v>1</v>
      </c>
      <c r="BQ241">
        <v>30</v>
      </c>
      <c r="BR241">
        <v>0</v>
      </c>
      <c r="BS241">
        <v>20.399999999999999</v>
      </c>
      <c r="BT241">
        <v>1</v>
      </c>
      <c r="BU241">
        <v>1</v>
      </c>
      <c r="BV241">
        <v>1</v>
      </c>
      <c r="BW241">
        <v>1</v>
      </c>
      <c r="BX241">
        <v>1</v>
      </c>
      <c r="BY241" t="s">
        <v>3</v>
      </c>
      <c r="BZ241">
        <v>88</v>
      </c>
      <c r="CA241">
        <v>41</v>
      </c>
      <c r="CF241">
        <v>0</v>
      </c>
      <c r="CG241">
        <v>0</v>
      </c>
      <c r="CM241">
        <v>0</v>
      </c>
      <c r="CN241" t="s">
        <v>20</v>
      </c>
      <c r="CO241">
        <v>0</v>
      </c>
      <c r="CP241">
        <f t="shared" si="185"/>
        <v>3792.81</v>
      </c>
      <c r="CQ241">
        <f t="shared" si="186"/>
        <v>175.911</v>
      </c>
      <c r="CR241">
        <f t="shared" si="187"/>
        <v>50.61</v>
      </c>
      <c r="CS241">
        <f t="shared" si="188"/>
        <v>17.34</v>
      </c>
      <c r="CT241">
        <f t="shared" si="189"/>
        <v>1669.8827999999999</v>
      </c>
      <c r="CU241">
        <f t="shared" si="190"/>
        <v>0</v>
      </c>
      <c r="CV241">
        <f t="shared" si="191"/>
        <v>6.4859999999999989</v>
      </c>
      <c r="CW241">
        <f t="shared" si="192"/>
        <v>0</v>
      </c>
      <c r="CX241">
        <f t="shared" si="193"/>
        <v>0</v>
      </c>
      <c r="CY241">
        <f>S241*(BZ241/100)</f>
        <v>2938.9976000000001</v>
      </c>
      <c r="CZ241">
        <f>S241*(CA241/100)</f>
        <v>1369.3056999999999</v>
      </c>
      <c r="DC241" t="s">
        <v>3</v>
      </c>
      <c r="DD241" t="s">
        <v>3</v>
      </c>
      <c r="DE241" t="s">
        <v>21</v>
      </c>
      <c r="DF241" t="s">
        <v>21</v>
      </c>
      <c r="DG241" t="s">
        <v>22</v>
      </c>
      <c r="DH241" t="s">
        <v>3</v>
      </c>
      <c r="DI241" t="s">
        <v>22</v>
      </c>
      <c r="DJ241" t="s">
        <v>21</v>
      </c>
      <c r="DK241" t="s">
        <v>3</v>
      </c>
      <c r="DL241" t="s">
        <v>3</v>
      </c>
      <c r="DM241" t="s">
        <v>3</v>
      </c>
      <c r="DN241">
        <v>110</v>
      </c>
      <c r="DO241">
        <v>74</v>
      </c>
      <c r="DP241">
        <v>1.0669999999999999</v>
      </c>
      <c r="DQ241">
        <v>1</v>
      </c>
      <c r="DU241">
        <v>1013</v>
      </c>
      <c r="DV241" t="s">
        <v>414</v>
      </c>
      <c r="DW241" t="s">
        <v>414</v>
      </c>
      <c r="DX241">
        <v>1</v>
      </c>
      <c r="EE241">
        <v>42145140</v>
      </c>
      <c r="EF241">
        <v>30</v>
      </c>
      <c r="EG241" t="s">
        <v>23</v>
      </c>
      <c r="EH241">
        <v>0</v>
      </c>
      <c r="EI241" t="s">
        <v>3</v>
      </c>
      <c r="EJ241">
        <v>1</v>
      </c>
      <c r="EK241">
        <v>133</v>
      </c>
      <c r="EL241" t="s">
        <v>149</v>
      </c>
      <c r="EM241" t="s">
        <v>150</v>
      </c>
      <c r="EO241" t="s">
        <v>26</v>
      </c>
      <c r="EQ241">
        <v>512</v>
      </c>
      <c r="ER241">
        <v>107.48</v>
      </c>
      <c r="ES241">
        <v>30.7</v>
      </c>
      <c r="ET241">
        <v>5.6</v>
      </c>
      <c r="EU241">
        <v>0.68</v>
      </c>
      <c r="EV241">
        <v>71.180000000000007</v>
      </c>
      <c r="EW241">
        <v>5.64</v>
      </c>
      <c r="EX241">
        <v>0</v>
      </c>
      <c r="EY241">
        <v>0</v>
      </c>
      <c r="FQ241">
        <v>0</v>
      </c>
      <c r="FR241">
        <f t="shared" si="194"/>
        <v>0</v>
      </c>
      <c r="FS241">
        <v>0</v>
      </c>
      <c r="FX241">
        <v>110</v>
      </c>
      <c r="FY241">
        <v>74</v>
      </c>
      <c r="GA241" t="s">
        <v>3</v>
      </c>
      <c r="GD241">
        <v>0</v>
      </c>
      <c r="GF241">
        <v>1838222114</v>
      </c>
      <c r="GG241">
        <v>2</v>
      </c>
      <c r="GH241">
        <v>1</v>
      </c>
      <c r="GI241">
        <v>2</v>
      </c>
      <c r="GJ241">
        <v>0</v>
      </c>
      <c r="GK241">
        <f>ROUND(R241*(S12)/100,2)</f>
        <v>54.45</v>
      </c>
      <c r="GL241">
        <f t="shared" si="195"/>
        <v>0</v>
      </c>
      <c r="GM241">
        <f t="shared" si="196"/>
        <v>8155.57</v>
      </c>
      <c r="GN241">
        <f t="shared" si="197"/>
        <v>8155.57</v>
      </c>
      <c r="GO241">
        <f t="shared" si="198"/>
        <v>0</v>
      </c>
      <c r="GP241">
        <f t="shared" si="199"/>
        <v>0</v>
      </c>
      <c r="GR241">
        <v>0</v>
      </c>
      <c r="GS241">
        <v>3</v>
      </c>
      <c r="GT241">
        <v>0</v>
      </c>
      <c r="GU241" t="s">
        <v>3</v>
      </c>
      <c r="GV241">
        <f t="shared" si="200"/>
        <v>0</v>
      </c>
      <c r="GW241">
        <v>1</v>
      </c>
      <c r="GX241">
        <f t="shared" si="201"/>
        <v>0</v>
      </c>
      <c r="HA241">
        <v>0</v>
      </c>
      <c r="HB241">
        <v>0</v>
      </c>
      <c r="IK241">
        <v>0</v>
      </c>
    </row>
    <row r="242" spans="1:255" x14ac:dyDescent="0.2">
      <c r="A242" s="2">
        <v>17</v>
      </c>
      <c r="B242" s="2">
        <v>1</v>
      </c>
      <c r="C242" s="2">
        <f>ROW(SmtRes!A245)</f>
        <v>245</v>
      </c>
      <c r="D242" s="2">
        <f>ROW(EtalonRes!A349)</f>
        <v>349</v>
      </c>
      <c r="E242" s="2" t="s">
        <v>420</v>
      </c>
      <c r="F242" s="2" t="s">
        <v>421</v>
      </c>
      <c r="G242" s="2" t="s">
        <v>422</v>
      </c>
      <c r="H242" s="2" t="s">
        <v>414</v>
      </c>
      <c r="I242" s="2">
        <v>2</v>
      </c>
      <c r="J242" s="2">
        <v>0</v>
      </c>
      <c r="K242" s="2"/>
      <c r="L242" s="2"/>
      <c r="M242" s="2"/>
      <c r="N242" s="2"/>
      <c r="O242" s="2">
        <f t="shared" si="169"/>
        <v>340.44</v>
      </c>
      <c r="P242" s="2">
        <f t="shared" si="170"/>
        <v>114.44</v>
      </c>
      <c r="Q242" s="2">
        <f t="shared" si="171"/>
        <v>32.68</v>
      </c>
      <c r="R242" s="2">
        <f t="shared" si="172"/>
        <v>4.95</v>
      </c>
      <c r="S242" s="2">
        <f t="shared" si="173"/>
        <v>193.32</v>
      </c>
      <c r="T242" s="2">
        <f t="shared" si="174"/>
        <v>0</v>
      </c>
      <c r="U242" s="2">
        <f t="shared" si="175"/>
        <v>15.318</v>
      </c>
      <c r="V242" s="2">
        <f t="shared" si="176"/>
        <v>0</v>
      </c>
      <c r="W242" s="2">
        <f t="shared" si="177"/>
        <v>0</v>
      </c>
      <c r="X242" s="2">
        <f t="shared" si="178"/>
        <v>212.65</v>
      </c>
      <c r="Y242" s="2">
        <f t="shared" si="179"/>
        <v>143.06</v>
      </c>
      <c r="Z242" s="2"/>
      <c r="AA242" s="2">
        <v>42559021</v>
      </c>
      <c r="AB242" s="2">
        <f t="shared" si="180"/>
        <v>170.215</v>
      </c>
      <c r="AC242" s="2">
        <f t="shared" si="181"/>
        <v>57.22</v>
      </c>
      <c r="AD242" s="2">
        <f t="shared" si="207"/>
        <v>16.337499999999999</v>
      </c>
      <c r="AE242" s="2">
        <f t="shared" si="207"/>
        <v>2.4750000000000001</v>
      </c>
      <c r="AF242" s="2">
        <f t="shared" si="208"/>
        <v>96.657499999999999</v>
      </c>
      <c r="AG242" s="2">
        <f t="shared" si="183"/>
        <v>0</v>
      </c>
      <c r="AH242" s="2">
        <f t="shared" si="209"/>
        <v>7.6589999999999998</v>
      </c>
      <c r="AI242" s="2">
        <f t="shared" si="210"/>
        <v>0</v>
      </c>
      <c r="AJ242" s="2">
        <f t="shared" si="184"/>
        <v>0</v>
      </c>
      <c r="AK242" s="2">
        <v>154.34</v>
      </c>
      <c r="AL242" s="2">
        <v>57.22</v>
      </c>
      <c r="AM242" s="2">
        <v>13.07</v>
      </c>
      <c r="AN242" s="2">
        <v>1.98</v>
      </c>
      <c r="AO242" s="2">
        <v>84.05</v>
      </c>
      <c r="AP242" s="2">
        <v>0</v>
      </c>
      <c r="AQ242" s="2">
        <v>6.66</v>
      </c>
      <c r="AR242" s="2">
        <v>0</v>
      </c>
      <c r="AS242" s="2">
        <v>0</v>
      </c>
      <c r="AT242" s="2">
        <v>110</v>
      </c>
      <c r="AU242" s="2">
        <v>74</v>
      </c>
      <c r="AV242" s="2">
        <v>1</v>
      </c>
      <c r="AW242" s="2">
        <v>1</v>
      </c>
      <c r="AX242" s="2"/>
      <c r="AY242" s="2"/>
      <c r="AZ242" s="2">
        <v>1</v>
      </c>
      <c r="BA242" s="2">
        <v>1</v>
      </c>
      <c r="BB242" s="2">
        <v>1</v>
      </c>
      <c r="BC242" s="2">
        <v>1</v>
      </c>
      <c r="BD242" s="2" t="s">
        <v>3</v>
      </c>
      <c r="BE242" s="2" t="s">
        <v>3</v>
      </c>
      <c r="BF242" s="2" t="s">
        <v>3</v>
      </c>
      <c r="BG242" s="2" t="s">
        <v>3</v>
      </c>
      <c r="BH242" s="2">
        <v>0</v>
      </c>
      <c r="BI242" s="2">
        <v>1</v>
      </c>
      <c r="BJ242" s="2" t="s">
        <v>423</v>
      </c>
      <c r="BK242" s="2"/>
      <c r="BL242" s="2"/>
      <c r="BM242" s="2">
        <v>133</v>
      </c>
      <c r="BN242" s="2">
        <v>0</v>
      </c>
      <c r="BO242" s="2" t="s">
        <v>3</v>
      </c>
      <c r="BP242" s="2">
        <v>0</v>
      </c>
      <c r="BQ242" s="2">
        <v>30</v>
      </c>
      <c r="BR242" s="2">
        <v>0</v>
      </c>
      <c r="BS242" s="2">
        <v>1</v>
      </c>
      <c r="BT242" s="2">
        <v>1</v>
      </c>
      <c r="BU242" s="2">
        <v>1</v>
      </c>
      <c r="BV242" s="2">
        <v>1</v>
      </c>
      <c r="BW242" s="2">
        <v>1</v>
      </c>
      <c r="BX242" s="2">
        <v>1</v>
      </c>
      <c r="BY242" s="2" t="s">
        <v>3</v>
      </c>
      <c r="BZ242" s="2">
        <v>110</v>
      </c>
      <c r="CA242" s="2">
        <v>74</v>
      </c>
      <c r="CB242" s="2"/>
      <c r="CC242" s="2"/>
      <c r="CD242" s="2"/>
      <c r="CE242" s="2"/>
      <c r="CF242" s="2">
        <v>0</v>
      </c>
      <c r="CG242" s="2">
        <v>0</v>
      </c>
      <c r="CH242" s="2"/>
      <c r="CI242" s="2"/>
      <c r="CJ242" s="2"/>
      <c r="CK242" s="2"/>
      <c r="CL242" s="2"/>
      <c r="CM242" s="2">
        <v>0</v>
      </c>
      <c r="CN242" s="2" t="s">
        <v>20</v>
      </c>
      <c r="CO242" s="2">
        <v>0</v>
      </c>
      <c r="CP242" s="2">
        <f t="shared" si="185"/>
        <v>340.44</v>
      </c>
      <c r="CQ242" s="2">
        <f t="shared" si="186"/>
        <v>57.22</v>
      </c>
      <c r="CR242" s="2">
        <f t="shared" si="187"/>
        <v>16.337499999999999</v>
      </c>
      <c r="CS242" s="2">
        <f t="shared" si="188"/>
        <v>2.4750000000000001</v>
      </c>
      <c r="CT242" s="2">
        <f t="shared" si="189"/>
        <v>96.657499999999999</v>
      </c>
      <c r="CU242" s="2">
        <f t="shared" si="190"/>
        <v>0</v>
      </c>
      <c r="CV242" s="2">
        <f t="shared" si="191"/>
        <v>7.6589999999999998</v>
      </c>
      <c r="CW242" s="2">
        <f t="shared" si="192"/>
        <v>0</v>
      </c>
      <c r="CX242" s="2">
        <f t="shared" si="193"/>
        <v>0</v>
      </c>
      <c r="CY242" s="2">
        <f>((S242*BZ242)/100)</f>
        <v>212.65200000000002</v>
      </c>
      <c r="CZ242" s="2">
        <f>((S242*CA242)/100)</f>
        <v>143.05680000000001</v>
      </c>
      <c r="DA242" s="2"/>
      <c r="DB242" s="2"/>
      <c r="DC242" s="2" t="s">
        <v>3</v>
      </c>
      <c r="DD242" s="2" t="s">
        <v>3</v>
      </c>
      <c r="DE242" s="2" t="s">
        <v>21</v>
      </c>
      <c r="DF242" s="2" t="s">
        <v>21</v>
      </c>
      <c r="DG242" s="2" t="s">
        <v>22</v>
      </c>
      <c r="DH242" s="2" t="s">
        <v>3</v>
      </c>
      <c r="DI242" s="2" t="s">
        <v>22</v>
      </c>
      <c r="DJ242" s="2" t="s">
        <v>21</v>
      </c>
      <c r="DK242" s="2" t="s">
        <v>3</v>
      </c>
      <c r="DL242" s="2" t="s">
        <v>3</v>
      </c>
      <c r="DM242" s="2" t="s">
        <v>3</v>
      </c>
      <c r="DN242" s="2">
        <v>0</v>
      </c>
      <c r="DO242" s="2">
        <v>0</v>
      </c>
      <c r="DP242" s="2">
        <v>1.0669999999999999</v>
      </c>
      <c r="DQ242" s="2">
        <v>1</v>
      </c>
      <c r="DR242" s="2"/>
      <c r="DS242" s="2"/>
      <c r="DT242" s="2"/>
      <c r="DU242" s="2">
        <v>1013</v>
      </c>
      <c r="DV242" s="2" t="s">
        <v>414</v>
      </c>
      <c r="DW242" s="2" t="s">
        <v>414</v>
      </c>
      <c r="DX242" s="2">
        <v>1</v>
      </c>
      <c r="DY242" s="2"/>
      <c r="DZ242" s="2"/>
      <c r="EA242" s="2"/>
      <c r="EB242" s="2"/>
      <c r="EC242" s="2"/>
      <c r="ED242" s="2"/>
      <c r="EE242" s="2">
        <v>42145140</v>
      </c>
      <c r="EF242" s="2">
        <v>30</v>
      </c>
      <c r="EG242" s="2" t="s">
        <v>23</v>
      </c>
      <c r="EH242" s="2">
        <v>0</v>
      </c>
      <c r="EI242" s="2" t="s">
        <v>3</v>
      </c>
      <c r="EJ242" s="2">
        <v>1</v>
      </c>
      <c r="EK242" s="2">
        <v>133</v>
      </c>
      <c r="EL242" s="2" t="s">
        <v>149</v>
      </c>
      <c r="EM242" s="2" t="s">
        <v>150</v>
      </c>
      <c r="EN242" s="2"/>
      <c r="EO242" s="2" t="s">
        <v>26</v>
      </c>
      <c r="EP242" s="2"/>
      <c r="EQ242" s="2">
        <v>512</v>
      </c>
      <c r="ER242" s="2">
        <v>154.34</v>
      </c>
      <c r="ES242" s="2">
        <v>57.22</v>
      </c>
      <c r="ET242" s="2">
        <v>13.07</v>
      </c>
      <c r="EU242" s="2">
        <v>1.98</v>
      </c>
      <c r="EV242" s="2">
        <v>84.05</v>
      </c>
      <c r="EW242" s="2">
        <v>6.66</v>
      </c>
      <c r="EX242" s="2">
        <v>0</v>
      </c>
      <c r="EY242" s="2">
        <v>0</v>
      </c>
      <c r="EZ242" s="2"/>
      <c r="FA242" s="2"/>
      <c r="FB242" s="2"/>
      <c r="FC242" s="2"/>
      <c r="FD242" s="2"/>
      <c r="FE242" s="2"/>
      <c r="FF242" s="2"/>
      <c r="FG242" s="2"/>
      <c r="FH242" s="2"/>
      <c r="FI242" s="2"/>
      <c r="FJ242" s="2"/>
      <c r="FK242" s="2"/>
      <c r="FL242" s="2"/>
      <c r="FM242" s="2"/>
      <c r="FN242" s="2"/>
      <c r="FO242" s="2"/>
      <c r="FP242" s="2"/>
      <c r="FQ242" s="2">
        <v>0</v>
      </c>
      <c r="FR242" s="2">
        <f t="shared" si="194"/>
        <v>0</v>
      </c>
      <c r="FS242" s="2">
        <v>0</v>
      </c>
      <c r="FT242" s="2"/>
      <c r="FU242" s="2"/>
      <c r="FV242" s="2"/>
      <c r="FW242" s="2"/>
      <c r="FX242" s="2">
        <v>110</v>
      </c>
      <c r="FY242" s="2">
        <v>74</v>
      </c>
      <c r="FZ242" s="2"/>
      <c r="GA242" s="2" t="s">
        <v>3</v>
      </c>
      <c r="GB242" s="2"/>
      <c r="GC242" s="2"/>
      <c r="GD242" s="2">
        <v>0</v>
      </c>
      <c r="GE242" s="2"/>
      <c r="GF242" s="2">
        <v>-1751382300</v>
      </c>
      <c r="GG242" s="2">
        <v>2</v>
      </c>
      <c r="GH242" s="2">
        <v>1</v>
      </c>
      <c r="GI242" s="2">
        <v>-2</v>
      </c>
      <c r="GJ242" s="2">
        <v>0</v>
      </c>
      <c r="GK242" s="2">
        <f>ROUND(R242*(R12)/100,2)</f>
        <v>8.66</v>
      </c>
      <c r="GL242" s="2">
        <f t="shared" si="195"/>
        <v>0</v>
      </c>
      <c r="GM242" s="2">
        <f t="shared" si="196"/>
        <v>704.81</v>
      </c>
      <c r="GN242" s="2">
        <f t="shared" si="197"/>
        <v>704.81</v>
      </c>
      <c r="GO242" s="2">
        <f t="shared" si="198"/>
        <v>0</v>
      </c>
      <c r="GP242" s="2">
        <f t="shared" si="199"/>
        <v>0</v>
      </c>
      <c r="GQ242" s="2"/>
      <c r="GR242" s="2">
        <v>0</v>
      </c>
      <c r="GS242" s="2">
        <v>3</v>
      </c>
      <c r="GT242" s="2">
        <v>0</v>
      </c>
      <c r="GU242" s="2" t="s">
        <v>3</v>
      </c>
      <c r="GV242" s="2">
        <f t="shared" si="200"/>
        <v>0</v>
      </c>
      <c r="GW242" s="2">
        <v>1</v>
      </c>
      <c r="GX242" s="2">
        <f t="shared" si="201"/>
        <v>0</v>
      </c>
      <c r="GY242" s="2"/>
      <c r="GZ242" s="2"/>
      <c r="HA242" s="2">
        <v>0</v>
      </c>
      <c r="HB242" s="2">
        <v>0</v>
      </c>
      <c r="HC242" s="2"/>
      <c r="HD242" s="2"/>
      <c r="HE242" s="2"/>
      <c r="HF242" s="2"/>
      <c r="HG242" s="2"/>
      <c r="HH242" s="2"/>
      <c r="HI242" s="2"/>
      <c r="HJ242" s="2"/>
      <c r="HK242" s="2"/>
      <c r="HL242" s="2"/>
      <c r="HM242" s="2"/>
      <c r="HN242" s="2"/>
      <c r="HO242" s="2"/>
      <c r="HP242" s="2"/>
      <c r="HQ242" s="2"/>
      <c r="HR242" s="2"/>
      <c r="HS242" s="2"/>
      <c r="HT242" s="2"/>
      <c r="HU242" s="2"/>
      <c r="HV242" s="2"/>
      <c r="HW242" s="2"/>
      <c r="HX242" s="2"/>
      <c r="HY242" s="2"/>
      <c r="HZ242" s="2"/>
      <c r="IA242" s="2"/>
      <c r="IB242" s="2"/>
      <c r="IC242" s="2"/>
      <c r="ID242" s="2"/>
      <c r="IE242" s="2"/>
      <c r="IF242" s="2"/>
      <c r="IG242" s="2"/>
      <c r="IH242" s="2"/>
      <c r="II242" s="2"/>
      <c r="IJ242" s="2"/>
      <c r="IK242" s="2">
        <v>0</v>
      </c>
      <c r="IL242" s="2"/>
      <c r="IM242" s="2"/>
      <c r="IN242" s="2"/>
      <c r="IO242" s="2"/>
      <c r="IP242" s="2"/>
      <c r="IQ242" s="2"/>
      <c r="IR242" s="2"/>
      <c r="IS242" s="2"/>
      <c r="IT242" s="2"/>
      <c r="IU242" s="2"/>
    </row>
    <row r="243" spans="1:255" x14ac:dyDescent="0.2">
      <c r="A243">
        <v>17</v>
      </c>
      <c r="B243">
        <v>1</v>
      </c>
      <c r="C243">
        <f>ROW(SmtRes!A250)</f>
        <v>250</v>
      </c>
      <c r="D243">
        <f>ROW(EtalonRes!A356)</f>
        <v>356</v>
      </c>
      <c r="E243" t="s">
        <v>420</v>
      </c>
      <c r="F243" t="s">
        <v>421</v>
      </c>
      <c r="G243" t="s">
        <v>422</v>
      </c>
      <c r="H243" t="s">
        <v>414</v>
      </c>
      <c r="I243">
        <v>2</v>
      </c>
      <c r="J243">
        <v>0</v>
      </c>
      <c r="O243">
        <f t="shared" si="169"/>
        <v>4873.2</v>
      </c>
      <c r="P243">
        <f t="shared" si="170"/>
        <v>678.63</v>
      </c>
      <c r="Q243">
        <f t="shared" si="171"/>
        <v>250.94</v>
      </c>
      <c r="R243">
        <f t="shared" si="172"/>
        <v>100.98</v>
      </c>
      <c r="S243">
        <f t="shared" si="173"/>
        <v>3943.63</v>
      </c>
      <c r="T243">
        <f t="shared" si="174"/>
        <v>0</v>
      </c>
      <c r="U243">
        <f t="shared" si="175"/>
        <v>15.318</v>
      </c>
      <c r="V243">
        <f t="shared" si="176"/>
        <v>0</v>
      </c>
      <c r="W243">
        <f t="shared" si="177"/>
        <v>0</v>
      </c>
      <c r="X243">
        <f t="shared" si="178"/>
        <v>3470.39</v>
      </c>
      <c r="Y243">
        <f t="shared" si="179"/>
        <v>1616.89</v>
      </c>
      <c r="AA243">
        <v>42559019</v>
      </c>
      <c r="AB243">
        <f t="shared" si="180"/>
        <v>170.215</v>
      </c>
      <c r="AC243">
        <f t="shared" si="181"/>
        <v>57.22</v>
      </c>
      <c r="AD243">
        <f t="shared" si="207"/>
        <v>16.337499999999999</v>
      </c>
      <c r="AE243">
        <f t="shared" si="207"/>
        <v>2.4750000000000001</v>
      </c>
      <c r="AF243">
        <f t="shared" si="208"/>
        <v>96.657499999999999</v>
      </c>
      <c r="AG243">
        <f t="shared" si="183"/>
        <v>0</v>
      </c>
      <c r="AH243">
        <f t="shared" si="209"/>
        <v>7.6589999999999998</v>
      </c>
      <c r="AI243">
        <f t="shared" si="210"/>
        <v>0</v>
      </c>
      <c r="AJ243">
        <f t="shared" si="184"/>
        <v>0</v>
      </c>
      <c r="AK243">
        <v>154.34</v>
      </c>
      <c r="AL243">
        <v>57.22</v>
      </c>
      <c r="AM243">
        <v>13.07</v>
      </c>
      <c r="AN243">
        <v>1.98</v>
      </c>
      <c r="AO243">
        <v>84.05</v>
      </c>
      <c r="AP243">
        <v>0</v>
      </c>
      <c r="AQ243">
        <v>6.66</v>
      </c>
      <c r="AR243">
        <v>0</v>
      </c>
      <c r="AS243">
        <v>0</v>
      </c>
      <c r="AT243">
        <v>88</v>
      </c>
      <c r="AU243">
        <v>41</v>
      </c>
      <c r="AV243">
        <v>1</v>
      </c>
      <c r="AW243">
        <v>1</v>
      </c>
      <c r="AZ243">
        <v>1</v>
      </c>
      <c r="BA243">
        <v>20.399999999999999</v>
      </c>
      <c r="BB243">
        <v>7.68</v>
      </c>
      <c r="BC243">
        <v>5.93</v>
      </c>
      <c r="BD243" t="s">
        <v>3</v>
      </c>
      <c r="BE243" t="s">
        <v>3</v>
      </c>
      <c r="BF243" t="s">
        <v>3</v>
      </c>
      <c r="BG243" t="s">
        <v>3</v>
      </c>
      <c r="BH243">
        <v>0</v>
      </c>
      <c r="BI243">
        <v>1</v>
      </c>
      <c r="BJ243" t="s">
        <v>423</v>
      </c>
      <c r="BM243">
        <v>133</v>
      </c>
      <c r="BN243">
        <v>0</v>
      </c>
      <c r="BO243" t="s">
        <v>421</v>
      </c>
      <c r="BP243">
        <v>1</v>
      </c>
      <c r="BQ243">
        <v>30</v>
      </c>
      <c r="BR243">
        <v>0</v>
      </c>
      <c r="BS243">
        <v>20.399999999999999</v>
      </c>
      <c r="BT243">
        <v>1</v>
      </c>
      <c r="BU243">
        <v>1</v>
      </c>
      <c r="BV243">
        <v>1</v>
      </c>
      <c r="BW243">
        <v>1</v>
      </c>
      <c r="BX243">
        <v>1</v>
      </c>
      <c r="BY243" t="s">
        <v>3</v>
      </c>
      <c r="BZ243">
        <v>88</v>
      </c>
      <c r="CA243">
        <v>41</v>
      </c>
      <c r="CF243">
        <v>0</v>
      </c>
      <c r="CG243">
        <v>0</v>
      </c>
      <c r="CM243">
        <v>0</v>
      </c>
      <c r="CN243" t="s">
        <v>20</v>
      </c>
      <c r="CO243">
        <v>0</v>
      </c>
      <c r="CP243">
        <f t="shared" si="185"/>
        <v>4873.2</v>
      </c>
      <c r="CQ243">
        <f t="shared" si="186"/>
        <v>339.31459999999998</v>
      </c>
      <c r="CR243">
        <f t="shared" si="187"/>
        <v>125.47199999999998</v>
      </c>
      <c r="CS243">
        <f t="shared" si="188"/>
        <v>50.489999999999995</v>
      </c>
      <c r="CT243">
        <f t="shared" si="189"/>
        <v>1971.8129999999999</v>
      </c>
      <c r="CU243">
        <f t="shared" si="190"/>
        <v>0</v>
      </c>
      <c r="CV243">
        <f t="shared" si="191"/>
        <v>7.6589999999999998</v>
      </c>
      <c r="CW243">
        <f t="shared" si="192"/>
        <v>0</v>
      </c>
      <c r="CX243">
        <f t="shared" si="193"/>
        <v>0</v>
      </c>
      <c r="CY243">
        <f>S243*(BZ243/100)</f>
        <v>3470.3944000000001</v>
      </c>
      <c r="CZ243">
        <f>S243*(CA243/100)</f>
        <v>1616.8882999999998</v>
      </c>
      <c r="DC243" t="s">
        <v>3</v>
      </c>
      <c r="DD243" t="s">
        <v>3</v>
      </c>
      <c r="DE243" t="s">
        <v>21</v>
      </c>
      <c r="DF243" t="s">
        <v>21</v>
      </c>
      <c r="DG243" t="s">
        <v>22</v>
      </c>
      <c r="DH243" t="s">
        <v>3</v>
      </c>
      <c r="DI243" t="s">
        <v>22</v>
      </c>
      <c r="DJ243" t="s">
        <v>21</v>
      </c>
      <c r="DK243" t="s">
        <v>3</v>
      </c>
      <c r="DL243" t="s">
        <v>3</v>
      </c>
      <c r="DM243" t="s">
        <v>3</v>
      </c>
      <c r="DN243">
        <v>110</v>
      </c>
      <c r="DO243">
        <v>74</v>
      </c>
      <c r="DP243">
        <v>1.0669999999999999</v>
      </c>
      <c r="DQ243">
        <v>1</v>
      </c>
      <c r="DU243">
        <v>1013</v>
      </c>
      <c r="DV243" t="s">
        <v>414</v>
      </c>
      <c r="DW243" t="s">
        <v>414</v>
      </c>
      <c r="DX243">
        <v>1</v>
      </c>
      <c r="EE243">
        <v>42145140</v>
      </c>
      <c r="EF243">
        <v>30</v>
      </c>
      <c r="EG243" t="s">
        <v>23</v>
      </c>
      <c r="EH243">
        <v>0</v>
      </c>
      <c r="EI243" t="s">
        <v>3</v>
      </c>
      <c r="EJ243">
        <v>1</v>
      </c>
      <c r="EK243">
        <v>133</v>
      </c>
      <c r="EL243" t="s">
        <v>149</v>
      </c>
      <c r="EM243" t="s">
        <v>150</v>
      </c>
      <c r="EO243" t="s">
        <v>26</v>
      </c>
      <c r="EQ243">
        <v>512</v>
      </c>
      <c r="ER243">
        <v>154.34</v>
      </c>
      <c r="ES243">
        <v>57.22</v>
      </c>
      <c r="ET243">
        <v>13.07</v>
      </c>
      <c r="EU243">
        <v>1.98</v>
      </c>
      <c r="EV243">
        <v>84.05</v>
      </c>
      <c r="EW243">
        <v>6.66</v>
      </c>
      <c r="EX243">
        <v>0</v>
      </c>
      <c r="EY243">
        <v>0</v>
      </c>
      <c r="FQ243">
        <v>0</v>
      </c>
      <c r="FR243">
        <f t="shared" si="194"/>
        <v>0</v>
      </c>
      <c r="FS243">
        <v>0</v>
      </c>
      <c r="FX243">
        <v>110</v>
      </c>
      <c r="FY243">
        <v>74</v>
      </c>
      <c r="GA243" t="s">
        <v>3</v>
      </c>
      <c r="GD243">
        <v>0</v>
      </c>
      <c r="GF243">
        <v>-1751382300</v>
      </c>
      <c r="GG243">
        <v>2</v>
      </c>
      <c r="GH243">
        <v>1</v>
      </c>
      <c r="GI243">
        <v>2</v>
      </c>
      <c r="GJ243">
        <v>0</v>
      </c>
      <c r="GK243">
        <f>ROUND(R243*(S12)/100,2)</f>
        <v>158.54</v>
      </c>
      <c r="GL243">
        <f t="shared" si="195"/>
        <v>0</v>
      </c>
      <c r="GM243">
        <f t="shared" si="196"/>
        <v>10119.02</v>
      </c>
      <c r="GN243">
        <f t="shared" si="197"/>
        <v>10119.02</v>
      </c>
      <c r="GO243">
        <f t="shared" si="198"/>
        <v>0</v>
      </c>
      <c r="GP243">
        <f t="shared" si="199"/>
        <v>0</v>
      </c>
      <c r="GR243">
        <v>0</v>
      </c>
      <c r="GS243">
        <v>3</v>
      </c>
      <c r="GT243">
        <v>0</v>
      </c>
      <c r="GU243" t="s">
        <v>3</v>
      </c>
      <c r="GV243">
        <f t="shared" si="200"/>
        <v>0</v>
      </c>
      <c r="GW243">
        <v>1</v>
      </c>
      <c r="GX243">
        <f t="shared" si="201"/>
        <v>0</v>
      </c>
      <c r="HA243">
        <v>0</v>
      </c>
      <c r="HB243">
        <v>0</v>
      </c>
      <c r="IK243">
        <v>0</v>
      </c>
    </row>
    <row r="244" spans="1:255" x14ac:dyDescent="0.2">
      <c r="A244" s="2">
        <v>17</v>
      </c>
      <c r="B244" s="2">
        <v>1</v>
      </c>
      <c r="C244" s="2">
        <f>ROW(SmtRes!A255)</f>
        <v>255</v>
      </c>
      <c r="D244" s="2">
        <f>ROW(EtalonRes!A363)</f>
        <v>363</v>
      </c>
      <c r="E244" s="2" t="s">
        <v>424</v>
      </c>
      <c r="F244" s="2" t="s">
        <v>425</v>
      </c>
      <c r="G244" s="2" t="s">
        <v>426</v>
      </c>
      <c r="H244" s="2" t="s">
        <v>414</v>
      </c>
      <c r="I244" s="2">
        <v>2</v>
      </c>
      <c r="J244" s="2">
        <v>0</v>
      </c>
      <c r="K244" s="2"/>
      <c r="L244" s="2"/>
      <c r="M244" s="2"/>
      <c r="N244" s="2"/>
      <c r="O244" s="2">
        <f t="shared" si="169"/>
        <v>382.44</v>
      </c>
      <c r="P244" s="2">
        <f t="shared" si="170"/>
        <v>156.44</v>
      </c>
      <c r="Q244" s="2">
        <f t="shared" si="171"/>
        <v>32.68</v>
      </c>
      <c r="R244" s="2">
        <f t="shared" si="172"/>
        <v>4.95</v>
      </c>
      <c r="S244" s="2">
        <f t="shared" si="173"/>
        <v>193.32</v>
      </c>
      <c r="T244" s="2">
        <f t="shared" si="174"/>
        <v>0</v>
      </c>
      <c r="U244" s="2">
        <f t="shared" si="175"/>
        <v>15.318</v>
      </c>
      <c r="V244" s="2">
        <f t="shared" si="176"/>
        <v>0</v>
      </c>
      <c r="W244" s="2">
        <f t="shared" si="177"/>
        <v>0</v>
      </c>
      <c r="X244" s="2">
        <f t="shared" si="178"/>
        <v>212.65</v>
      </c>
      <c r="Y244" s="2">
        <f t="shared" si="179"/>
        <v>143.06</v>
      </c>
      <c r="Z244" s="2"/>
      <c r="AA244" s="2">
        <v>42559021</v>
      </c>
      <c r="AB244" s="2">
        <f t="shared" si="180"/>
        <v>191.215</v>
      </c>
      <c r="AC244" s="2">
        <f t="shared" si="181"/>
        <v>78.22</v>
      </c>
      <c r="AD244" s="2">
        <f t="shared" si="207"/>
        <v>16.337499999999999</v>
      </c>
      <c r="AE244" s="2">
        <f t="shared" si="207"/>
        <v>2.4750000000000001</v>
      </c>
      <c r="AF244" s="2">
        <f t="shared" si="208"/>
        <v>96.657499999999999</v>
      </c>
      <c r="AG244" s="2">
        <f t="shared" si="183"/>
        <v>0</v>
      </c>
      <c r="AH244" s="2">
        <f t="shared" si="209"/>
        <v>7.6589999999999998</v>
      </c>
      <c r="AI244" s="2">
        <f t="shared" si="210"/>
        <v>0</v>
      </c>
      <c r="AJ244" s="2">
        <f t="shared" si="184"/>
        <v>0</v>
      </c>
      <c r="AK244" s="2">
        <v>175.34</v>
      </c>
      <c r="AL244" s="2">
        <v>78.22</v>
      </c>
      <c r="AM244" s="2">
        <v>13.07</v>
      </c>
      <c r="AN244" s="2">
        <v>1.98</v>
      </c>
      <c r="AO244" s="2">
        <v>84.05</v>
      </c>
      <c r="AP244" s="2">
        <v>0</v>
      </c>
      <c r="AQ244" s="2">
        <v>6.66</v>
      </c>
      <c r="AR244" s="2">
        <v>0</v>
      </c>
      <c r="AS244" s="2">
        <v>0</v>
      </c>
      <c r="AT244" s="2">
        <v>110</v>
      </c>
      <c r="AU244" s="2">
        <v>74</v>
      </c>
      <c r="AV244" s="2">
        <v>1</v>
      </c>
      <c r="AW244" s="2">
        <v>1</v>
      </c>
      <c r="AX244" s="2"/>
      <c r="AY244" s="2"/>
      <c r="AZ244" s="2">
        <v>1</v>
      </c>
      <c r="BA244" s="2">
        <v>1</v>
      </c>
      <c r="BB244" s="2">
        <v>1</v>
      </c>
      <c r="BC244" s="2">
        <v>1</v>
      </c>
      <c r="BD244" s="2" t="s">
        <v>3</v>
      </c>
      <c r="BE244" s="2" t="s">
        <v>3</v>
      </c>
      <c r="BF244" s="2" t="s">
        <v>3</v>
      </c>
      <c r="BG244" s="2" t="s">
        <v>3</v>
      </c>
      <c r="BH244" s="2">
        <v>0</v>
      </c>
      <c r="BI244" s="2">
        <v>1</v>
      </c>
      <c r="BJ244" s="2" t="s">
        <v>427</v>
      </c>
      <c r="BK244" s="2"/>
      <c r="BL244" s="2"/>
      <c r="BM244" s="2">
        <v>133</v>
      </c>
      <c r="BN244" s="2">
        <v>0</v>
      </c>
      <c r="BO244" s="2" t="s">
        <v>3</v>
      </c>
      <c r="BP244" s="2">
        <v>0</v>
      </c>
      <c r="BQ244" s="2">
        <v>30</v>
      </c>
      <c r="BR244" s="2">
        <v>0</v>
      </c>
      <c r="BS244" s="2">
        <v>1</v>
      </c>
      <c r="BT244" s="2">
        <v>1</v>
      </c>
      <c r="BU244" s="2">
        <v>1</v>
      </c>
      <c r="BV244" s="2">
        <v>1</v>
      </c>
      <c r="BW244" s="2">
        <v>1</v>
      </c>
      <c r="BX244" s="2">
        <v>1</v>
      </c>
      <c r="BY244" s="2" t="s">
        <v>3</v>
      </c>
      <c r="BZ244" s="2">
        <v>110</v>
      </c>
      <c r="CA244" s="2">
        <v>74</v>
      </c>
      <c r="CB244" s="2"/>
      <c r="CC244" s="2"/>
      <c r="CD244" s="2"/>
      <c r="CE244" s="2"/>
      <c r="CF244" s="2">
        <v>0</v>
      </c>
      <c r="CG244" s="2">
        <v>0</v>
      </c>
      <c r="CH244" s="2"/>
      <c r="CI244" s="2"/>
      <c r="CJ244" s="2"/>
      <c r="CK244" s="2"/>
      <c r="CL244" s="2"/>
      <c r="CM244" s="2">
        <v>0</v>
      </c>
      <c r="CN244" s="2" t="s">
        <v>20</v>
      </c>
      <c r="CO244" s="2">
        <v>0</v>
      </c>
      <c r="CP244" s="2">
        <f t="shared" si="185"/>
        <v>382.44</v>
      </c>
      <c r="CQ244" s="2">
        <f t="shared" si="186"/>
        <v>78.22</v>
      </c>
      <c r="CR244" s="2">
        <f t="shared" si="187"/>
        <v>16.337499999999999</v>
      </c>
      <c r="CS244" s="2">
        <f t="shared" si="188"/>
        <v>2.4750000000000001</v>
      </c>
      <c r="CT244" s="2">
        <f t="shared" si="189"/>
        <v>96.657499999999999</v>
      </c>
      <c r="CU244" s="2">
        <f t="shared" si="190"/>
        <v>0</v>
      </c>
      <c r="CV244" s="2">
        <f t="shared" si="191"/>
        <v>7.6589999999999998</v>
      </c>
      <c r="CW244" s="2">
        <f t="shared" si="192"/>
        <v>0</v>
      </c>
      <c r="CX244" s="2">
        <f t="shared" si="193"/>
        <v>0</v>
      </c>
      <c r="CY244" s="2">
        <f>((S244*BZ244)/100)</f>
        <v>212.65200000000002</v>
      </c>
      <c r="CZ244" s="2">
        <f>((S244*CA244)/100)</f>
        <v>143.05680000000001</v>
      </c>
      <c r="DA244" s="2"/>
      <c r="DB244" s="2"/>
      <c r="DC244" s="2" t="s">
        <v>3</v>
      </c>
      <c r="DD244" s="2" t="s">
        <v>3</v>
      </c>
      <c r="DE244" s="2" t="s">
        <v>21</v>
      </c>
      <c r="DF244" s="2" t="s">
        <v>21</v>
      </c>
      <c r="DG244" s="2" t="s">
        <v>22</v>
      </c>
      <c r="DH244" s="2" t="s">
        <v>3</v>
      </c>
      <c r="DI244" s="2" t="s">
        <v>22</v>
      </c>
      <c r="DJ244" s="2" t="s">
        <v>21</v>
      </c>
      <c r="DK244" s="2" t="s">
        <v>3</v>
      </c>
      <c r="DL244" s="2" t="s">
        <v>3</v>
      </c>
      <c r="DM244" s="2" t="s">
        <v>3</v>
      </c>
      <c r="DN244" s="2">
        <v>0</v>
      </c>
      <c r="DO244" s="2">
        <v>0</v>
      </c>
      <c r="DP244" s="2">
        <v>1.0669999999999999</v>
      </c>
      <c r="DQ244" s="2">
        <v>1</v>
      </c>
      <c r="DR244" s="2"/>
      <c r="DS244" s="2"/>
      <c r="DT244" s="2"/>
      <c r="DU244" s="2">
        <v>1013</v>
      </c>
      <c r="DV244" s="2" t="s">
        <v>414</v>
      </c>
      <c r="DW244" s="2" t="s">
        <v>414</v>
      </c>
      <c r="DX244" s="2">
        <v>1</v>
      </c>
      <c r="DY244" s="2"/>
      <c r="DZ244" s="2"/>
      <c r="EA244" s="2"/>
      <c r="EB244" s="2"/>
      <c r="EC244" s="2"/>
      <c r="ED244" s="2"/>
      <c r="EE244" s="2">
        <v>42145140</v>
      </c>
      <c r="EF244" s="2">
        <v>30</v>
      </c>
      <c r="EG244" s="2" t="s">
        <v>23</v>
      </c>
      <c r="EH244" s="2">
        <v>0</v>
      </c>
      <c r="EI244" s="2" t="s">
        <v>3</v>
      </c>
      <c r="EJ244" s="2">
        <v>1</v>
      </c>
      <c r="EK244" s="2">
        <v>133</v>
      </c>
      <c r="EL244" s="2" t="s">
        <v>149</v>
      </c>
      <c r="EM244" s="2" t="s">
        <v>150</v>
      </c>
      <c r="EN244" s="2"/>
      <c r="EO244" s="2" t="s">
        <v>26</v>
      </c>
      <c r="EP244" s="2"/>
      <c r="EQ244" s="2">
        <v>512</v>
      </c>
      <c r="ER244" s="2">
        <v>175.34</v>
      </c>
      <c r="ES244" s="2">
        <v>78.22</v>
      </c>
      <c r="ET244" s="2">
        <v>13.07</v>
      </c>
      <c r="EU244" s="2">
        <v>1.98</v>
      </c>
      <c r="EV244" s="2">
        <v>84.05</v>
      </c>
      <c r="EW244" s="2">
        <v>6.66</v>
      </c>
      <c r="EX244" s="2">
        <v>0</v>
      </c>
      <c r="EY244" s="2">
        <v>0</v>
      </c>
      <c r="EZ244" s="2"/>
      <c r="FA244" s="2"/>
      <c r="FB244" s="2"/>
      <c r="FC244" s="2"/>
      <c r="FD244" s="2"/>
      <c r="FE244" s="2"/>
      <c r="FF244" s="2"/>
      <c r="FG244" s="2"/>
      <c r="FH244" s="2"/>
      <c r="FI244" s="2"/>
      <c r="FJ244" s="2"/>
      <c r="FK244" s="2"/>
      <c r="FL244" s="2"/>
      <c r="FM244" s="2"/>
      <c r="FN244" s="2"/>
      <c r="FO244" s="2"/>
      <c r="FP244" s="2"/>
      <c r="FQ244" s="2">
        <v>0</v>
      </c>
      <c r="FR244" s="2">
        <f t="shared" si="194"/>
        <v>0</v>
      </c>
      <c r="FS244" s="2">
        <v>0</v>
      </c>
      <c r="FT244" s="2"/>
      <c r="FU244" s="2"/>
      <c r="FV244" s="2"/>
      <c r="FW244" s="2"/>
      <c r="FX244" s="2">
        <v>110</v>
      </c>
      <c r="FY244" s="2">
        <v>74</v>
      </c>
      <c r="FZ244" s="2"/>
      <c r="GA244" s="2" t="s">
        <v>3</v>
      </c>
      <c r="GB244" s="2"/>
      <c r="GC244" s="2"/>
      <c r="GD244" s="2">
        <v>0</v>
      </c>
      <c r="GE244" s="2"/>
      <c r="GF244" s="2">
        <v>-1146553673</v>
      </c>
      <c r="GG244" s="2">
        <v>2</v>
      </c>
      <c r="GH244" s="2">
        <v>1</v>
      </c>
      <c r="GI244" s="2">
        <v>-2</v>
      </c>
      <c r="GJ244" s="2">
        <v>0</v>
      </c>
      <c r="GK244" s="2">
        <f>ROUND(R244*(R12)/100,2)</f>
        <v>8.66</v>
      </c>
      <c r="GL244" s="2">
        <f t="shared" si="195"/>
        <v>0</v>
      </c>
      <c r="GM244" s="2">
        <f t="shared" si="196"/>
        <v>746.81</v>
      </c>
      <c r="GN244" s="2">
        <f t="shared" si="197"/>
        <v>746.81</v>
      </c>
      <c r="GO244" s="2">
        <f t="shared" si="198"/>
        <v>0</v>
      </c>
      <c r="GP244" s="2">
        <f t="shared" si="199"/>
        <v>0</v>
      </c>
      <c r="GQ244" s="2"/>
      <c r="GR244" s="2">
        <v>0</v>
      </c>
      <c r="GS244" s="2">
        <v>3</v>
      </c>
      <c r="GT244" s="2">
        <v>0</v>
      </c>
      <c r="GU244" s="2" t="s">
        <v>3</v>
      </c>
      <c r="GV244" s="2">
        <f t="shared" si="200"/>
        <v>0</v>
      </c>
      <c r="GW244" s="2">
        <v>1</v>
      </c>
      <c r="GX244" s="2">
        <f t="shared" si="201"/>
        <v>0</v>
      </c>
      <c r="GY244" s="2"/>
      <c r="GZ244" s="2"/>
      <c r="HA244" s="2">
        <v>0</v>
      </c>
      <c r="HB244" s="2">
        <v>0</v>
      </c>
      <c r="HC244" s="2"/>
      <c r="HD244" s="2"/>
      <c r="HE244" s="2"/>
      <c r="HF244" s="2"/>
      <c r="HG244" s="2"/>
      <c r="HH244" s="2"/>
      <c r="HI244" s="2"/>
      <c r="HJ244" s="2"/>
      <c r="HK244" s="2"/>
      <c r="HL244" s="2"/>
      <c r="HM244" s="2"/>
      <c r="HN244" s="2"/>
      <c r="HO244" s="2"/>
      <c r="HP244" s="2"/>
      <c r="HQ244" s="2"/>
      <c r="HR244" s="2"/>
      <c r="HS244" s="2"/>
      <c r="HT244" s="2"/>
      <c r="HU244" s="2"/>
      <c r="HV244" s="2"/>
      <c r="HW244" s="2"/>
      <c r="HX244" s="2"/>
      <c r="HY244" s="2"/>
      <c r="HZ244" s="2"/>
      <c r="IA244" s="2"/>
      <c r="IB244" s="2"/>
      <c r="IC244" s="2"/>
      <c r="ID244" s="2"/>
      <c r="IE244" s="2"/>
      <c r="IF244" s="2"/>
      <c r="IG244" s="2"/>
      <c r="IH244" s="2"/>
      <c r="II244" s="2"/>
      <c r="IJ244" s="2"/>
      <c r="IK244" s="2">
        <v>0</v>
      </c>
      <c r="IL244" s="2"/>
      <c r="IM244" s="2"/>
      <c r="IN244" s="2"/>
      <c r="IO244" s="2"/>
      <c r="IP244" s="2"/>
      <c r="IQ244" s="2"/>
      <c r="IR244" s="2"/>
      <c r="IS244" s="2"/>
      <c r="IT244" s="2"/>
      <c r="IU244" s="2"/>
    </row>
    <row r="245" spans="1:255" x14ac:dyDescent="0.2">
      <c r="A245">
        <v>17</v>
      </c>
      <c r="B245">
        <v>1</v>
      </c>
      <c r="C245">
        <f>ROW(SmtRes!A260)</f>
        <v>260</v>
      </c>
      <c r="D245">
        <f>ROW(EtalonRes!A370)</f>
        <v>370</v>
      </c>
      <c r="E245" t="s">
        <v>424</v>
      </c>
      <c r="F245" t="s">
        <v>425</v>
      </c>
      <c r="G245" t="s">
        <v>426</v>
      </c>
      <c r="H245" t="s">
        <v>414</v>
      </c>
      <c r="I245">
        <v>2</v>
      </c>
      <c r="J245">
        <v>0</v>
      </c>
      <c r="O245">
        <f t="shared" si="169"/>
        <v>4986.16</v>
      </c>
      <c r="P245">
        <f t="shared" si="170"/>
        <v>791.59</v>
      </c>
      <c r="Q245">
        <f t="shared" si="171"/>
        <v>250.94</v>
      </c>
      <c r="R245">
        <f t="shared" si="172"/>
        <v>100.98</v>
      </c>
      <c r="S245">
        <f t="shared" si="173"/>
        <v>3943.63</v>
      </c>
      <c r="T245">
        <f t="shared" si="174"/>
        <v>0</v>
      </c>
      <c r="U245">
        <f t="shared" si="175"/>
        <v>15.318</v>
      </c>
      <c r="V245">
        <f t="shared" si="176"/>
        <v>0</v>
      </c>
      <c r="W245">
        <f t="shared" si="177"/>
        <v>0</v>
      </c>
      <c r="X245">
        <f t="shared" si="178"/>
        <v>3470.39</v>
      </c>
      <c r="Y245">
        <f t="shared" si="179"/>
        <v>1616.89</v>
      </c>
      <c r="AA245">
        <v>42559019</v>
      </c>
      <c r="AB245">
        <f t="shared" si="180"/>
        <v>191.215</v>
      </c>
      <c r="AC245">
        <f t="shared" si="181"/>
        <v>78.22</v>
      </c>
      <c r="AD245">
        <f t="shared" si="207"/>
        <v>16.337499999999999</v>
      </c>
      <c r="AE245">
        <f t="shared" si="207"/>
        <v>2.4750000000000001</v>
      </c>
      <c r="AF245">
        <f t="shared" si="208"/>
        <v>96.657499999999999</v>
      </c>
      <c r="AG245">
        <f t="shared" si="183"/>
        <v>0</v>
      </c>
      <c r="AH245">
        <f t="shared" si="209"/>
        <v>7.6589999999999998</v>
      </c>
      <c r="AI245">
        <f t="shared" si="210"/>
        <v>0</v>
      </c>
      <c r="AJ245">
        <f t="shared" si="184"/>
        <v>0</v>
      </c>
      <c r="AK245">
        <v>175.34</v>
      </c>
      <c r="AL245">
        <v>78.22</v>
      </c>
      <c r="AM245">
        <v>13.07</v>
      </c>
      <c r="AN245">
        <v>1.98</v>
      </c>
      <c r="AO245">
        <v>84.05</v>
      </c>
      <c r="AP245">
        <v>0</v>
      </c>
      <c r="AQ245">
        <v>6.66</v>
      </c>
      <c r="AR245">
        <v>0</v>
      </c>
      <c r="AS245">
        <v>0</v>
      </c>
      <c r="AT245">
        <v>88</v>
      </c>
      <c r="AU245">
        <v>41</v>
      </c>
      <c r="AV245">
        <v>1</v>
      </c>
      <c r="AW245">
        <v>1</v>
      </c>
      <c r="AZ245">
        <v>1</v>
      </c>
      <c r="BA245">
        <v>20.399999999999999</v>
      </c>
      <c r="BB245">
        <v>7.68</v>
      </c>
      <c r="BC245">
        <v>5.0599999999999996</v>
      </c>
      <c r="BD245" t="s">
        <v>3</v>
      </c>
      <c r="BE245" t="s">
        <v>3</v>
      </c>
      <c r="BF245" t="s">
        <v>3</v>
      </c>
      <c r="BG245" t="s">
        <v>3</v>
      </c>
      <c r="BH245">
        <v>0</v>
      </c>
      <c r="BI245">
        <v>1</v>
      </c>
      <c r="BJ245" t="s">
        <v>427</v>
      </c>
      <c r="BM245">
        <v>133</v>
      </c>
      <c r="BN245">
        <v>0</v>
      </c>
      <c r="BO245" t="s">
        <v>425</v>
      </c>
      <c r="BP245">
        <v>1</v>
      </c>
      <c r="BQ245">
        <v>30</v>
      </c>
      <c r="BR245">
        <v>0</v>
      </c>
      <c r="BS245">
        <v>20.399999999999999</v>
      </c>
      <c r="BT245">
        <v>1</v>
      </c>
      <c r="BU245">
        <v>1</v>
      </c>
      <c r="BV245">
        <v>1</v>
      </c>
      <c r="BW245">
        <v>1</v>
      </c>
      <c r="BX245">
        <v>1</v>
      </c>
      <c r="BY245" t="s">
        <v>3</v>
      </c>
      <c r="BZ245">
        <v>88</v>
      </c>
      <c r="CA245">
        <v>41</v>
      </c>
      <c r="CF245">
        <v>0</v>
      </c>
      <c r="CG245">
        <v>0</v>
      </c>
      <c r="CM245">
        <v>0</v>
      </c>
      <c r="CN245" t="s">
        <v>20</v>
      </c>
      <c r="CO245">
        <v>0</v>
      </c>
      <c r="CP245">
        <f t="shared" si="185"/>
        <v>4986.16</v>
      </c>
      <c r="CQ245">
        <f t="shared" si="186"/>
        <v>395.79319999999996</v>
      </c>
      <c r="CR245">
        <f t="shared" si="187"/>
        <v>125.47199999999998</v>
      </c>
      <c r="CS245">
        <f t="shared" si="188"/>
        <v>50.489999999999995</v>
      </c>
      <c r="CT245">
        <f t="shared" si="189"/>
        <v>1971.8129999999999</v>
      </c>
      <c r="CU245">
        <f t="shared" si="190"/>
        <v>0</v>
      </c>
      <c r="CV245">
        <f t="shared" si="191"/>
        <v>7.6589999999999998</v>
      </c>
      <c r="CW245">
        <f t="shared" si="192"/>
        <v>0</v>
      </c>
      <c r="CX245">
        <f t="shared" si="193"/>
        <v>0</v>
      </c>
      <c r="CY245">
        <f>S245*(BZ245/100)</f>
        <v>3470.3944000000001</v>
      </c>
      <c r="CZ245">
        <f>S245*(CA245/100)</f>
        <v>1616.8882999999998</v>
      </c>
      <c r="DC245" t="s">
        <v>3</v>
      </c>
      <c r="DD245" t="s">
        <v>3</v>
      </c>
      <c r="DE245" t="s">
        <v>21</v>
      </c>
      <c r="DF245" t="s">
        <v>21</v>
      </c>
      <c r="DG245" t="s">
        <v>22</v>
      </c>
      <c r="DH245" t="s">
        <v>3</v>
      </c>
      <c r="DI245" t="s">
        <v>22</v>
      </c>
      <c r="DJ245" t="s">
        <v>21</v>
      </c>
      <c r="DK245" t="s">
        <v>3</v>
      </c>
      <c r="DL245" t="s">
        <v>3</v>
      </c>
      <c r="DM245" t="s">
        <v>3</v>
      </c>
      <c r="DN245">
        <v>110</v>
      </c>
      <c r="DO245">
        <v>74</v>
      </c>
      <c r="DP245">
        <v>1.0669999999999999</v>
      </c>
      <c r="DQ245">
        <v>1</v>
      </c>
      <c r="DU245">
        <v>1013</v>
      </c>
      <c r="DV245" t="s">
        <v>414</v>
      </c>
      <c r="DW245" t="s">
        <v>414</v>
      </c>
      <c r="DX245">
        <v>1</v>
      </c>
      <c r="EE245">
        <v>42145140</v>
      </c>
      <c r="EF245">
        <v>30</v>
      </c>
      <c r="EG245" t="s">
        <v>23</v>
      </c>
      <c r="EH245">
        <v>0</v>
      </c>
      <c r="EI245" t="s">
        <v>3</v>
      </c>
      <c r="EJ245">
        <v>1</v>
      </c>
      <c r="EK245">
        <v>133</v>
      </c>
      <c r="EL245" t="s">
        <v>149</v>
      </c>
      <c r="EM245" t="s">
        <v>150</v>
      </c>
      <c r="EO245" t="s">
        <v>26</v>
      </c>
      <c r="EQ245">
        <v>512</v>
      </c>
      <c r="ER245">
        <v>175.34</v>
      </c>
      <c r="ES245">
        <v>78.22</v>
      </c>
      <c r="ET245">
        <v>13.07</v>
      </c>
      <c r="EU245">
        <v>1.98</v>
      </c>
      <c r="EV245">
        <v>84.05</v>
      </c>
      <c r="EW245">
        <v>6.66</v>
      </c>
      <c r="EX245">
        <v>0</v>
      </c>
      <c r="EY245">
        <v>0</v>
      </c>
      <c r="FQ245">
        <v>0</v>
      </c>
      <c r="FR245">
        <f t="shared" si="194"/>
        <v>0</v>
      </c>
      <c r="FS245">
        <v>0</v>
      </c>
      <c r="FX245">
        <v>110</v>
      </c>
      <c r="FY245">
        <v>74</v>
      </c>
      <c r="GA245" t="s">
        <v>3</v>
      </c>
      <c r="GD245">
        <v>0</v>
      </c>
      <c r="GF245">
        <v>-1146553673</v>
      </c>
      <c r="GG245">
        <v>2</v>
      </c>
      <c r="GH245">
        <v>1</v>
      </c>
      <c r="GI245">
        <v>2</v>
      </c>
      <c r="GJ245">
        <v>0</v>
      </c>
      <c r="GK245">
        <f>ROUND(R245*(S12)/100,2)</f>
        <v>158.54</v>
      </c>
      <c r="GL245">
        <f t="shared" si="195"/>
        <v>0</v>
      </c>
      <c r="GM245">
        <f t="shared" si="196"/>
        <v>10231.98</v>
      </c>
      <c r="GN245">
        <f t="shared" si="197"/>
        <v>10231.98</v>
      </c>
      <c r="GO245">
        <f t="shared" si="198"/>
        <v>0</v>
      </c>
      <c r="GP245">
        <f t="shared" si="199"/>
        <v>0</v>
      </c>
      <c r="GR245">
        <v>0</v>
      </c>
      <c r="GS245">
        <v>3</v>
      </c>
      <c r="GT245">
        <v>0</v>
      </c>
      <c r="GU245" t="s">
        <v>3</v>
      </c>
      <c r="GV245">
        <f t="shared" si="200"/>
        <v>0</v>
      </c>
      <c r="GW245">
        <v>1</v>
      </c>
      <c r="GX245">
        <f t="shared" si="201"/>
        <v>0</v>
      </c>
      <c r="HA245">
        <v>0</v>
      </c>
      <c r="HB245">
        <v>0</v>
      </c>
      <c r="IK245">
        <v>0</v>
      </c>
    </row>
    <row r="247" spans="1:255" x14ac:dyDescent="0.2">
      <c r="A247" s="3">
        <v>51</v>
      </c>
      <c r="B247" s="3">
        <f>B24</f>
        <v>1</v>
      </c>
      <c r="C247" s="3">
        <f>A24</f>
        <v>4</v>
      </c>
      <c r="D247" s="3">
        <f>ROW(A24)</f>
        <v>24</v>
      </c>
      <c r="E247" s="3"/>
      <c r="F247" s="3" t="str">
        <f>IF(F24&lt;&gt;"",F24,"")</f>
        <v>Отопление</v>
      </c>
      <c r="G247" s="3" t="str">
        <f>IF(G24&lt;&gt;"",G24,"")</f>
        <v>Отопление</v>
      </c>
      <c r="H247" s="3">
        <v>0</v>
      </c>
      <c r="I247" s="3"/>
      <c r="J247" s="3"/>
      <c r="K247" s="3"/>
      <c r="L247" s="3"/>
      <c r="M247" s="3"/>
      <c r="N247" s="3"/>
      <c r="O247" s="3">
        <f t="shared" ref="O247:T247" si="211">ROUND(AB247,2)</f>
        <v>3037555.74</v>
      </c>
      <c r="P247" s="3">
        <f t="shared" si="211"/>
        <v>2957701.37</v>
      </c>
      <c r="Q247" s="3">
        <f t="shared" si="211"/>
        <v>12353.04</v>
      </c>
      <c r="R247" s="3">
        <f t="shared" si="211"/>
        <v>2185.06</v>
      </c>
      <c r="S247" s="3">
        <f t="shared" si="211"/>
        <v>67501.33</v>
      </c>
      <c r="T247" s="3">
        <f t="shared" si="211"/>
        <v>0</v>
      </c>
      <c r="U247" s="3">
        <f>AH247</f>
        <v>5457.5761381499979</v>
      </c>
      <c r="V247" s="3">
        <f>AI247</f>
        <v>0</v>
      </c>
      <c r="W247" s="3">
        <f>ROUND(AJ247,2)</f>
        <v>0</v>
      </c>
      <c r="X247" s="3">
        <f>ROUND(AK247,2)</f>
        <v>72165.06</v>
      </c>
      <c r="Y247" s="3">
        <f>ROUND(AL247,2)</f>
        <v>47475.37</v>
      </c>
      <c r="Z247" s="3"/>
      <c r="AA247" s="3"/>
      <c r="AB247" s="3">
        <f>ROUND(SUMIF(AA28:AA245,"=42559021",O28:O245),2)</f>
        <v>3037555.74</v>
      </c>
      <c r="AC247" s="3">
        <f>ROUND(SUMIF(AA28:AA245,"=42559021",P28:P245),2)</f>
        <v>2957701.37</v>
      </c>
      <c r="AD247" s="3">
        <f>ROUND(SUMIF(AA28:AA245,"=42559021",Q28:Q245),2)</f>
        <v>12353.04</v>
      </c>
      <c r="AE247" s="3">
        <f>ROUND(SUMIF(AA28:AA245,"=42559021",R28:R245),2)</f>
        <v>2185.06</v>
      </c>
      <c r="AF247" s="3">
        <f>ROUND(SUMIF(AA28:AA245,"=42559021",S28:S245),2)</f>
        <v>67501.33</v>
      </c>
      <c r="AG247" s="3">
        <f>ROUND(SUMIF(AA28:AA245,"=42559021",T28:T245),2)</f>
        <v>0</v>
      </c>
      <c r="AH247" s="3">
        <f>SUMIF(AA28:AA245,"=42559021",U28:U245)</f>
        <v>5457.5761381499979</v>
      </c>
      <c r="AI247" s="3">
        <f>SUMIF(AA28:AA245,"=42559021",V28:V245)</f>
        <v>0</v>
      </c>
      <c r="AJ247" s="3">
        <f>ROUND(SUMIF(AA28:AA245,"=42559021",W28:W245),2)</f>
        <v>0</v>
      </c>
      <c r="AK247" s="3">
        <f>ROUND(SUMIF(AA28:AA245,"=42559021",X28:X245),2)</f>
        <v>72165.06</v>
      </c>
      <c r="AL247" s="3">
        <f>ROUND(SUMIF(AA28:AA245,"=42559021",Y28:Y245),2)</f>
        <v>47475.37</v>
      </c>
      <c r="AM247" s="3"/>
      <c r="AN247" s="3"/>
      <c r="AO247" s="3">
        <f t="shared" ref="AO247:BC247" si="212">ROUND(BX247,2)</f>
        <v>0</v>
      </c>
      <c r="AP247" s="3">
        <f t="shared" si="212"/>
        <v>0</v>
      </c>
      <c r="AQ247" s="3">
        <f t="shared" si="212"/>
        <v>0</v>
      </c>
      <c r="AR247" s="3">
        <f t="shared" si="212"/>
        <v>3161020.06</v>
      </c>
      <c r="AS247" s="3">
        <f t="shared" si="212"/>
        <v>720559.03</v>
      </c>
      <c r="AT247" s="3">
        <f t="shared" si="212"/>
        <v>0</v>
      </c>
      <c r="AU247" s="3">
        <f t="shared" si="212"/>
        <v>2440461.0299999998</v>
      </c>
      <c r="AV247" s="3">
        <f t="shared" si="212"/>
        <v>2957701.37</v>
      </c>
      <c r="AW247" s="3">
        <f t="shared" si="212"/>
        <v>2957701.37</v>
      </c>
      <c r="AX247" s="3">
        <f t="shared" si="212"/>
        <v>0</v>
      </c>
      <c r="AY247" s="3">
        <f t="shared" si="212"/>
        <v>2957701.37</v>
      </c>
      <c r="AZ247" s="3">
        <f t="shared" si="212"/>
        <v>0</v>
      </c>
      <c r="BA247" s="3">
        <f t="shared" si="212"/>
        <v>0</v>
      </c>
      <c r="BB247" s="3">
        <f t="shared" si="212"/>
        <v>0</v>
      </c>
      <c r="BC247" s="3">
        <f t="shared" si="212"/>
        <v>0</v>
      </c>
      <c r="BD247" s="3"/>
      <c r="BE247" s="3"/>
      <c r="BF247" s="3"/>
      <c r="BG247" s="3"/>
      <c r="BH247" s="3"/>
      <c r="BI247" s="3"/>
      <c r="BJ247" s="3"/>
      <c r="BK247" s="3"/>
      <c r="BL247" s="3"/>
      <c r="BM247" s="3"/>
      <c r="BN247" s="3"/>
      <c r="BO247" s="3"/>
      <c r="BP247" s="3"/>
      <c r="BQ247" s="3"/>
      <c r="BR247" s="3"/>
      <c r="BS247" s="3"/>
      <c r="BT247" s="3"/>
      <c r="BU247" s="3"/>
      <c r="BV247" s="3"/>
      <c r="BW247" s="3"/>
      <c r="BX247" s="3">
        <f>ROUND(SUMIF(AA28:AA245,"=42559021",FQ28:FQ245),2)</f>
        <v>0</v>
      </c>
      <c r="BY247" s="3">
        <f>ROUND(SUMIF(AA28:AA245,"=42559021",FR28:FR245),2)</f>
        <v>0</v>
      </c>
      <c r="BZ247" s="3">
        <f>ROUND(SUMIF(AA28:AA245,"=42559021",GL28:GL245),2)</f>
        <v>0</v>
      </c>
      <c r="CA247" s="3">
        <f>ROUND(SUMIF(AA28:AA245,"=42559021",GM28:GM245),2)</f>
        <v>3161020.06</v>
      </c>
      <c r="CB247" s="3">
        <f>ROUND(SUMIF(AA28:AA245,"=42559021",GN28:GN245),2)</f>
        <v>720559.03</v>
      </c>
      <c r="CC247" s="3">
        <f>ROUND(SUMIF(AA28:AA245,"=42559021",GO28:GO245),2)</f>
        <v>0</v>
      </c>
      <c r="CD247" s="3">
        <f>ROUND(SUMIF(AA28:AA245,"=42559021",GP28:GP245),2)</f>
        <v>2440461.0299999998</v>
      </c>
      <c r="CE247" s="3">
        <f>AC247-BX247</f>
        <v>2957701.37</v>
      </c>
      <c r="CF247" s="3">
        <f>AC247-BY247</f>
        <v>2957701.37</v>
      </c>
      <c r="CG247" s="3">
        <f>BX247-BZ247</f>
        <v>0</v>
      </c>
      <c r="CH247" s="3">
        <f>AC247-BX247-BY247+BZ247</f>
        <v>2957701.37</v>
      </c>
      <c r="CI247" s="3">
        <f>BY247-BZ247</f>
        <v>0</v>
      </c>
      <c r="CJ247" s="3">
        <f>ROUND(SUMIF(AA28:AA245,"=42559021",GX28:GX245),2)</f>
        <v>0</v>
      </c>
      <c r="CK247" s="3">
        <f>ROUND(SUMIF(AA28:AA245,"=42559021",GY28:GY245),2)</f>
        <v>0</v>
      </c>
      <c r="CL247" s="3">
        <f>ROUND(SUMIF(AA28:AA245,"=42559021",GZ28:GZ245),2)</f>
        <v>0</v>
      </c>
      <c r="CM247" s="3"/>
      <c r="CN247" s="3"/>
      <c r="CO247" s="3"/>
      <c r="CP247" s="3"/>
      <c r="CQ247" s="3"/>
      <c r="CR247" s="3"/>
      <c r="CS247" s="3"/>
      <c r="CT247" s="3"/>
      <c r="CU247" s="3"/>
      <c r="CV247" s="3"/>
      <c r="CW247" s="3"/>
      <c r="CX247" s="3"/>
      <c r="CY247" s="3"/>
      <c r="CZ247" s="3"/>
      <c r="DA247" s="3"/>
      <c r="DB247" s="3"/>
      <c r="DC247" s="3"/>
      <c r="DD247" s="3"/>
      <c r="DE247" s="3"/>
      <c r="DF247" s="3"/>
      <c r="DG247" s="4">
        <f t="shared" ref="DG247:DL247" si="213">ROUND(DT247,2)</f>
        <v>13244972.890000001</v>
      </c>
      <c r="DH247" s="4">
        <f t="shared" si="213"/>
        <v>11768547.82</v>
      </c>
      <c r="DI247" s="4">
        <f t="shared" si="213"/>
        <v>99397.77</v>
      </c>
      <c r="DJ247" s="4">
        <f t="shared" si="213"/>
        <v>44575.02</v>
      </c>
      <c r="DK247" s="4">
        <f t="shared" si="213"/>
        <v>1377027.3</v>
      </c>
      <c r="DL247" s="4">
        <f t="shared" si="213"/>
        <v>0</v>
      </c>
      <c r="DM247" s="4">
        <f>DZ247</f>
        <v>5457.5761381499979</v>
      </c>
      <c r="DN247" s="4">
        <f>EA247</f>
        <v>0</v>
      </c>
      <c r="DO247" s="4">
        <f>ROUND(EB247,2)</f>
        <v>0</v>
      </c>
      <c r="DP247" s="4">
        <f>ROUND(EC247,2)</f>
        <v>1169864.8999999999</v>
      </c>
      <c r="DQ247" s="4">
        <f>ROUND(ED247,2)</f>
        <v>564581.21</v>
      </c>
      <c r="DR247" s="4"/>
      <c r="DS247" s="4"/>
      <c r="DT247" s="4">
        <f>ROUND(SUMIF(AA28:AA245,"=42559019",O28:O245),2)</f>
        <v>13244972.890000001</v>
      </c>
      <c r="DU247" s="4">
        <f>ROUND(SUMIF(AA28:AA245,"=42559019",P28:P245),2)</f>
        <v>11768547.82</v>
      </c>
      <c r="DV247" s="4">
        <f>ROUND(SUMIF(AA28:AA245,"=42559019",Q28:Q245),2)</f>
        <v>99397.77</v>
      </c>
      <c r="DW247" s="4">
        <f>ROUND(SUMIF(AA28:AA245,"=42559019",R28:R245),2)</f>
        <v>44575.02</v>
      </c>
      <c r="DX247" s="4">
        <f>ROUND(SUMIF(AA28:AA245,"=42559019",S28:S245),2)</f>
        <v>1377027.3</v>
      </c>
      <c r="DY247" s="4">
        <f>ROUND(SUMIF(AA28:AA245,"=42559019",T28:T245),2)</f>
        <v>0</v>
      </c>
      <c r="DZ247" s="4">
        <f>SUMIF(AA28:AA245,"=42559019",U28:U245)</f>
        <v>5457.5761381499979</v>
      </c>
      <c r="EA247" s="4">
        <f>SUMIF(AA28:AA245,"=42559019",V28:V245)</f>
        <v>0</v>
      </c>
      <c r="EB247" s="4">
        <f>ROUND(SUMIF(AA28:AA245,"=42559019",W28:W245),2)</f>
        <v>0</v>
      </c>
      <c r="EC247" s="4">
        <f>ROUND(SUMIF(AA28:AA245,"=42559019",X28:X245),2)</f>
        <v>1169864.8999999999</v>
      </c>
      <c r="ED247" s="4">
        <f>ROUND(SUMIF(AA28:AA245,"=42559019",Y28:Y245),2)</f>
        <v>564581.21</v>
      </c>
      <c r="EE247" s="4"/>
      <c r="EF247" s="4"/>
      <c r="EG247" s="4">
        <f t="shared" ref="EG247:EU247" si="214">ROUND(FP247,2)</f>
        <v>0</v>
      </c>
      <c r="EH247" s="4">
        <f t="shared" si="214"/>
        <v>0</v>
      </c>
      <c r="EI247" s="4">
        <f t="shared" si="214"/>
        <v>0</v>
      </c>
      <c r="EJ247" s="4">
        <f t="shared" si="214"/>
        <v>15049401.779999999</v>
      </c>
      <c r="EK247" s="4">
        <f t="shared" si="214"/>
        <v>5471777.9000000004</v>
      </c>
      <c r="EL247" s="4">
        <f t="shared" si="214"/>
        <v>0</v>
      </c>
      <c r="EM247" s="4">
        <f t="shared" si="214"/>
        <v>9577623.8800000008</v>
      </c>
      <c r="EN247" s="4">
        <f t="shared" si="214"/>
        <v>11768547.82</v>
      </c>
      <c r="EO247" s="4">
        <f t="shared" si="214"/>
        <v>11768547.82</v>
      </c>
      <c r="EP247" s="4">
        <f t="shared" si="214"/>
        <v>0</v>
      </c>
      <c r="EQ247" s="4">
        <f t="shared" si="214"/>
        <v>11768547.82</v>
      </c>
      <c r="ER247" s="4">
        <f t="shared" si="214"/>
        <v>0</v>
      </c>
      <c r="ES247" s="4">
        <f t="shared" si="214"/>
        <v>0</v>
      </c>
      <c r="ET247" s="4">
        <f t="shared" si="214"/>
        <v>0</v>
      </c>
      <c r="EU247" s="4">
        <f t="shared" si="214"/>
        <v>0</v>
      </c>
      <c r="EV247" s="4"/>
      <c r="EW247" s="4"/>
      <c r="EX247" s="4"/>
      <c r="EY247" s="4"/>
      <c r="EZ247" s="4"/>
      <c r="FA247" s="4"/>
      <c r="FB247" s="4"/>
      <c r="FC247" s="4"/>
      <c r="FD247" s="4"/>
      <c r="FE247" s="4"/>
      <c r="FF247" s="4"/>
      <c r="FG247" s="4"/>
      <c r="FH247" s="4"/>
      <c r="FI247" s="4"/>
      <c r="FJ247" s="4"/>
      <c r="FK247" s="4"/>
      <c r="FL247" s="4"/>
      <c r="FM247" s="4"/>
      <c r="FN247" s="4"/>
      <c r="FO247" s="4"/>
      <c r="FP247" s="4">
        <f>ROUND(SUMIF(AA28:AA245,"=42559019",FQ28:FQ245),2)</f>
        <v>0</v>
      </c>
      <c r="FQ247" s="4">
        <f>ROUND(SUMIF(AA28:AA245,"=42559019",FR28:FR245),2)</f>
        <v>0</v>
      </c>
      <c r="FR247" s="4">
        <f>ROUND(SUMIF(AA28:AA245,"=42559019",GL28:GL245),2)</f>
        <v>0</v>
      </c>
      <c r="FS247" s="4">
        <f>ROUND(SUMIF(AA28:AA245,"=42559019",GM28:GM245),2)</f>
        <v>15049401.779999999</v>
      </c>
      <c r="FT247" s="4">
        <f>ROUND(SUMIF(AA28:AA245,"=42559019",GN28:GN245),2)</f>
        <v>5471777.9000000004</v>
      </c>
      <c r="FU247" s="4">
        <f>ROUND(SUMIF(AA28:AA245,"=42559019",GO28:GO245),2)</f>
        <v>0</v>
      </c>
      <c r="FV247" s="4">
        <f>ROUND(SUMIF(AA28:AA245,"=42559019",GP28:GP245),2)</f>
        <v>9577623.8800000008</v>
      </c>
      <c r="FW247" s="4">
        <f>DU247-FP247</f>
        <v>11768547.82</v>
      </c>
      <c r="FX247" s="4">
        <f>DU247-FQ247</f>
        <v>11768547.82</v>
      </c>
      <c r="FY247" s="4">
        <f>FP247-FR247</f>
        <v>0</v>
      </c>
      <c r="FZ247" s="4">
        <f>DU247-FP247-FQ247+FR247</f>
        <v>11768547.82</v>
      </c>
      <c r="GA247" s="4">
        <f>FQ247-FR247</f>
        <v>0</v>
      </c>
      <c r="GB247" s="4">
        <f>ROUND(SUMIF(AA28:AA245,"=42559019",GX28:GX245),2)</f>
        <v>0</v>
      </c>
      <c r="GC247" s="4">
        <f>ROUND(SUMIF(AA28:AA245,"=42559019",GY28:GY245),2)</f>
        <v>0</v>
      </c>
      <c r="GD247" s="4">
        <f>ROUND(SUMIF(AA28:AA245,"=42559019",GZ28:GZ245),2)</f>
        <v>0</v>
      </c>
      <c r="GE247" s="4"/>
      <c r="GF247" s="4"/>
      <c r="GG247" s="4"/>
      <c r="GH247" s="4"/>
      <c r="GI247" s="4"/>
      <c r="GJ247" s="4"/>
      <c r="GK247" s="4"/>
      <c r="GL247" s="4"/>
      <c r="GM247" s="4"/>
      <c r="GN247" s="4"/>
      <c r="GO247" s="4"/>
      <c r="GP247" s="4"/>
      <c r="GQ247" s="4"/>
      <c r="GR247" s="4"/>
      <c r="GS247" s="4"/>
      <c r="GT247" s="4"/>
      <c r="GU247" s="4"/>
      <c r="GV247" s="4"/>
      <c r="GW247" s="4"/>
      <c r="GX247" s="4">
        <v>0</v>
      </c>
    </row>
    <row r="249" spans="1:255" x14ac:dyDescent="0.2">
      <c r="A249" s="5">
        <v>50</v>
      </c>
      <c r="B249" s="5">
        <v>0</v>
      </c>
      <c r="C249" s="5">
        <v>0</v>
      </c>
      <c r="D249" s="5">
        <v>1</v>
      </c>
      <c r="E249" s="5">
        <v>201</v>
      </c>
      <c r="F249" s="5">
        <f>ROUND(Source!O247,O249)</f>
        <v>3037555.74</v>
      </c>
      <c r="G249" s="5" t="s">
        <v>428</v>
      </c>
      <c r="H249" s="5" t="s">
        <v>429</v>
      </c>
      <c r="I249" s="5"/>
      <c r="J249" s="5"/>
      <c r="K249" s="5">
        <v>201</v>
      </c>
      <c r="L249" s="5">
        <v>1</v>
      </c>
      <c r="M249" s="5">
        <v>3</v>
      </c>
      <c r="N249" s="5" t="s">
        <v>3</v>
      </c>
      <c r="O249" s="5">
        <v>2</v>
      </c>
      <c r="P249" s="5">
        <f>ROUND(Source!DG247,O249)</f>
        <v>13244972.890000001</v>
      </c>
      <c r="Q249" s="5"/>
      <c r="R249" s="5"/>
      <c r="S249" s="5"/>
      <c r="T249" s="5"/>
      <c r="U249" s="5"/>
      <c r="V249" s="5"/>
      <c r="W249" s="5"/>
    </row>
    <row r="250" spans="1:255" x14ac:dyDescent="0.2">
      <c r="A250" s="5">
        <v>50</v>
      </c>
      <c r="B250" s="5">
        <v>0</v>
      </c>
      <c r="C250" s="5">
        <v>0</v>
      </c>
      <c r="D250" s="5">
        <v>1</v>
      </c>
      <c r="E250" s="5">
        <v>202</v>
      </c>
      <c r="F250" s="5">
        <f>ROUND(Source!P247,O250)</f>
        <v>2957701.37</v>
      </c>
      <c r="G250" s="5" t="s">
        <v>430</v>
      </c>
      <c r="H250" s="5" t="s">
        <v>431</v>
      </c>
      <c r="I250" s="5"/>
      <c r="J250" s="5"/>
      <c r="K250" s="5">
        <v>202</v>
      </c>
      <c r="L250" s="5">
        <v>2</v>
      </c>
      <c r="M250" s="5">
        <v>3</v>
      </c>
      <c r="N250" s="5" t="s">
        <v>3</v>
      </c>
      <c r="O250" s="5">
        <v>2</v>
      </c>
      <c r="P250" s="5">
        <f>ROUND(Source!DH247,O250)</f>
        <v>11768547.82</v>
      </c>
      <c r="Q250" s="5"/>
      <c r="R250" s="5"/>
      <c r="S250" s="5"/>
      <c r="T250" s="5"/>
      <c r="U250" s="5"/>
      <c r="V250" s="5"/>
      <c r="W250" s="5"/>
    </row>
    <row r="251" spans="1:255" x14ac:dyDescent="0.2">
      <c r="A251" s="5">
        <v>50</v>
      </c>
      <c r="B251" s="5">
        <v>0</v>
      </c>
      <c r="C251" s="5">
        <v>0</v>
      </c>
      <c r="D251" s="5">
        <v>1</v>
      </c>
      <c r="E251" s="5">
        <v>222</v>
      </c>
      <c r="F251" s="5">
        <f>ROUND(Source!AO247,O251)</f>
        <v>0</v>
      </c>
      <c r="G251" s="5" t="s">
        <v>432</v>
      </c>
      <c r="H251" s="5" t="s">
        <v>433</v>
      </c>
      <c r="I251" s="5"/>
      <c r="J251" s="5"/>
      <c r="K251" s="5">
        <v>222</v>
      </c>
      <c r="L251" s="5">
        <v>3</v>
      </c>
      <c r="M251" s="5">
        <v>3</v>
      </c>
      <c r="N251" s="5" t="s">
        <v>3</v>
      </c>
      <c r="O251" s="5">
        <v>2</v>
      </c>
      <c r="P251" s="5">
        <f>ROUND(Source!EG247,O251)</f>
        <v>0</v>
      </c>
      <c r="Q251" s="5"/>
      <c r="R251" s="5"/>
      <c r="S251" s="5"/>
      <c r="T251" s="5"/>
      <c r="U251" s="5"/>
      <c r="V251" s="5"/>
      <c r="W251" s="5"/>
    </row>
    <row r="252" spans="1:255" x14ac:dyDescent="0.2">
      <c r="A252" s="5">
        <v>50</v>
      </c>
      <c r="B252" s="5">
        <v>0</v>
      </c>
      <c r="C252" s="5">
        <v>0</v>
      </c>
      <c r="D252" s="5">
        <v>1</v>
      </c>
      <c r="E252" s="5">
        <v>225</v>
      </c>
      <c r="F252" s="5">
        <f>ROUND(Source!AV247,O252)</f>
        <v>2957701.37</v>
      </c>
      <c r="G252" s="5" t="s">
        <v>434</v>
      </c>
      <c r="H252" s="5" t="s">
        <v>435</v>
      </c>
      <c r="I252" s="5"/>
      <c r="J252" s="5"/>
      <c r="K252" s="5">
        <v>225</v>
      </c>
      <c r="L252" s="5">
        <v>4</v>
      </c>
      <c r="M252" s="5">
        <v>3</v>
      </c>
      <c r="N252" s="5" t="s">
        <v>3</v>
      </c>
      <c r="O252" s="5">
        <v>2</v>
      </c>
      <c r="P252" s="5">
        <f>ROUND(Source!EN247,O252)</f>
        <v>11768547.82</v>
      </c>
      <c r="Q252" s="5"/>
      <c r="R252" s="5"/>
      <c r="S252" s="5"/>
      <c r="T252" s="5"/>
      <c r="U252" s="5"/>
      <c r="V252" s="5"/>
      <c r="W252" s="5"/>
    </row>
    <row r="253" spans="1:255" x14ac:dyDescent="0.2">
      <c r="A253" s="5">
        <v>50</v>
      </c>
      <c r="B253" s="5">
        <v>0</v>
      </c>
      <c r="C253" s="5">
        <v>0</v>
      </c>
      <c r="D253" s="5">
        <v>1</v>
      </c>
      <c r="E253" s="5">
        <v>226</v>
      </c>
      <c r="F253" s="5">
        <f>ROUND(Source!AW247,O253)</f>
        <v>2957701.37</v>
      </c>
      <c r="G253" s="5" t="s">
        <v>436</v>
      </c>
      <c r="H253" s="5" t="s">
        <v>437</v>
      </c>
      <c r="I253" s="5"/>
      <c r="J253" s="5"/>
      <c r="K253" s="5">
        <v>226</v>
      </c>
      <c r="L253" s="5">
        <v>5</v>
      </c>
      <c r="M253" s="5">
        <v>3</v>
      </c>
      <c r="N253" s="5" t="s">
        <v>3</v>
      </c>
      <c r="O253" s="5">
        <v>2</v>
      </c>
      <c r="P253" s="5">
        <f>ROUND(Source!EO247,O253)</f>
        <v>11768547.82</v>
      </c>
      <c r="Q253" s="5"/>
      <c r="R253" s="5"/>
      <c r="S253" s="5"/>
      <c r="T253" s="5"/>
      <c r="U253" s="5"/>
      <c r="V253" s="5"/>
      <c r="W253" s="5"/>
    </row>
    <row r="254" spans="1:255" x14ac:dyDescent="0.2">
      <c r="A254" s="5">
        <v>50</v>
      </c>
      <c r="B254" s="5">
        <v>0</v>
      </c>
      <c r="C254" s="5">
        <v>0</v>
      </c>
      <c r="D254" s="5">
        <v>1</v>
      </c>
      <c r="E254" s="5">
        <v>227</v>
      </c>
      <c r="F254" s="5">
        <f>ROUND(Source!AX247,O254)</f>
        <v>0</v>
      </c>
      <c r="G254" s="5" t="s">
        <v>438</v>
      </c>
      <c r="H254" s="5" t="s">
        <v>439</v>
      </c>
      <c r="I254" s="5"/>
      <c r="J254" s="5"/>
      <c r="K254" s="5">
        <v>227</v>
      </c>
      <c r="L254" s="5">
        <v>6</v>
      </c>
      <c r="M254" s="5">
        <v>3</v>
      </c>
      <c r="N254" s="5" t="s">
        <v>3</v>
      </c>
      <c r="O254" s="5">
        <v>2</v>
      </c>
      <c r="P254" s="5">
        <f>ROUND(Source!EP247,O254)</f>
        <v>0</v>
      </c>
      <c r="Q254" s="5"/>
      <c r="R254" s="5"/>
      <c r="S254" s="5"/>
      <c r="T254" s="5"/>
      <c r="U254" s="5"/>
      <c r="V254" s="5"/>
      <c r="W254" s="5"/>
    </row>
    <row r="255" spans="1:255" x14ac:dyDescent="0.2">
      <c r="A255" s="5">
        <v>50</v>
      </c>
      <c r="B255" s="5">
        <v>0</v>
      </c>
      <c r="C255" s="5">
        <v>0</v>
      </c>
      <c r="D255" s="5">
        <v>1</v>
      </c>
      <c r="E255" s="5">
        <v>228</v>
      </c>
      <c r="F255" s="5">
        <f>ROUND(Source!AY247,O255)</f>
        <v>2957701.37</v>
      </c>
      <c r="G255" s="5" t="s">
        <v>440</v>
      </c>
      <c r="H255" s="5" t="s">
        <v>441</v>
      </c>
      <c r="I255" s="5"/>
      <c r="J255" s="5"/>
      <c r="K255" s="5">
        <v>228</v>
      </c>
      <c r="L255" s="5">
        <v>7</v>
      </c>
      <c r="M255" s="5">
        <v>3</v>
      </c>
      <c r="N255" s="5" t="s">
        <v>3</v>
      </c>
      <c r="O255" s="5">
        <v>2</v>
      </c>
      <c r="P255" s="5">
        <f>ROUND(Source!EQ247,O255)</f>
        <v>11768547.82</v>
      </c>
      <c r="Q255" s="5"/>
      <c r="R255" s="5"/>
      <c r="S255" s="5"/>
      <c r="T255" s="5"/>
      <c r="U255" s="5"/>
      <c r="V255" s="5"/>
      <c r="W255" s="5"/>
    </row>
    <row r="256" spans="1:255" x14ac:dyDescent="0.2">
      <c r="A256" s="5">
        <v>50</v>
      </c>
      <c r="B256" s="5">
        <v>0</v>
      </c>
      <c r="C256" s="5">
        <v>0</v>
      </c>
      <c r="D256" s="5">
        <v>1</v>
      </c>
      <c r="E256" s="5">
        <v>216</v>
      </c>
      <c r="F256" s="5">
        <f>ROUND(Source!AP247,O256)</f>
        <v>0</v>
      </c>
      <c r="G256" s="5" t="s">
        <v>442</v>
      </c>
      <c r="H256" s="5" t="s">
        <v>443</v>
      </c>
      <c r="I256" s="5"/>
      <c r="J256" s="5"/>
      <c r="K256" s="5">
        <v>216</v>
      </c>
      <c r="L256" s="5">
        <v>8</v>
      </c>
      <c r="M256" s="5">
        <v>3</v>
      </c>
      <c r="N256" s="5" t="s">
        <v>3</v>
      </c>
      <c r="O256" s="5">
        <v>2</v>
      </c>
      <c r="P256" s="5">
        <f>ROUND(Source!EH247,O256)</f>
        <v>0</v>
      </c>
      <c r="Q256" s="5"/>
      <c r="R256" s="5"/>
      <c r="S256" s="5"/>
      <c r="T256" s="5"/>
      <c r="U256" s="5"/>
      <c r="V256" s="5"/>
      <c r="W256" s="5"/>
    </row>
    <row r="257" spans="1:23" x14ac:dyDescent="0.2">
      <c r="A257" s="5">
        <v>50</v>
      </c>
      <c r="B257" s="5">
        <v>0</v>
      </c>
      <c r="C257" s="5">
        <v>0</v>
      </c>
      <c r="D257" s="5">
        <v>1</v>
      </c>
      <c r="E257" s="5">
        <v>223</v>
      </c>
      <c r="F257" s="5">
        <f>ROUND(Source!AQ247,O257)</f>
        <v>0</v>
      </c>
      <c r="G257" s="5" t="s">
        <v>444</v>
      </c>
      <c r="H257" s="5" t="s">
        <v>445</v>
      </c>
      <c r="I257" s="5"/>
      <c r="J257" s="5"/>
      <c r="K257" s="5">
        <v>223</v>
      </c>
      <c r="L257" s="5">
        <v>9</v>
      </c>
      <c r="M257" s="5">
        <v>3</v>
      </c>
      <c r="N257" s="5" t="s">
        <v>3</v>
      </c>
      <c r="O257" s="5">
        <v>2</v>
      </c>
      <c r="P257" s="5">
        <f>ROUND(Source!EI247,O257)</f>
        <v>0</v>
      </c>
      <c r="Q257" s="5"/>
      <c r="R257" s="5"/>
      <c r="S257" s="5"/>
      <c r="T257" s="5"/>
      <c r="U257" s="5"/>
      <c r="V257" s="5"/>
      <c r="W257" s="5"/>
    </row>
    <row r="258" spans="1:23" x14ac:dyDescent="0.2">
      <c r="A258" s="5">
        <v>50</v>
      </c>
      <c r="B258" s="5">
        <v>0</v>
      </c>
      <c r="C258" s="5">
        <v>0</v>
      </c>
      <c r="D258" s="5">
        <v>1</v>
      </c>
      <c r="E258" s="5">
        <v>229</v>
      </c>
      <c r="F258" s="5">
        <f>ROUND(Source!AZ247,O258)</f>
        <v>0</v>
      </c>
      <c r="G258" s="5" t="s">
        <v>446</v>
      </c>
      <c r="H258" s="5" t="s">
        <v>447</v>
      </c>
      <c r="I258" s="5"/>
      <c r="J258" s="5"/>
      <c r="K258" s="5">
        <v>229</v>
      </c>
      <c r="L258" s="5">
        <v>10</v>
      </c>
      <c r="M258" s="5">
        <v>3</v>
      </c>
      <c r="N258" s="5" t="s">
        <v>3</v>
      </c>
      <c r="O258" s="5">
        <v>2</v>
      </c>
      <c r="P258" s="5">
        <f>ROUND(Source!ER247,O258)</f>
        <v>0</v>
      </c>
      <c r="Q258" s="5"/>
      <c r="R258" s="5"/>
      <c r="S258" s="5"/>
      <c r="T258" s="5"/>
      <c r="U258" s="5"/>
      <c r="V258" s="5"/>
      <c r="W258" s="5"/>
    </row>
    <row r="259" spans="1:23" x14ac:dyDescent="0.2">
      <c r="A259" s="5">
        <v>50</v>
      </c>
      <c r="B259" s="5">
        <v>0</v>
      </c>
      <c r="C259" s="5">
        <v>0</v>
      </c>
      <c r="D259" s="5">
        <v>1</v>
      </c>
      <c r="E259" s="5">
        <v>203</v>
      </c>
      <c r="F259" s="5">
        <f>ROUND(Source!Q247,O259)</f>
        <v>12353.04</v>
      </c>
      <c r="G259" s="5" t="s">
        <v>448</v>
      </c>
      <c r="H259" s="5" t="s">
        <v>449</v>
      </c>
      <c r="I259" s="5"/>
      <c r="J259" s="5"/>
      <c r="K259" s="5">
        <v>203</v>
      </c>
      <c r="L259" s="5">
        <v>11</v>
      </c>
      <c r="M259" s="5">
        <v>3</v>
      </c>
      <c r="N259" s="5" t="s">
        <v>3</v>
      </c>
      <c r="O259" s="5">
        <v>2</v>
      </c>
      <c r="P259" s="5">
        <f>ROUND(Source!DI247,O259)</f>
        <v>99397.77</v>
      </c>
      <c r="Q259" s="5"/>
      <c r="R259" s="5"/>
      <c r="S259" s="5"/>
      <c r="T259" s="5"/>
      <c r="U259" s="5"/>
      <c r="V259" s="5"/>
      <c r="W259" s="5"/>
    </row>
    <row r="260" spans="1:23" x14ac:dyDescent="0.2">
      <c r="A260" s="5">
        <v>50</v>
      </c>
      <c r="B260" s="5">
        <v>0</v>
      </c>
      <c r="C260" s="5">
        <v>0</v>
      </c>
      <c r="D260" s="5">
        <v>1</v>
      </c>
      <c r="E260" s="5">
        <v>231</v>
      </c>
      <c r="F260" s="5">
        <f>ROUND(Source!BB247,O260)</f>
        <v>0</v>
      </c>
      <c r="G260" s="5" t="s">
        <v>450</v>
      </c>
      <c r="H260" s="5" t="s">
        <v>451</v>
      </c>
      <c r="I260" s="5"/>
      <c r="J260" s="5"/>
      <c r="K260" s="5">
        <v>231</v>
      </c>
      <c r="L260" s="5">
        <v>12</v>
      </c>
      <c r="M260" s="5">
        <v>3</v>
      </c>
      <c r="N260" s="5" t="s">
        <v>3</v>
      </c>
      <c r="O260" s="5">
        <v>2</v>
      </c>
      <c r="P260" s="5">
        <f>ROUND(Source!ET247,O260)</f>
        <v>0</v>
      </c>
      <c r="Q260" s="5"/>
      <c r="R260" s="5"/>
      <c r="S260" s="5"/>
      <c r="T260" s="5"/>
      <c r="U260" s="5"/>
      <c r="V260" s="5"/>
      <c r="W260" s="5"/>
    </row>
    <row r="261" spans="1:23" x14ac:dyDescent="0.2">
      <c r="A261" s="5">
        <v>50</v>
      </c>
      <c r="B261" s="5">
        <v>0</v>
      </c>
      <c r="C261" s="5">
        <v>0</v>
      </c>
      <c r="D261" s="5">
        <v>1</v>
      </c>
      <c r="E261" s="5">
        <v>204</v>
      </c>
      <c r="F261" s="5">
        <f>ROUND(Source!R247,O261)</f>
        <v>2185.06</v>
      </c>
      <c r="G261" s="5" t="s">
        <v>452</v>
      </c>
      <c r="H261" s="5" t="s">
        <v>453</v>
      </c>
      <c r="I261" s="5"/>
      <c r="J261" s="5"/>
      <c r="K261" s="5">
        <v>204</v>
      </c>
      <c r="L261" s="5">
        <v>13</v>
      </c>
      <c r="M261" s="5">
        <v>3</v>
      </c>
      <c r="N261" s="5" t="s">
        <v>3</v>
      </c>
      <c r="O261" s="5">
        <v>2</v>
      </c>
      <c r="P261" s="5">
        <f>ROUND(Source!DJ247,O261)</f>
        <v>44575.02</v>
      </c>
      <c r="Q261" s="5"/>
      <c r="R261" s="5"/>
      <c r="S261" s="5"/>
      <c r="T261" s="5"/>
      <c r="U261" s="5"/>
      <c r="V261" s="5"/>
      <c r="W261" s="5"/>
    </row>
    <row r="262" spans="1:23" x14ac:dyDescent="0.2">
      <c r="A262" s="5">
        <v>50</v>
      </c>
      <c r="B262" s="5">
        <v>0</v>
      </c>
      <c r="C262" s="5">
        <v>0</v>
      </c>
      <c r="D262" s="5">
        <v>1</v>
      </c>
      <c r="E262" s="5">
        <v>205</v>
      </c>
      <c r="F262" s="5">
        <f>ROUND(Source!S247,O262)</f>
        <v>67501.33</v>
      </c>
      <c r="G262" s="5" t="s">
        <v>454</v>
      </c>
      <c r="H262" s="5" t="s">
        <v>455</v>
      </c>
      <c r="I262" s="5"/>
      <c r="J262" s="5"/>
      <c r="K262" s="5">
        <v>205</v>
      </c>
      <c r="L262" s="5">
        <v>14</v>
      </c>
      <c r="M262" s="5">
        <v>3</v>
      </c>
      <c r="N262" s="5" t="s">
        <v>3</v>
      </c>
      <c r="O262" s="5">
        <v>2</v>
      </c>
      <c r="P262" s="5">
        <f>ROUND(Source!DK247,O262)</f>
        <v>1377027.3</v>
      </c>
      <c r="Q262" s="5"/>
      <c r="R262" s="5"/>
      <c r="S262" s="5"/>
      <c r="T262" s="5"/>
      <c r="U262" s="5"/>
      <c r="V262" s="5"/>
      <c r="W262" s="5"/>
    </row>
    <row r="263" spans="1:23" x14ac:dyDescent="0.2">
      <c r="A263" s="5">
        <v>50</v>
      </c>
      <c r="B263" s="5">
        <v>0</v>
      </c>
      <c r="C263" s="5">
        <v>0</v>
      </c>
      <c r="D263" s="5">
        <v>1</v>
      </c>
      <c r="E263" s="5">
        <v>232</v>
      </c>
      <c r="F263" s="5">
        <f>ROUND(Source!BC247,O263)</f>
        <v>0</v>
      </c>
      <c r="G263" s="5" t="s">
        <v>456</v>
      </c>
      <c r="H263" s="5" t="s">
        <v>457</v>
      </c>
      <c r="I263" s="5"/>
      <c r="J263" s="5"/>
      <c r="K263" s="5">
        <v>232</v>
      </c>
      <c r="L263" s="5">
        <v>15</v>
      </c>
      <c r="M263" s="5">
        <v>3</v>
      </c>
      <c r="N263" s="5" t="s">
        <v>3</v>
      </c>
      <c r="O263" s="5">
        <v>2</v>
      </c>
      <c r="P263" s="5">
        <f>ROUND(Source!EU247,O263)</f>
        <v>0</v>
      </c>
      <c r="Q263" s="5"/>
      <c r="R263" s="5"/>
      <c r="S263" s="5"/>
      <c r="T263" s="5"/>
      <c r="U263" s="5"/>
      <c r="V263" s="5"/>
      <c r="W263" s="5"/>
    </row>
    <row r="264" spans="1:23" x14ac:dyDescent="0.2">
      <c r="A264" s="5">
        <v>50</v>
      </c>
      <c r="B264" s="5">
        <v>0</v>
      </c>
      <c r="C264" s="5">
        <v>0</v>
      </c>
      <c r="D264" s="5">
        <v>1</v>
      </c>
      <c r="E264" s="5">
        <v>214</v>
      </c>
      <c r="F264" s="5">
        <f>ROUND(Source!AS247,O264)</f>
        <v>720559.03</v>
      </c>
      <c r="G264" s="5" t="s">
        <v>458</v>
      </c>
      <c r="H264" s="5" t="s">
        <v>459</v>
      </c>
      <c r="I264" s="5"/>
      <c r="J264" s="5"/>
      <c r="K264" s="5">
        <v>214</v>
      </c>
      <c r="L264" s="5">
        <v>16</v>
      </c>
      <c r="M264" s="5">
        <v>3</v>
      </c>
      <c r="N264" s="5" t="s">
        <v>3</v>
      </c>
      <c r="O264" s="5">
        <v>2</v>
      </c>
      <c r="P264" s="5">
        <f>ROUND(Source!EK247,O264)</f>
        <v>5471777.9000000004</v>
      </c>
      <c r="Q264" s="5"/>
      <c r="R264" s="5"/>
      <c r="S264" s="5"/>
      <c r="T264" s="5"/>
      <c r="U264" s="5"/>
      <c r="V264" s="5"/>
      <c r="W264" s="5"/>
    </row>
    <row r="265" spans="1:23" x14ac:dyDescent="0.2">
      <c r="A265" s="5">
        <v>50</v>
      </c>
      <c r="B265" s="5">
        <v>0</v>
      </c>
      <c r="C265" s="5">
        <v>0</v>
      </c>
      <c r="D265" s="5">
        <v>1</v>
      </c>
      <c r="E265" s="5">
        <v>215</v>
      </c>
      <c r="F265" s="5">
        <f>ROUND(Source!AT247,O265)</f>
        <v>0</v>
      </c>
      <c r="G265" s="5" t="s">
        <v>460</v>
      </c>
      <c r="H265" s="5" t="s">
        <v>461</v>
      </c>
      <c r="I265" s="5"/>
      <c r="J265" s="5"/>
      <c r="K265" s="5">
        <v>215</v>
      </c>
      <c r="L265" s="5">
        <v>17</v>
      </c>
      <c r="M265" s="5">
        <v>3</v>
      </c>
      <c r="N265" s="5" t="s">
        <v>3</v>
      </c>
      <c r="O265" s="5">
        <v>2</v>
      </c>
      <c r="P265" s="5">
        <f>ROUND(Source!EL247,O265)</f>
        <v>0</v>
      </c>
      <c r="Q265" s="5"/>
      <c r="R265" s="5"/>
      <c r="S265" s="5"/>
      <c r="T265" s="5"/>
      <c r="U265" s="5"/>
      <c r="V265" s="5"/>
      <c r="W265" s="5"/>
    </row>
    <row r="266" spans="1:23" x14ac:dyDescent="0.2">
      <c r="A266" s="5">
        <v>50</v>
      </c>
      <c r="B266" s="5">
        <v>0</v>
      </c>
      <c r="C266" s="5">
        <v>0</v>
      </c>
      <c r="D266" s="5">
        <v>1</v>
      </c>
      <c r="E266" s="5">
        <v>217</v>
      </c>
      <c r="F266" s="5">
        <f>ROUND(Source!AU247,O266)</f>
        <v>2440461.0299999998</v>
      </c>
      <c r="G266" s="5" t="s">
        <v>462</v>
      </c>
      <c r="H266" s="5" t="s">
        <v>463</v>
      </c>
      <c r="I266" s="5"/>
      <c r="J266" s="5"/>
      <c r="K266" s="5">
        <v>217</v>
      </c>
      <c r="L266" s="5">
        <v>18</v>
      </c>
      <c r="M266" s="5">
        <v>3</v>
      </c>
      <c r="N266" s="5" t="s">
        <v>3</v>
      </c>
      <c r="O266" s="5">
        <v>2</v>
      </c>
      <c r="P266" s="5">
        <f>ROUND(Source!EM247,O266)</f>
        <v>9577623.8800000008</v>
      </c>
      <c r="Q266" s="5"/>
      <c r="R266" s="5"/>
      <c r="S266" s="5"/>
      <c r="T266" s="5"/>
      <c r="U266" s="5"/>
      <c r="V266" s="5"/>
      <c r="W266" s="5"/>
    </row>
    <row r="267" spans="1:23" x14ac:dyDescent="0.2">
      <c r="A267" s="5">
        <v>50</v>
      </c>
      <c r="B267" s="5">
        <v>0</v>
      </c>
      <c r="C267" s="5">
        <v>0</v>
      </c>
      <c r="D267" s="5">
        <v>1</v>
      </c>
      <c r="E267" s="5">
        <v>230</v>
      </c>
      <c r="F267" s="5">
        <f>ROUND(Source!BA247,O267)</f>
        <v>0</v>
      </c>
      <c r="G267" s="5" t="s">
        <v>464</v>
      </c>
      <c r="H267" s="5" t="s">
        <v>465</v>
      </c>
      <c r="I267" s="5"/>
      <c r="J267" s="5"/>
      <c r="K267" s="5">
        <v>230</v>
      </c>
      <c r="L267" s="5">
        <v>19</v>
      </c>
      <c r="M267" s="5">
        <v>3</v>
      </c>
      <c r="N267" s="5" t="s">
        <v>3</v>
      </c>
      <c r="O267" s="5">
        <v>2</v>
      </c>
      <c r="P267" s="5">
        <f>ROUND(Source!ES247,O267)</f>
        <v>0</v>
      </c>
      <c r="Q267" s="5"/>
      <c r="R267" s="5"/>
      <c r="S267" s="5"/>
      <c r="T267" s="5"/>
      <c r="U267" s="5"/>
      <c r="V267" s="5"/>
      <c r="W267" s="5"/>
    </row>
    <row r="268" spans="1:23" x14ac:dyDescent="0.2">
      <c r="A268" s="5">
        <v>50</v>
      </c>
      <c r="B268" s="5">
        <v>0</v>
      </c>
      <c r="C268" s="5">
        <v>0</v>
      </c>
      <c r="D268" s="5">
        <v>1</v>
      </c>
      <c r="E268" s="5">
        <v>206</v>
      </c>
      <c r="F268" s="5">
        <f>ROUND(Source!T247,O268)</f>
        <v>0</v>
      </c>
      <c r="G268" s="5" t="s">
        <v>466</v>
      </c>
      <c r="H268" s="5" t="s">
        <v>467</v>
      </c>
      <c r="I268" s="5"/>
      <c r="J268" s="5"/>
      <c r="K268" s="5">
        <v>206</v>
      </c>
      <c r="L268" s="5">
        <v>20</v>
      </c>
      <c r="M268" s="5">
        <v>3</v>
      </c>
      <c r="N268" s="5" t="s">
        <v>3</v>
      </c>
      <c r="O268" s="5">
        <v>2</v>
      </c>
      <c r="P268" s="5">
        <f>ROUND(Source!DL247,O268)</f>
        <v>0</v>
      </c>
      <c r="Q268" s="5"/>
      <c r="R268" s="5"/>
      <c r="S268" s="5"/>
      <c r="T268" s="5"/>
      <c r="U268" s="5"/>
      <c r="V268" s="5"/>
      <c r="W268" s="5"/>
    </row>
    <row r="269" spans="1:23" x14ac:dyDescent="0.2">
      <c r="A269" s="5">
        <v>50</v>
      </c>
      <c r="B269" s="5">
        <v>0</v>
      </c>
      <c r="C269" s="5">
        <v>0</v>
      </c>
      <c r="D269" s="5">
        <v>1</v>
      </c>
      <c r="E269" s="5">
        <v>207</v>
      </c>
      <c r="F269" s="5">
        <f>Source!U247</f>
        <v>5457.5761381499979</v>
      </c>
      <c r="G269" s="5" t="s">
        <v>468</v>
      </c>
      <c r="H269" s="5" t="s">
        <v>469</v>
      </c>
      <c r="I269" s="5"/>
      <c r="J269" s="5"/>
      <c r="K269" s="5">
        <v>207</v>
      </c>
      <c r="L269" s="5">
        <v>21</v>
      </c>
      <c r="M269" s="5">
        <v>3</v>
      </c>
      <c r="N269" s="5" t="s">
        <v>3</v>
      </c>
      <c r="O269" s="5">
        <v>-1</v>
      </c>
      <c r="P269" s="5">
        <f>Source!DM247</f>
        <v>5457.5761381499979</v>
      </c>
      <c r="Q269" s="5"/>
      <c r="R269" s="5"/>
      <c r="S269" s="5"/>
      <c r="T269" s="5"/>
      <c r="U269" s="5"/>
      <c r="V269" s="5"/>
      <c r="W269" s="5"/>
    </row>
    <row r="270" spans="1:23" x14ac:dyDescent="0.2">
      <c r="A270" s="5">
        <v>50</v>
      </c>
      <c r="B270" s="5">
        <v>0</v>
      </c>
      <c r="C270" s="5">
        <v>0</v>
      </c>
      <c r="D270" s="5">
        <v>1</v>
      </c>
      <c r="E270" s="5">
        <v>208</v>
      </c>
      <c r="F270" s="5">
        <f>Source!V247</f>
        <v>0</v>
      </c>
      <c r="G270" s="5" t="s">
        <v>470</v>
      </c>
      <c r="H270" s="5" t="s">
        <v>471</v>
      </c>
      <c r="I270" s="5"/>
      <c r="J270" s="5"/>
      <c r="K270" s="5">
        <v>208</v>
      </c>
      <c r="L270" s="5">
        <v>22</v>
      </c>
      <c r="M270" s="5">
        <v>3</v>
      </c>
      <c r="N270" s="5" t="s">
        <v>3</v>
      </c>
      <c r="O270" s="5">
        <v>-1</v>
      </c>
      <c r="P270" s="5">
        <f>Source!DN247</f>
        <v>0</v>
      </c>
      <c r="Q270" s="5"/>
      <c r="R270" s="5"/>
      <c r="S270" s="5"/>
      <c r="T270" s="5"/>
      <c r="U270" s="5"/>
      <c r="V270" s="5"/>
      <c r="W270" s="5"/>
    </row>
    <row r="271" spans="1:23" x14ac:dyDescent="0.2">
      <c r="A271" s="5">
        <v>50</v>
      </c>
      <c r="B271" s="5">
        <v>0</v>
      </c>
      <c r="C271" s="5">
        <v>0</v>
      </c>
      <c r="D271" s="5">
        <v>1</v>
      </c>
      <c r="E271" s="5">
        <v>209</v>
      </c>
      <c r="F271" s="5">
        <f>ROUND(Source!W247,O271)</f>
        <v>0</v>
      </c>
      <c r="G271" s="5" t="s">
        <v>472</v>
      </c>
      <c r="H271" s="5" t="s">
        <v>473</v>
      </c>
      <c r="I271" s="5"/>
      <c r="J271" s="5"/>
      <c r="K271" s="5">
        <v>209</v>
      </c>
      <c r="L271" s="5">
        <v>23</v>
      </c>
      <c r="M271" s="5">
        <v>3</v>
      </c>
      <c r="N271" s="5" t="s">
        <v>3</v>
      </c>
      <c r="O271" s="5">
        <v>2</v>
      </c>
      <c r="P271" s="5">
        <f>ROUND(Source!DO247,O271)</f>
        <v>0</v>
      </c>
      <c r="Q271" s="5"/>
      <c r="R271" s="5"/>
      <c r="S271" s="5"/>
      <c r="T271" s="5"/>
      <c r="U271" s="5"/>
      <c r="V271" s="5"/>
      <c r="W271" s="5"/>
    </row>
    <row r="272" spans="1:23" x14ac:dyDescent="0.2">
      <c r="A272" s="5">
        <v>50</v>
      </c>
      <c r="B272" s="5">
        <v>0</v>
      </c>
      <c r="C272" s="5">
        <v>0</v>
      </c>
      <c r="D272" s="5">
        <v>1</v>
      </c>
      <c r="E272" s="5">
        <v>210</v>
      </c>
      <c r="F272" s="5">
        <f>ROUND(Source!X247,O272)</f>
        <v>72165.06</v>
      </c>
      <c r="G272" s="5" t="s">
        <v>474</v>
      </c>
      <c r="H272" s="5" t="s">
        <v>475</v>
      </c>
      <c r="I272" s="5"/>
      <c r="J272" s="5"/>
      <c r="K272" s="5">
        <v>210</v>
      </c>
      <c r="L272" s="5">
        <v>24</v>
      </c>
      <c r="M272" s="5">
        <v>3</v>
      </c>
      <c r="N272" s="5" t="s">
        <v>3</v>
      </c>
      <c r="O272" s="5">
        <v>2</v>
      </c>
      <c r="P272" s="5">
        <f>ROUND(Source!DP247,O272)</f>
        <v>1169864.8999999999</v>
      </c>
      <c r="Q272" s="5"/>
      <c r="R272" s="5"/>
      <c r="S272" s="5"/>
      <c r="T272" s="5"/>
      <c r="U272" s="5"/>
      <c r="V272" s="5"/>
      <c r="W272" s="5"/>
    </row>
    <row r="273" spans="1:255" x14ac:dyDescent="0.2">
      <c r="A273" s="5">
        <v>50</v>
      </c>
      <c r="B273" s="5">
        <v>0</v>
      </c>
      <c r="C273" s="5">
        <v>0</v>
      </c>
      <c r="D273" s="5">
        <v>1</v>
      </c>
      <c r="E273" s="5">
        <v>211</v>
      </c>
      <c r="F273" s="5">
        <f>ROUND(Source!Y247,O273)</f>
        <v>47475.37</v>
      </c>
      <c r="G273" s="5" t="s">
        <v>476</v>
      </c>
      <c r="H273" s="5" t="s">
        <v>477</v>
      </c>
      <c r="I273" s="5"/>
      <c r="J273" s="5"/>
      <c r="K273" s="5">
        <v>211</v>
      </c>
      <c r="L273" s="5">
        <v>25</v>
      </c>
      <c r="M273" s="5">
        <v>3</v>
      </c>
      <c r="N273" s="5" t="s">
        <v>3</v>
      </c>
      <c r="O273" s="5">
        <v>2</v>
      </c>
      <c r="P273" s="5">
        <f>ROUND(Source!DQ247,O273)</f>
        <v>564581.21</v>
      </c>
      <c r="Q273" s="5"/>
      <c r="R273" s="5"/>
      <c r="S273" s="5"/>
      <c r="T273" s="5"/>
      <c r="U273" s="5"/>
      <c r="V273" s="5"/>
      <c r="W273" s="5"/>
    </row>
    <row r="274" spans="1:255" x14ac:dyDescent="0.2">
      <c r="A274" s="5">
        <v>50</v>
      </c>
      <c r="B274" s="5">
        <v>0</v>
      </c>
      <c r="C274" s="5">
        <v>0</v>
      </c>
      <c r="D274" s="5">
        <v>1</v>
      </c>
      <c r="E274" s="5">
        <v>224</v>
      </c>
      <c r="F274" s="5">
        <f>ROUND(Source!AR247,O274)</f>
        <v>3161020.06</v>
      </c>
      <c r="G274" s="5" t="s">
        <v>478</v>
      </c>
      <c r="H274" s="5" t="s">
        <v>479</v>
      </c>
      <c r="I274" s="5"/>
      <c r="J274" s="5"/>
      <c r="K274" s="5">
        <v>224</v>
      </c>
      <c r="L274" s="5">
        <v>26</v>
      </c>
      <c r="M274" s="5">
        <v>3</v>
      </c>
      <c r="N274" s="5" t="s">
        <v>3</v>
      </c>
      <c r="O274" s="5">
        <v>2</v>
      </c>
      <c r="P274" s="5">
        <f>ROUND(Source!EJ247,O274)</f>
        <v>15049401.779999999</v>
      </c>
      <c r="Q274" s="5"/>
      <c r="R274" s="5"/>
      <c r="S274" s="5"/>
      <c r="T274" s="5"/>
      <c r="U274" s="5"/>
      <c r="V274" s="5"/>
      <c r="W274" s="5"/>
    </row>
    <row r="276" spans="1:255" x14ac:dyDescent="0.2">
      <c r="A276" s="1">
        <v>4</v>
      </c>
      <c r="B276" s="1">
        <v>1</v>
      </c>
      <c r="C276" s="1"/>
      <c r="D276" s="1">
        <f>ROW(A299)</f>
        <v>299</v>
      </c>
      <c r="E276" s="1"/>
      <c r="F276" s="1" t="s">
        <v>480</v>
      </c>
      <c r="G276" s="1" t="s">
        <v>480</v>
      </c>
      <c r="H276" s="1" t="s">
        <v>3</v>
      </c>
      <c r="I276" s="1">
        <v>0</v>
      </c>
      <c r="J276" s="1"/>
      <c r="K276" s="1">
        <v>1</v>
      </c>
      <c r="L276" s="1"/>
      <c r="M276" s="1"/>
      <c r="N276" s="1"/>
      <c r="O276" s="1"/>
      <c r="P276" s="1"/>
      <c r="Q276" s="1"/>
      <c r="R276" s="1"/>
      <c r="S276" s="1"/>
      <c r="T276" s="1"/>
      <c r="U276" s="1" t="s">
        <v>481</v>
      </c>
      <c r="V276" s="1">
        <v>0</v>
      </c>
      <c r="W276" s="1"/>
      <c r="X276" s="1"/>
      <c r="Y276" s="1"/>
      <c r="Z276" s="1"/>
      <c r="AA276" s="1"/>
      <c r="AB276" s="1" t="s">
        <v>3</v>
      </c>
      <c r="AC276" s="1" t="s">
        <v>3</v>
      </c>
      <c r="AD276" s="1" t="s">
        <v>3</v>
      </c>
      <c r="AE276" s="1" t="s">
        <v>3</v>
      </c>
      <c r="AF276" s="1" t="s">
        <v>3</v>
      </c>
      <c r="AG276" s="1" t="s">
        <v>3</v>
      </c>
      <c r="AH276" s="1"/>
      <c r="AI276" s="1"/>
      <c r="AJ276" s="1"/>
      <c r="AK276" s="1"/>
      <c r="AL276" s="1"/>
      <c r="AM276" s="1"/>
      <c r="AN276" s="1"/>
      <c r="AO276" s="1"/>
      <c r="AP276" s="1" t="s">
        <v>3</v>
      </c>
      <c r="AQ276" s="1" t="s">
        <v>3</v>
      </c>
      <c r="AR276" s="1" t="s">
        <v>3</v>
      </c>
      <c r="AS276" s="1"/>
      <c r="AT276" s="1"/>
      <c r="AU276" s="1"/>
      <c r="AV276" s="1"/>
      <c r="AW276" s="1"/>
      <c r="AX276" s="1"/>
      <c r="AY276" s="1"/>
      <c r="AZ276" s="1" t="s">
        <v>3</v>
      </c>
      <c r="BA276" s="1"/>
      <c r="BB276" s="1" t="s">
        <v>3</v>
      </c>
      <c r="BC276" s="1" t="s">
        <v>3</v>
      </c>
      <c r="BD276" s="1" t="s">
        <v>3</v>
      </c>
      <c r="BE276" s="1" t="s">
        <v>3</v>
      </c>
      <c r="BF276" s="1" t="s">
        <v>3</v>
      </c>
      <c r="BG276" s="1" t="s">
        <v>3</v>
      </c>
      <c r="BH276" s="1" t="s">
        <v>3</v>
      </c>
      <c r="BI276" s="1" t="s">
        <v>3</v>
      </c>
      <c r="BJ276" s="1" t="s">
        <v>3</v>
      </c>
      <c r="BK276" s="1" t="s">
        <v>3</v>
      </c>
      <c r="BL276" s="1" t="s">
        <v>3</v>
      </c>
      <c r="BM276" s="1" t="s">
        <v>3</v>
      </c>
      <c r="BN276" s="1" t="s">
        <v>3</v>
      </c>
      <c r="BO276" s="1" t="s">
        <v>3</v>
      </c>
      <c r="BP276" s="1" t="s">
        <v>3</v>
      </c>
      <c r="BQ276" s="1"/>
      <c r="BR276" s="1"/>
      <c r="BS276" s="1"/>
      <c r="BT276" s="1"/>
      <c r="BU276" s="1"/>
      <c r="BV276" s="1"/>
      <c r="BW276" s="1"/>
      <c r="BX276" s="1">
        <v>0</v>
      </c>
      <c r="BY276" s="1"/>
      <c r="BZ276" s="1"/>
      <c r="CA276" s="1"/>
      <c r="CB276" s="1"/>
      <c r="CC276" s="1"/>
      <c r="CD276" s="1"/>
      <c r="CE276" s="1"/>
      <c r="CF276" s="1"/>
      <c r="CG276" s="1"/>
      <c r="CH276" s="1"/>
      <c r="CI276" s="1"/>
      <c r="CJ276" s="1">
        <v>0</v>
      </c>
    </row>
    <row r="278" spans="1:255" x14ac:dyDescent="0.2">
      <c r="A278" s="3">
        <v>52</v>
      </c>
      <c r="B278" s="3">
        <f t="shared" ref="B278:G278" si="215">B299</f>
        <v>1</v>
      </c>
      <c r="C278" s="3">
        <f t="shared" si="215"/>
        <v>4</v>
      </c>
      <c r="D278" s="3">
        <f t="shared" si="215"/>
        <v>276</v>
      </c>
      <c r="E278" s="3">
        <f t="shared" si="215"/>
        <v>0</v>
      </c>
      <c r="F278" s="3" t="str">
        <f t="shared" si="215"/>
        <v>Демонтажные работы</v>
      </c>
      <c r="G278" s="3" t="str">
        <f t="shared" si="215"/>
        <v>Демонтажные работы</v>
      </c>
      <c r="H278" s="3"/>
      <c r="I278" s="3"/>
      <c r="J278" s="3"/>
      <c r="K278" s="3"/>
      <c r="L278" s="3"/>
      <c r="M278" s="3"/>
      <c r="N278" s="3"/>
      <c r="O278" s="3">
        <f t="shared" ref="O278:AT278" si="216">O299</f>
        <v>18296.580000000002</v>
      </c>
      <c r="P278" s="3">
        <f t="shared" si="216"/>
        <v>196.72</v>
      </c>
      <c r="Q278" s="3">
        <f t="shared" si="216"/>
        <v>32.44</v>
      </c>
      <c r="R278" s="3">
        <f t="shared" si="216"/>
        <v>2.67</v>
      </c>
      <c r="S278" s="3">
        <f t="shared" si="216"/>
        <v>18067.419999999998</v>
      </c>
      <c r="T278" s="3">
        <f t="shared" si="216"/>
        <v>0</v>
      </c>
      <c r="U278" s="3">
        <f t="shared" si="216"/>
        <v>1654.6225339999999</v>
      </c>
      <c r="V278" s="3">
        <f t="shared" si="216"/>
        <v>0</v>
      </c>
      <c r="W278" s="3">
        <f t="shared" si="216"/>
        <v>0</v>
      </c>
      <c r="X278" s="3">
        <f t="shared" si="216"/>
        <v>14453.93</v>
      </c>
      <c r="Y278" s="3">
        <f t="shared" si="216"/>
        <v>9937.08</v>
      </c>
      <c r="Z278" s="3">
        <f t="shared" si="216"/>
        <v>0</v>
      </c>
      <c r="AA278" s="3">
        <f t="shared" si="216"/>
        <v>0</v>
      </c>
      <c r="AB278" s="3">
        <f t="shared" si="216"/>
        <v>18296.580000000002</v>
      </c>
      <c r="AC278" s="3">
        <f t="shared" si="216"/>
        <v>196.72</v>
      </c>
      <c r="AD278" s="3">
        <f t="shared" si="216"/>
        <v>32.44</v>
      </c>
      <c r="AE278" s="3">
        <f t="shared" si="216"/>
        <v>2.67</v>
      </c>
      <c r="AF278" s="3">
        <f t="shared" si="216"/>
        <v>18067.419999999998</v>
      </c>
      <c r="AG278" s="3">
        <f t="shared" si="216"/>
        <v>0</v>
      </c>
      <c r="AH278" s="3">
        <f t="shared" si="216"/>
        <v>1654.6225339999999</v>
      </c>
      <c r="AI278" s="3">
        <f t="shared" si="216"/>
        <v>0</v>
      </c>
      <c r="AJ278" s="3">
        <f t="shared" si="216"/>
        <v>0</v>
      </c>
      <c r="AK278" s="3">
        <f t="shared" si="216"/>
        <v>14453.93</v>
      </c>
      <c r="AL278" s="3">
        <f t="shared" si="216"/>
        <v>9937.08</v>
      </c>
      <c r="AM278" s="3">
        <f t="shared" si="216"/>
        <v>0</v>
      </c>
      <c r="AN278" s="3">
        <f t="shared" si="216"/>
        <v>0</v>
      </c>
      <c r="AO278" s="3">
        <f t="shared" si="216"/>
        <v>0</v>
      </c>
      <c r="AP278" s="3">
        <f t="shared" si="216"/>
        <v>0</v>
      </c>
      <c r="AQ278" s="3">
        <f t="shared" si="216"/>
        <v>0</v>
      </c>
      <c r="AR278" s="3">
        <f t="shared" si="216"/>
        <v>42692.26</v>
      </c>
      <c r="AS278" s="3">
        <f t="shared" si="216"/>
        <v>42692.26</v>
      </c>
      <c r="AT278" s="3">
        <f t="shared" si="216"/>
        <v>0</v>
      </c>
      <c r="AU278" s="3">
        <f t="shared" ref="AU278:BZ278" si="217">AU299</f>
        <v>0</v>
      </c>
      <c r="AV278" s="3">
        <f t="shared" si="217"/>
        <v>196.72</v>
      </c>
      <c r="AW278" s="3">
        <f t="shared" si="217"/>
        <v>196.72</v>
      </c>
      <c r="AX278" s="3">
        <f t="shared" si="217"/>
        <v>0</v>
      </c>
      <c r="AY278" s="3">
        <f t="shared" si="217"/>
        <v>196.72</v>
      </c>
      <c r="AZ278" s="3">
        <f t="shared" si="217"/>
        <v>0</v>
      </c>
      <c r="BA278" s="3">
        <f t="shared" si="217"/>
        <v>0</v>
      </c>
      <c r="BB278" s="3">
        <f t="shared" si="217"/>
        <v>0</v>
      </c>
      <c r="BC278" s="3">
        <f t="shared" si="217"/>
        <v>0</v>
      </c>
      <c r="BD278" s="3">
        <f t="shared" si="217"/>
        <v>0</v>
      </c>
      <c r="BE278" s="3">
        <f t="shared" si="217"/>
        <v>0</v>
      </c>
      <c r="BF278" s="3">
        <f t="shared" si="217"/>
        <v>0</v>
      </c>
      <c r="BG278" s="3">
        <f t="shared" si="217"/>
        <v>0</v>
      </c>
      <c r="BH278" s="3">
        <f t="shared" si="217"/>
        <v>0</v>
      </c>
      <c r="BI278" s="3">
        <f t="shared" si="217"/>
        <v>0</v>
      </c>
      <c r="BJ278" s="3">
        <f t="shared" si="217"/>
        <v>0</v>
      </c>
      <c r="BK278" s="3">
        <f t="shared" si="217"/>
        <v>0</v>
      </c>
      <c r="BL278" s="3">
        <f t="shared" si="217"/>
        <v>0</v>
      </c>
      <c r="BM278" s="3">
        <f t="shared" si="217"/>
        <v>0</v>
      </c>
      <c r="BN278" s="3">
        <f t="shared" si="217"/>
        <v>0</v>
      </c>
      <c r="BO278" s="3">
        <f t="shared" si="217"/>
        <v>0</v>
      </c>
      <c r="BP278" s="3">
        <f t="shared" si="217"/>
        <v>0</v>
      </c>
      <c r="BQ278" s="3">
        <f t="shared" si="217"/>
        <v>0</v>
      </c>
      <c r="BR278" s="3">
        <f t="shared" si="217"/>
        <v>0</v>
      </c>
      <c r="BS278" s="3">
        <f t="shared" si="217"/>
        <v>0</v>
      </c>
      <c r="BT278" s="3">
        <f t="shared" si="217"/>
        <v>0</v>
      </c>
      <c r="BU278" s="3">
        <f t="shared" si="217"/>
        <v>0</v>
      </c>
      <c r="BV278" s="3">
        <f t="shared" si="217"/>
        <v>0</v>
      </c>
      <c r="BW278" s="3">
        <f t="shared" si="217"/>
        <v>0</v>
      </c>
      <c r="BX278" s="3">
        <f t="shared" si="217"/>
        <v>0</v>
      </c>
      <c r="BY278" s="3">
        <f t="shared" si="217"/>
        <v>0</v>
      </c>
      <c r="BZ278" s="3">
        <f t="shared" si="217"/>
        <v>0</v>
      </c>
      <c r="CA278" s="3">
        <f t="shared" ref="CA278:DF278" si="218">CA299</f>
        <v>42692.26</v>
      </c>
      <c r="CB278" s="3">
        <f t="shared" si="218"/>
        <v>42692.26</v>
      </c>
      <c r="CC278" s="3">
        <f t="shared" si="218"/>
        <v>0</v>
      </c>
      <c r="CD278" s="3">
        <f t="shared" si="218"/>
        <v>0</v>
      </c>
      <c r="CE278" s="3">
        <f t="shared" si="218"/>
        <v>196.72</v>
      </c>
      <c r="CF278" s="3">
        <f t="shared" si="218"/>
        <v>196.72</v>
      </c>
      <c r="CG278" s="3">
        <f t="shared" si="218"/>
        <v>0</v>
      </c>
      <c r="CH278" s="3">
        <f t="shared" si="218"/>
        <v>196.72</v>
      </c>
      <c r="CI278" s="3">
        <f t="shared" si="218"/>
        <v>0</v>
      </c>
      <c r="CJ278" s="3">
        <f t="shared" si="218"/>
        <v>0</v>
      </c>
      <c r="CK278" s="3">
        <f t="shared" si="218"/>
        <v>0</v>
      </c>
      <c r="CL278" s="3">
        <f t="shared" si="218"/>
        <v>0</v>
      </c>
      <c r="CM278" s="3">
        <f t="shared" si="218"/>
        <v>0</v>
      </c>
      <c r="CN278" s="3">
        <f t="shared" si="218"/>
        <v>0</v>
      </c>
      <c r="CO278" s="3">
        <f t="shared" si="218"/>
        <v>0</v>
      </c>
      <c r="CP278" s="3">
        <f t="shared" si="218"/>
        <v>0</v>
      </c>
      <c r="CQ278" s="3">
        <f t="shared" si="218"/>
        <v>0</v>
      </c>
      <c r="CR278" s="3">
        <f t="shared" si="218"/>
        <v>0</v>
      </c>
      <c r="CS278" s="3">
        <f t="shared" si="218"/>
        <v>0</v>
      </c>
      <c r="CT278" s="3">
        <f t="shared" si="218"/>
        <v>0</v>
      </c>
      <c r="CU278" s="3">
        <f t="shared" si="218"/>
        <v>0</v>
      </c>
      <c r="CV278" s="3">
        <f t="shared" si="218"/>
        <v>0</v>
      </c>
      <c r="CW278" s="3">
        <f t="shared" si="218"/>
        <v>0</v>
      </c>
      <c r="CX278" s="3">
        <f t="shared" si="218"/>
        <v>0</v>
      </c>
      <c r="CY278" s="3">
        <f t="shared" si="218"/>
        <v>0</v>
      </c>
      <c r="CZ278" s="3">
        <f t="shared" si="218"/>
        <v>0</v>
      </c>
      <c r="DA278" s="3">
        <f t="shared" si="218"/>
        <v>0</v>
      </c>
      <c r="DB278" s="3">
        <f t="shared" si="218"/>
        <v>0</v>
      </c>
      <c r="DC278" s="3">
        <f t="shared" si="218"/>
        <v>0</v>
      </c>
      <c r="DD278" s="3">
        <f t="shared" si="218"/>
        <v>0</v>
      </c>
      <c r="DE278" s="3">
        <f t="shared" si="218"/>
        <v>0</v>
      </c>
      <c r="DF278" s="3">
        <f t="shared" si="218"/>
        <v>0</v>
      </c>
      <c r="DG278" s="4">
        <f t="shared" ref="DG278:EL278" si="219">DG299</f>
        <v>370220.76</v>
      </c>
      <c r="DH278" s="4">
        <f t="shared" si="219"/>
        <v>1430.18</v>
      </c>
      <c r="DI278" s="4">
        <f t="shared" si="219"/>
        <v>215.37</v>
      </c>
      <c r="DJ278" s="4">
        <f t="shared" si="219"/>
        <v>54.41</v>
      </c>
      <c r="DK278" s="4">
        <f t="shared" si="219"/>
        <v>368575.21</v>
      </c>
      <c r="DL278" s="4">
        <f t="shared" si="219"/>
        <v>0</v>
      </c>
      <c r="DM278" s="4">
        <f t="shared" si="219"/>
        <v>1654.6225339999999</v>
      </c>
      <c r="DN278" s="4">
        <f t="shared" si="219"/>
        <v>0</v>
      </c>
      <c r="DO278" s="4">
        <f t="shared" si="219"/>
        <v>0</v>
      </c>
      <c r="DP278" s="4">
        <f t="shared" si="219"/>
        <v>250631.14</v>
      </c>
      <c r="DQ278" s="4">
        <f t="shared" si="219"/>
        <v>151115.85</v>
      </c>
      <c r="DR278" s="4">
        <f t="shared" si="219"/>
        <v>0</v>
      </c>
      <c r="DS278" s="4">
        <f t="shared" si="219"/>
        <v>0</v>
      </c>
      <c r="DT278" s="4">
        <f t="shared" si="219"/>
        <v>370220.76</v>
      </c>
      <c r="DU278" s="4">
        <f t="shared" si="219"/>
        <v>1430.18</v>
      </c>
      <c r="DV278" s="4">
        <f t="shared" si="219"/>
        <v>215.37</v>
      </c>
      <c r="DW278" s="4">
        <f t="shared" si="219"/>
        <v>54.41</v>
      </c>
      <c r="DX278" s="4">
        <f t="shared" si="219"/>
        <v>368575.21</v>
      </c>
      <c r="DY278" s="4">
        <f t="shared" si="219"/>
        <v>0</v>
      </c>
      <c r="DZ278" s="4">
        <f t="shared" si="219"/>
        <v>1654.6225339999999</v>
      </c>
      <c r="EA278" s="4">
        <f t="shared" si="219"/>
        <v>0</v>
      </c>
      <c r="EB278" s="4">
        <f t="shared" si="219"/>
        <v>0</v>
      </c>
      <c r="EC278" s="4">
        <f t="shared" si="219"/>
        <v>250631.14</v>
      </c>
      <c r="ED278" s="4">
        <f t="shared" si="219"/>
        <v>151115.85</v>
      </c>
      <c r="EE278" s="4">
        <f t="shared" si="219"/>
        <v>0</v>
      </c>
      <c r="EF278" s="4">
        <f t="shared" si="219"/>
        <v>0</v>
      </c>
      <c r="EG278" s="4">
        <f t="shared" si="219"/>
        <v>0</v>
      </c>
      <c r="EH278" s="4">
        <f t="shared" si="219"/>
        <v>0</v>
      </c>
      <c r="EI278" s="4">
        <f t="shared" si="219"/>
        <v>0</v>
      </c>
      <c r="EJ278" s="4">
        <f t="shared" si="219"/>
        <v>772053.17</v>
      </c>
      <c r="EK278" s="4">
        <f t="shared" si="219"/>
        <v>772053.17</v>
      </c>
      <c r="EL278" s="4">
        <f t="shared" si="219"/>
        <v>0</v>
      </c>
      <c r="EM278" s="4">
        <f t="shared" ref="EM278:FR278" si="220">EM299</f>
        <v>0</v>
      </c>
      <c r="EN278" s="4">
        <f t="shared" si="220"/>
        <v>1430.18</v>
      </c>
      <c r="EO278" s="4">
        <f t="shared" si="220"/>
        <v>1430.18</v>
      </c>
      <c r="EP278" s="4">
        <f t="shared" si="220"/>
        <v>0</v>
      </c>
      <c r="EQ278" s="4">
        <f t="shared" si="220"/>
        <v>1430.18</v>
      </c>
      <c r="ER278" s="4">
        <f t="shared" si="220"/>
        <v>0</v>
      </c>
      <c r="ES278" s="4">
        <f t="shared" si="220"/>
        <v>0</v>
      </c>
      <c r="ET278" s="4">
        <f t="shared" si="220"/>
        <v>0</v>
      </c>
      <c r="EU278" s="4">
        <f t="shared" si="220"/>
        <v>0</v>
      </c>
      <c r="EV278" s="4">
        <f t="shared" si="220"/>
        <v>0</v>
      </c>
      <c r="EW278" s="4">
        <f t="shared" si="220"/>
        <v>0</v>
      </c>
      <c r="EX278" s="4">
        <f t="shared" si="220"/>
        <v>0</v>
      </c>
      <c r="EY278" s="4">
        <f t="shared" si="220"/>
        <v>0</v>
      </c>
      <c r="EZ278" s="4">
        <f t="shared" si="220"/>
        <v>0</v>
      </c>
      <c r="FA278" s="4">
        <f t="shared" si="220"/>
        <v>0</v>
      </c>
      <c r="FB278" s="4">
        <f t="shared" si="220"/>
        <v>0</v>
      </c>
      <c r="FC278" s="4">
        <f t="shared" si="220"/>
        <v>0</v>
      </c>
      <c r="FD278" s="4">
        <f t="shared" si="220"/>
        <v>0</v>
      </c>
      <c r="FE278" s="4">
        <f t="shared" si="220"/>
        <v>0</v>
      </c>
      <c r="FF278" s="4">
        <f t="shared" si="220"/>
        <v>0</v>
      </c>
      <c r="FG278" s="4">
        <f t="shared" si="220"/>
        <v>0</v>
      </c>
      <c r="FH278" s="4">
        <f t="shared" si="220"/>
        <v>0</v>
      </c>
      <c r="FI278" s="4">
        <f t="shared" si="220"/>
        <v>0</v>
      </c>
      <c r="FJ278" s="4">
        <f t="shared" si="220"/>
        <v>0</v>
      </c>
      <c r="FK278" s="4">
        <f t="shared" si="220"/>
        <v>0</v>
      </c>
      <c r="FL278" s="4">
        <f t="shared" si="220"/>
        <v>0</v>
      </c>
      <c r="FM278" s="4">
        <f t="shared" si="220"/>
        <v>0</v>
      </c>
      <c r="FN278" s="4">
        <f t="shared" si="220"/>
        <v>0</v>
      </c>
      <c r="FO278" s="4">
        <f t="shared" si="220"/>
        <v>0</v>
      </c>
      <c r="FP278" s="4">
        <f t="shared" si="220"/>
        <v>0</v>
      </c>
      <c r="FQ278" s="4">
        <f t="shared" si="220"/>
        <v>0</v>
      </c>
      <c r="FR278" s="4">
        <f t="shared" si="220"/>
        <v>0</v>
      </c>
      <c r="FS278" s="4">
        <f t="shared" ref="FS278:GX278" si="221">FS299</f>
        <v>772053.17</v>
      </c>
      <c r="FT278" s="4">
        <f t="shared" si="221"/>
        <v>772053.17</v>
      </c>
      <c r="FU278" s="4">
        <f t="shared" si="221"/>
        <v>0</v>
      </c>
      <c r="FV278" s="4">
        <f t="shared" si="221"/>
        <v>0</v>
      </c>
      <c r="FW278" s="4">
        <f t="shared" si="221"/>
        <v>1430.18</v>
      </c>
      <c r="FX278" s="4">
        <f t="shared" si="221"/>
        <v>1430.18</v>
      </c>
      <c r="FY278" s="4">
        <f t="shared" si="221"/>
        <v>0</v>
      </c>
      <c r="FZ278" s="4">
        <f t="shared" si="221"/>
        <v>1430.18</v>
      </c>
      <c r="GA278" s="4">
        <f t="shared" si="221"/>
        <v>0</v>
      </c>
      <c r="GB278" s="4">
        <f t="shared" si="221"/>
        <v>0</v>
      </c>
      <c r="GC278" s="4">
        <f t="shared" si="221"/>
        <v>0</v>
      </c>
      <c r="GD278" s="4">
        <f t="shared" si="221"/>
        <v>0</v>
      </c>
      <c r="GE278" s="4">
        <f t="shared" si="221"/>
        <v>0</v>
      </c>
      <c r="GF278" s="4">
        <f t="shared" si="221"/>
        <v>0</v>
      </c>
      <c r="GG278" s="4">
        <f t="shared" si="221"/>
        <v>0</v>
      </c>
      <c r="GH278" s="4">
        <f t="shared" si="221"/>
        <v>0</v>
      </c>
      <c r="GI278" s="4">
        <f t="shared" si="221"/>
        <v>0</v>
      </c>
      <c r="GJ278" s="4">
        <f t="shared" si="221"/>
        <v>0</v>
      </c>
      <c r="GK278" s="4">
        <f t="shared" si="221"/>
        <v>0</v>
      </c>
      <c r="GL278" s="4">
        <f t="shared" si="221"/>
        <v>0</v>
      </c>
      <c r="GM278" s="4">
        <f t="shared" si="221"/>
        <v>0</v>
      </c>
      <c r="GN278" s="4">
        <f t="shared" si="221"/>
        <v>0</v>
      </c>
      <c r="GO278" s="4">
        <f t="shared" si="221"/>
        <v>0</v>
      </c>
      <c r="GP278" s="4">
        <f t="shared" si="221"/>
        <v>0</v>
      </c>
      <c r="GQ278" s="4">
        <f t="shared" si="221"/>
        <v>0</v>
      </c>
      <c r="GR278" s="4">
        <f t="shared" si="221"/>
        <v>0</v>
      </c>
      <c r="GS278" s="4">
        <f t="shared" si="221"/>
        <v>0</v>
      </c>
      <c r="GT278" s="4">
        <f t="shared" si="221"/>
        <v>0</v>
      </c>
      <c r="GU278" s="4">
        <f t="shared" si="221"/>
        <v>0</v>
      </c>
      <c r="GV278" s="4">
        <f t="shared" si="221"/>
        <v>0</v>
      </c>
      <c r="GW278" s="4">
        <f t="shared" si="221"/>
        <v>0</v>
      </c>
      <c r="GX278" s="4">
        <f t="shared" si="221"/>
        <v>0</v>
      </c>
    </row>
    <row r="280" spans="1:255" x14ac:dyDescent="0.2">
      <c r="A280" s="2">
        <v>17</v>
      </c>
      <c r="B280" s="2">
        <v>1</v>
      </c>
      <c r="C280" s="2">
        <f>ROW(SmtRes!A262)</f>
        <v>262</v>
      </c>
      <c r="D280" s="2">
        <f>ROW(EtalonRes!A372)</f>
        <v>372</v>
      </c>
      <c r="E280" s="2" t="s">
        <v>482</v>
      </c>
      <c r="F280" s="2" t="s">
        <v>483</v>
      </c>
      <c r="G280" s="2" t="s">
        <v>484</v>
      </c>
      <c r="H280" s="2" t="s">
        <v>485</v>
      </c>
      <c r="I280" s="2">
        <v>19.45</v>
      </c>
      <c r="J280" s="2">
        <v>0</v>
      </c>
      <c r="K280" s="2"/>
      <c r="L280" s="2"/>
      <c r="M280" s="2"/>
      <c r="N280" s="2"/>
      <c r="O280" s="2">
        <f t="shared" ref="O280:O297" si="222">ROUND(CP280,2)</f>
        <v>7636.86</v>
      </c>
      <c r="P280" s="2">
        <f t="shared" ref="P280:P297" si="223">ROUND(CQ280*I280,2)</f>
        <v>0</v>
      </c>
      <c r="Q280" s="2">
        <f t="shared" ref="Q280:Q297" si="224">ROUND(CR280*I280,2)</f>
        <v>0</v>
      </c>
      <c r="R280" s="2">
        <f t="shared" ref="R280:R297" si="225">ROUND(CS280*I280,2)</f>
        <v>0</v>
      </c>
      <c r="S280" s="2">
        <f t="shared" ref="S280:S297" si="226">ROUND(CT280*I280,2)</f>
        <v>7636.86</v>
      </c>
      <c r="T280" s="2">
        <f t="shared" ref="T280:T297" si="227">ROUND(CU280*I280,2)</f>
        <v>0</v>
      </c>
      <c r="U280" s="2">
        <f t="shared" ref="U280:U297" si="228">CV280*I280</f>
        <v>694.89792999999986</v>
      </c>
      <c r="V280" s="2">
        <f t="shared" ref="V280:V297" si="229">CW280*I280</f>
        <v>0</v>
      </c>
      <c r="W280" s="2">
        <f t="shared" ref="W280:W297" si="230">ROUND(CX280*I280,2)</f>
        <v>0</v>
      </c>
      <c r="X280" s="2">
        <f t="shared" ref="X280:X297" si="231">ROUND(CY280,2)</f>
        <v>6109.49</v>
      </c>
      <c r="Y280" s="2">
        <f t="shared" ref="Y280:Y297" si="232">ROUND(CZ280,2)</f>
        <v>4200.2700000000004</v>
      </c>
      <c r="Z280" s="2"/>
      <c r="AA280" s="2">
        <v>42559021</v>
      </c>
      <c r="AB280" s="2">
        <f t="shared" ref="AB280:AB297" si="233">ROUND((AC280+AD280+AF280),6)</f>
        <v>392.64060000000001</v>
      </c>
      <c r="AC280" s="2">
        <f t="shared" ref="AC280:AC297" si="234">ROUND((ES280),6)</f>
        <v>0</v>
      </c>
      <c r="AD280" s="2">
        <f t="shared" ref="AD280:AD297" si="235">ROUND((ET280),6)</f>
        <v>0</v>
      </c>
      <c r="AE280" s="2">
        <f t="shared" ref="AE280:AE297" si="236">ROUND((EU280),6)</f>
        <v>0</v>
      </c>
      <c r="AF280" s="2">
        <f>ROUND(((EV280*0.82)),6)</f>
        <v>392.64060000000001</v>
      </c>
      <c r="AG280" s="2">
        <f t="shared" ref="AG280:AG297" si="237">ROUND((AP280),6)</f>
        <v>0</v>
      </c>
      <c r="AH280" s="2">
        <f>((EW280*0.82))</f>
        <v>35.727399999999996</v>
      </c>
      <c r="AI280" s="2">
        <f t="shared" ref="AI280:AI297" si="238">(EX280)</f>
        <v>0</v>
      </c>
      <c r="AJ280" s="2">
        <f t="shared" ref="AJ280:AJ297" si="239">ROUND((AS280),6)</f>
        <v>0</v>
      </c>
      <c r="AK280" s="2">
        <v>478.83</v>
      </c>
      <c r="AL280" s="2">
        <v>0</v>
      </c>
      <c r="AM280" s="2">
        <v>0</v>
      </c>
      <c r="AN280" s="2">
        <v>0</v>
      </c>
      <c r="AO280" s="2">
        <v>478.83</v>
      </c>
      <c r="AP280" s="2">
        <v>0</v>
      </c>
      <c r="AQ280" s="2">
        <v>43.57</v>
      </c>
      <c r="AR280" s="2">
        <v>0</v>
      </c>
      <c r="AS280" s="2">
        <v>0</v>
      </c>
      <c r="AT280" s="2">
        <v>80</v>
      </c>
      <c r="AU280" s="2">
        <v>55</v>
      </c>
      <c r="AV280" s="2">
        <v>1</v>
      </c>
      <c r="AW280" s="2">
        <v>1</v>
      </c>
      <c r="AX280" s="2"/>
      <c r="AY280" s="2"/>
      <c r="AZ280" s="2">
        <v>1</v>
      </c>
      <c r="BA280" s="2">
        <v>1</v>
      </c>
      <c r="BB280" s="2">
        <v>1</v>
      </c>
      <c r="BC280" s="2">
        <v>1</v>
      </c>
      <c r="BD280" s="2" t="s">
        <v>3</v>
      </c>
      <c r="BE280" s="2" t="s">
        <v>3</v>
      </c>
      <c r="BF280" s="2" t="s">
        <v>3</v>
      </c>
      <c r="BG280" s="2" t="s">
        <v>3</v>
      </c>
      <c r="BH280" s="2">
        <v>0</v>
      </c>
      <c r="BI280" s="2">
        <v>1</v>
      </c>
      <c r="BJ280" s="2" t="s">
        <v>486</v>
      </c>
      <c r="BK280" s="2"/>
      <c r="BL280" s="2"/>
      <c r="BM280" s="2">
        <v>618</v>
      </c>
      <c r="BN280" s="2">
        <v>0</v>
      </c>
      <c r="BO280" s="2" t="s">
        <v>3</v>
      </c>
      <c r="BP280" s="2">
        <v>0</v>
      </c>
      <c r="BQ280" s="2">
        <v>60</v>
      </c>
      <c r="BR280" s="2">
        <v>0</v>
      </c>
      <c r="BS280" s="2">
        <v>1</v>
      </c>
      <c r="BT280" s="2">
        <v>1</v>
      </c>
      <c r="BU280" s="2">
        <v>1</v>
      </c>
      <c r="BV280" s="2">
        <v>1</v>
      </c>
      <c r="BW280" s="2">
        <v>1</v>
      </c>
      <c r="BX280" s="2">
        <v>1</v>
      </c>
      <c r="BY280" s="2" t="s">
        <v>3</v>
      </c>
      <c r="BZ280" s="2">
        <v>80</v>
      </c>
      <c r="CA280" s="2">
        <v>55</v>
      </c>
      <c r="CB280" s="2"/>
      <c r="CC280" s="2"/>
      <c r="CD280" s="2"/>
      <c r="CE280" s="2"/>
      <c r="CF280" s="2">
        <v>0</v>
      </c>
      <c r="CG280" s="2">
        <v>0</v>
      </c>
      <c r="CH280" s="2"/>
      <c r="CI280" s="2"/>
      <c r="CJ280" s="2"/>
      <c r="CK280" s="2"/>
      <c r="CL280" s="2"/>
      <c r="CM280" s="2">
        <v>0</v>
      </c>
      <c r="CN280" s="2" t="s">
        <v>487</v>
      </c>
      <c r="CO280" s="2">
        <v>0</v>
      </c>
      <c r="CP280" s="2">
        <f t="shared" ref="CP280:CP297" si="240">(P280+Q280+S280)</f>
        <v>7636.86</v>
      </c>
      <c r="CQ280" s="2">
        <f t="shared" ref="CQ280:CQ297" si="241">(AC280*BC280*AW280)</f>
        <v>0</v>
      </c>
      <c r="CR280" s="2">
        <f t="shared" ref="CR280:CR297" si="242">(AD280*BB280*AV280)</f>
        <v>0</v>
      </c>
      <c r="CS280" s="2">
        <f t="shared" ref="CS280:CS297" si="243">(AE280*BS280*AV280)</f>
        <v>0</v>
      </c>
      <c r="CT280" s="2">
        <f t="shared" ref="CT280:CT297" si="244">(AF280*BA280*AV280)</f>
        <v>392.64060000000001</v>
      </c>
      <c r="CU280" s="2">
        <f t="shared" ref="CU280:CU297" si="245">AG280</f>
        <v>0</v>
      </c>
      <c r="CV280" s="2">
        <f t="shared" ref="CV280:CV297" si="246">(AH280*AV280)</f>
        <v>35.727399999999996</v>
      </c>
      <c r="CW280" s="2">
        <f t="shared" ref="CW280:CW297" si="247">AI280</f>
        <v>0</v>
      </c>
      <c r="CX280" s="2">
        <f t="shared" ref="CX280:CX297" si="248">AJ280</f>
        <v>0</v>
      </c>
      <c r="CY280" s="2">
        <f>((S280*BZ280)/100)</f>
        <v>6109.4879999999994</v>
      </c>
      <c r="CZ280" s="2">
        <f>((S280*CA280)/100)</f>
        <v>4200.2730000000001</v>
      </c>
      <c r="DA280" s="2"/>
      <c r="DB280" s="2"/>
      <c r="DC280" s="2" t="s">
        <v>3</v>
      </c>
      <c r="DD280" s="2" t="s">
        <v>3</v>
      </c>
      <c r="DE280" s="2" t="s">
        <v>3</v>
      </c>
      <c r="DF280" s="2" t="s">
        <v>3</v>
      </c>
      <c r="DG280" s="2" t="s">
        <v>488</v>
      </c>
      <c r="DH280" s="2" t="s">
        <v>3</v>
      </c>
      <c r="DI280" s="2" t="s">
        <v>488</v>
      </c>
      <c r="DJ280" s="2" t="s">
        <v>3</v>
      </c>
      <c r="DK280" s="2" t="s">
        <v>3</v>
      </c>
      <c r="DL280" s="2" t="s">
        <v>3</v>
      </c>
      <c r="DM280" s="2" t="s">
        <v>3</v>
      </c>
      <c r="DN280" s="2">
        <v>0</v>
      </c>
      <c r="DO280" s="2">
        <v>0</v>
      </c>
      <c r="DP280" s="2">
        <v>1.0469999999999999</v>
      </c>
      <c r="DQ280" s="2">
        <v>1</v>
      </c>
      <c r="DR280" s="2"/>
      <c r="DS280" s="2"/>
      <c r="DT280" s="2"/>
      <c r="DU280" s="2">
        <v>1003</v>
      </c>
      <c r="DV280" s="2" t="s">
        <v>485</v>
      </c>
      <c r="DW280" s="2" t="s">
        <v>485</v>
      </c>
      <c r="DX280" s="2">
        <v>100</v>
      </c>
      <c r="DY280" s="2"/>
      <c r="DZ280" s="2"/>
      <c r="EA280" s="2"/>
      <c r="EB280" s="2"/>
      <c r="EC280" s="2"/>
      <c r="ED280" s="2"/>
      <c r="EE280" s="2">
        <v>42145625</v>
      </c>
      <c r="EF280" s="2">
        <v>60</v>
      </c>
      <c r="EG280" s="2" t="s">
        <v>489</v>
      </c>
      <c r="EH280" s="2">
        <v>0</v>
      </c>
      <c r="EI280" s="2" t="s">
        <v>3</v>
      </c>
      <c r="EJ280" s="2">
        <v>1</v>
      </c>
      <c r="EK280" s="2">
        <v>618</v>
      </c>
      <c r="EL280" s="2" t="s">
        <v>490</v>
      </c>
      <c r="EM280" s="2" t="s">
        <v>491</v>
      </c>
      <c r="EN280" s="2"/>
      <c r="EO280" s="2" t="s">
        <v>492</v>
      </c>
      <c r="EP280" s="2"/>
      <c r="EQ280" s="2">
        <v>512</v>
      </c>
      <c r="ER280" s="2">
        <v>478.83</v>
      </c>
      <c r="ES280" s="2">
        <v>0</v>
      </c>
      <c r="ET280" s="2">
        <v>0</v>
      </c>
      <c r="EU280" s="2">
        <v>0</v>
      </c>
      <c r="EV280" s="2">
        <v>478.83</v>
      </c>
      <c r="EW280" s="2">
        <v>43.57</v>
      </c>
      <c r="EX280" s="2">
        <v>0</v>
      </c>
      <c r="EY280" s="2">
        <v>0</v>
      </c>
      <c r="EZ280" s="2"/>
      <c r="FA280" s="2"/>
      <c r="FB280" s="2"/>
      <c r="FC280" s="2"/>
      <c r="FD280" s="2"/>
      <c r="FE280" s="2"/>
      <c r="FF280" s="2"/>
      <c r="FG280" s="2"/>
      <c r="FH280" s="2"/>
      <c r="FI280" s="2"/>
      <c r="FJ280" s="2"/>
      <c r="FK280" s="2"/>
      <c r="FL280" s="2"/>
      <c r="FM280" s="2"/>
      <c r="FN280" s="2"/>
      <c r="FO280" s="2"/>
      <c r="FP280" s="2"/>
      <c r="FQ280" s="2">
        <v>0</v>
      </c>
      <c r="FR280" s="2">
        <f t="shared" ref="FR280:FR297" si="249">ROUND(IF(AND(BH280=3,BI280=3),P280,0),2)</f>
        <v>0</v>
      </c>
      <c r="FS280" s="2">
        <v>0</v>
      </c>
      <c r="FT280" s="2"/>
      <c r="FU280" s="2"/>
      <c r="FV280" s="2"/>
      <c r="FW280" s="2"/>
      <c r="FX280" s="2">
        <v>80</v>
      </c>
      <c r="FY280" s="2">
        <v>55</v>
      </c>
      <c r="FZ280" s="2"/>
      <c r="GA280" s="2" t="s">
        <v>3</v>
      </c>
      <c r="GB280" s="2"/>
      <c r="GC280" s="2"/>
      <c r="GD280" s="2">
        <v>0</v>
      </c>
      <c r="GE280" s="2"/>
      <c r="GF280" s="2">
        <v>2083712229</v>
      </c>
      <c r="GG280" s="2">
        <v>2</v>
      </c>
      <c r="GH280" s="2">
        <v>1</v>
      </c>
      <c r="GI280" s="2">
        <v>-2</v>
      </c>
      <c r="GJ280" s="2">
        <v>0</v>
      </c>
      <c r="GK280" s="2">
        <f>ROUND(R280*(R12)/100,2)</f>
        <v>0</v>
      </c>
      <c r="GL280" s="2">
        <f t="shared" ref="GL280:GL297" si="250">ROUND(IF(AND(BH280=3,BI280=3,FS280&lt;&gt;0),P280,0),2)</f>
        <v>0</v>
      </c>
      <c r="GM280" s="2">
        <f t="shared" ref="GM280:GM297" si="251">ROUND(O280+X280+Y280+GK280,2)+GX280</f>
        <v>17946.62</v>
      </c>
      <c r="GN280" s="2">
        <f t="shared" ref="GN280:GN297" si="252">IF(OR(BI280=0,BI280=1),ROUND(O280+X280+Y280+GK280,2),0)</f>
        <v>17946.62</v>
      </c>
      <c r="GO280" s="2">
        <f t="shared" ref="GO280:GO297" si="253">IF(BI280=2,ROUND(O280+X280+Y280+GK280,2),0)</f>
        <v>0</v>
      </c>
      <c r="GP280" s="2">
        <f t="shared" ref="GP280:GP297" si="254">IF(BI280=4,ROUND(O280+X280+Y280+GK280,2)+GX280,0)</f>
        <v>0</v>
      </c>
      <c r="GQ280" s="2"/>
      <c r="GR280" s="2">
        <v>0</v>
      </c>
      <c r="GS280" s="2">
        <v>3</v>
      </c>
      <c r="GT280" s="2">
        <v>0</v>
      </c>
      <c r="GU280" s="2" t="s">
        <v>3</v>
      </c>
      <c r="GV280" s="2">
        <f t="shared" ref="GV280:GV297" si="255">ROUND(GT280,6)</f>
        <v>0</v>
      </c>
      <c r="GW280" s="2">
        <v>1</v>
      </c>
      <c r="GX280" s="2">
        <f t="shared" ref="GX280:GX297" si="256">ROUND(GV280*GW280*I280,2)</f>
        <v>0</v>
      </c>
      <c r="GY280" s="2"/>
      <c r="GZ280" s="2"/>
      <c r="HA280" s="2">
        <v>0</v>
      </c>
      <c r="HB280" s="2">
        <v>0</v>
      </c>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v>0</v>
      </c>
      <c r="IL280" s="2"/>
      <c r="IM280" s="2"/>
      <c r="IN280" s="2"/>
      <c r="IO280" s="2"/>
      <c r="IP280" s="2"/>
      <c r="IQ280" s="2"/>
      <c r="IR280" s="2"/>
      <c r="IS280" s="2"/>
      <c r="IT280" s="2"/>
      <c r="IU280" s="2"/>
    </row>
    <row r="281" spans="1:255" x14ac:dyDescent="0.2">
      <c r="A281">
        <v>17</v>
      </c>
      <c r="B281">
        <v>1</v>
      </c>
      <c r="C281">
        <f>ROW(SmtRes!A264)</f>
        <v>264</v>
      </c>
      <c r="D281">
        <f>ROW(EtalonRes!A374)</f>
        <v>374</v>
      </c>
      <c r="E281" t="s">
        <v>482</v>
      </c>
      <c r="F281" t="s">
        <v>483</v>
      </c>
      <c r="G281" t="s">
        <v>484</v>
      </c>
      <c r="H281" t="s">
        <v>485</v>
      </c>
      <c r="I281">
        <v>19.45</v>
      </c>
      <c r="J281">
        <v>0</v>
      </c>
      <c r="O281">
        <f t="shared" si="222"/>
        <v>155791.94</v>
      </c>
      <c r="P281">
        <f t="shared" si="223"/>
        <v>0</v>
      </c>
      <c r="Q281">
        <f t="shared" si="224"/>
        <v>0</v>
      </c>
      <c r="R281">
        <f t="shared" si="225"/>
        <v>0</v>
      </c>
      <c r="S281">
        <f t="shared" si="226"/>
        <v>155791.94</v>
      </c>
      <c r="T281">
        <f t="shared" si="227"/>
        <v>0</v>
      </c>
      <c r="U281">
        <f t="shared" si="228"/>
        <v>694.89792999999986</v>
      </c>
      <c r="V281">
        <f t="shared" si="229"/>
        <v>0</v>
      </c>
      <c r="W281">
        <f t="shared" si="230"/>
        <v>0</v>
      </c>
      <c r="X281">
        <f t="shared" si="231"/>
        <v>105938.52</v>
      </c>
      <c r="Y281">
        <f t="shared" si="232"/>
        <v>63874.7</v>
      </c>
      <c r="AA281">
        <v>42559019</v>
      </c>
      <c r="AB281">
        <f t="shared" si="233"/>
        <v>392.64060000000001</v>
      </c>
      <c r="AC281">
        <f t="shared" si="234"/>
        <v>0</v>
      </c>
      <c r="AD281">
        <f t="shared" si="235"/>
        <v>0</v>
      </c>
      <c r="AE281">
        <f t="shared" si="236"/>
        <v>0</v>
      </c>
      <c r="AF281">
        <f>ROUND(((EV281*0.82)),6)</f>
        <v>392.64060000000001</v>
      </c>
      <c r="AG281">
        <f t="shared" si="237"/>
        <v>0</v>
      </c>
      <c r="AH281">
        <f>((EW281*0.82))</f>
        <v>35.727399999999996</v>
      </c>
      <c r="AI281">
        <f t="shared" si="238"/>
        <v>0</v>
      </c>
      <c r="AJ281">
        <f t="shared" si="239"/>
        <v>0</v>
      </c>
      <c r="AK281">
        <v>478.83</v>
      </c>
      <c r="AL281">
        <v>0</v>
      </c>
      <c r="AM281">
        <v>0</v>
      </c>
      <c r="AN281">
        <v>0</v>
      </c>
      <c r="AO281">
        <v>478.83</v>
      </c>
      <c r="AP281">
        <v>0</v>
      </c>
      <c r="AQ281">
        <v>43.57</v>
      </c>
      <c r="AR281">
        <v>0</v>
      </c>
      <c r="AS281">
        <v>0</v>
      </c>
      <c r="AT281">
        <v>68</v>
      </c>
      <c r="AU281">
        <v>41</v>
      </c>
      <c r="AV281">
        <v>1</v>
      </c>
      <c r="AW281">
        <v>1</v>
      </c>
      <c r="AZ281">
        <v>1</v>
      </c>
      <c r="BA281">
        <v>20.399999999999999</v>
      </c>
      <c r="BB281">
        <v>1</v>
      </c>
      <c r="BC281">
        <v>1</v>
      </c>
      <c r="BD281" t="s">
        <v>3</v>
      </c>
      <c r="BE281" t="s">
        <v>3</v>
      </c>
      <c r="BF281" t="s">
        <v>3</v>
      </c>
      <c r="BG281" t="s">
        <v>3</v>
      </c>
      <c r="BH281">
        <v>0</v>
      </c>
      <c r="BI281">
        <v>1</v>
      </c>
      <c r="BJ281" t="s">
        <v>486</v>
      </c>
      <c r="BM281">
        <v>618</v>
      </c>
      <c r="BN281">
        <v>0</v>
      </c>
      <c r="BO281" t="s">
        <v>483</v>
      </c>
      <c r="BP281">
        <v>1</v>
      </c>
      <c r="BQ281">
        <v>60</v>
      </c>
      <c r="BR281">
        <v>0</v>
      </c>
      <c r="BS281">
        <v>20.399999999999999</v>
      </c>
      <c r="BT281">
        <v>1</v>
      </c>
      <c r="BU281">
        <v>1</v>
      </c>
      <c r="BV281">
        <v>1</v>
      </c>
      <c r="BW281">
        <v>1</v>
      </c>
      <c r="BX281">
        <v>1</v>
      </c>
      <c r="BY281" t="s">
        <v>3</v>
      </c>
      <c r="BZ281">
        <v>68</v>
      </c>
      <c r="CA281">
        <v>41</v>
      </c>
      <c r="CF281">
        <v>0</v>
      </c>
      <c r="CG281">
        <v>0</v>
      </c>
      <c r="CM281">
        <v>0</v>
      </c>
      <c r="CN281" t="s">
        <v>487</v>
      </c>
      <c r="CO281">
        <v>0</v>
      </c>
      <c r="CP281">
        <f t="shared" si="240"/>
        <v>155791.94</v>
      </c>
      <c r="CQ281">
        <f t="shared" si="241"/>
        <v>0</v>
      </c>
      <c r="CR281">
        <f t="shared" si="242"/>
        <v>0</v>
      </c>
      <c r="CS281">
        <f t="shared" si="243"/>
        <v>0</v>
      </c>
      <c r="CT281">
        <f t="shared" si="244"/>
        <v>8009.8682399999998</v>
      </c>
      <c r="CU281">
        <f t="shared" si="245"/>
        <v>0</v>
      </c>
      <c r="CV281">
        <f t="shared" si="246"/>
        <v>35.727399999999996</v>
      </c>
      <c r="CW281">
        <f t="shared" si="247"/>
        <v>0</v>
      </c>
      <c r="CX281">
        <f t="shared" si="248"/>
        <v>0</v>
      </c>
      <c r="CY281">
        <f>S281*(BZ281/100)</f>
        <v>105938.51920000001</v>
      </c>
      <c r="CZ281">
        <f>S281*(CA281/100)</f>
        <v>63874.695399999997</v>
      </c>
      <c r="DC281" t="s">
        <v>3</v>
      </c>
      <c r="DD281" t="s">
        <v>3</v>
      </c>
      <c r="DE281" t="s">
        <v>3</v>
      </c>
      <c r="DF281" t="s">
        <v>3</v>
      </c>
      <c r="DG281" t="s">
        <v>488</v>
      </c>
      <c r="DH281" t="s">
        <v>3</v>
      </c>
      <c r="DI281" t="s">
        <v>488</v>
      </c>
      <c r="DJ281" t="s">
        <v>3</v>
      </c>
      <c r="DK281" t="s">
        <v>3</v>
      </c>
      <c r="DL281" t="s">
        <v>3</v>
      </c>
      <c r="DM281" t="s">
        <v>3</v>
      </c>
      <c r="DN281">
        <v>80</v>
      </c>
      <c r="DO281">
        <v>55</v>
      </c>
      <c r="DP281">
        <v>1.0469999999999999</v>
      </c>
      <c r="DQ281">
        <v>1</v>
      </c>
      <c r="DU281">
        <v>1003</v>
      </c>
      <c r="DV281" t="s">
        <v>485</v>
      </c>
      <c r="DW281" t="s">
        <v>485</v>
      </c>
      <c r="DX281">
        <v>100</v>
      </c>
      <c r="EE281">
        <v>42145625</v>
      </c>
      <c r="EF281">
        <v>60</v>
      </c>
      <c r="EG281" t="s">
        <v>489</v>
      </c>
      <c r="EH281">
        <v>0</v>
      </c>
      <c r="EI281" t="s">
        <v>3</v>
      </c>
      <c r="EJ281">
        <v>1</v>
      </c>
      <c r="EK281">
        <v>618</v>
      </c>
      <c r="EL281" t="s">
        <v>490</v>
      </c>
      <c r="EM281" t="s">
        <v>491</v>
      </c>
      <c r="EO281" t="s">
        <v>492</v>
      </c>
      <c r="EQ281">
        <v>512</v>
      </c>
      <c r="ER281">
        <v>478.83</v>
      </c>
      <c r="ES281">
        <v>0</v>
      </c>
      <c r="ET281">
        <v>0</v>
      </c>
      <c r="EU281">
        <v>0</v>
      </c>
      <c r="EV281">
        <v>478.83</v>
      </c>
      <c r="EW281">
        <v>43.57</v>
      </c>
      <c r="EX281">
        <v>0</v>
      </c>
      <c r="EY281">
        <v>0</v>
      </c>
      <c r="FQ281">
        <v>0</v>
      </c>
      <c r="FR281">
        <f t="shared" si="249"/>
        <v>0</v>
      </c>
      <c r="FS281">
        <v>0</v>
      </c>
      <c r="FX281">
        <v>80</v>
      </c>
      <c r="FY281">
        <v>55</v>
      </c>
      <c r="GA281" t="s">
        <v>3</v>
      </c>
      <c r="GD281">
        <v>0</v>
      </c>
      <c r="GF281">
        <v>2083712229</v>
      </c>
      <c r="GG281">
        <v>2</v>
      </c>
      <c r="GH281">
        <v>1</v>
      </c>
      <c r="GI281">
        <v>2</v>
      </c>
      <c r="GJ281">
        <v>0</v>
      </c>
      <c r="GK281">
        <f>ROUND(R281*(S12)/100,2)</f>
        <v>0</v>
      </c>
      <c r="GL281">
        <f t="shared" si="250"/>
        <v>0</v>
      </c>
      <c r="GM281">
        <f t="shared" si="251"/>
        <v>325605.15999999997</v>
      </c>
      <c r="GN281">
        <f t="shared" si="252"/>
        <v>325605.15999999997</v>
      </c>
      <c r="GO281">
        <f t="shared" si="253"/>
        <v>0</v>
      </c>
      <c r="GP281">
        <f t="shared" si="254"/>
        <v>0</v>
      </c>
      <c r="GR281">
        <v>0</v>
      </c>
      <c r="GS281">
        <v>3</v>
      </c>
      <c r="GT281">
        <v>0</v>
      </c>
      <c r="GU281" t="s">
        <v>3</v>
      </c>
      <c r="GV281">
        <f t="shared" si="255"/>
        <v>0</v>
      </c>
      <c r="GW281">
        <v>1</v>
      </c>
      <c r="GX281">
        <f t="shared" si="256"/>
        <v>0</v>
      </c>
      <c r="HA281">
        <v>0</v>
      </c>
      <c r="HB281">
        <v>0</v>
      </c>
      <c r="IK281">
        <v>0</v>
      </c>
    </row>
    <row r="282" spans="1:255" x14ac:dyDescent="0.2">
      <c r="A282" s="2">
        <v>17</v>
      </c>
      <c r="B282" s="2">
        <v>1</v>
      </c>
      <c r="C282" s="2"/>
      <c r="D282" s="2"/>
      <c r="E282" s="2" t="s">
        <v>493</v>
      </c>
      <c r="F282" s="2" t="s">
        <v>494</v>
      </c>
      <c r="G282" s="2" t="s">
        <v>495</v>
      </c>
      <c r="H282" s="2" t="s">
        <v>172</v>
      </c>
      <c r="I282" s="2">
        <v>5.3681999999999999</v>
      </c>
      <c r="J282" s="2">
        <v>0</v>
      </c>
      <c r="K282" s="2"/>
      <c r="L282" s="2"/>
      <c r="M282" s="2"/>
      <c r="N282" s="2"/>
      <c r="O282" s="2">
        <f t="shared" si="222"/>
        <v>0</v>
      </c>
      <c r="P282" s="2">
        <f t="shared" si="223"/>
        <v>0</v>
      </c>
      <c r="Q282" s="2">
        <f t="shared" si="224"/>
        <v>0</v>
      </c>
      <c r="R282" s="2">
        <f t="shared" si="225"/>
        <v>0</v>
      </c>
      <c r="S282" s="2">
        <f t="shared" si="226"/>
        <v>0</v>
      </c>
      <c r="T282" s="2">
        <f t="shared" si="227"/>
        <v>0</v>
      </c>
      <c r="U282" s="2">
        <f t="shared" si="228"/>
        <v>0</v>
      </c>
      <c r="V282" s="2">
        <f t="shared" si="229"/>
        <v>0</v>
      </c>
      <c r="W282" s="2">
        <f t="shared" si="230"/>
        <v>0</v>
      </c>
      <c r="X282" s="2">
        <f t="shared" si="231"/>
        <v>0</v>
      </c>
      <c r="Y282" s="2">
        <f t="shared" si="232"/>
        <v>0</v>
      </c>
      <c r="Z282" s="2"/>
      <c r="AA282" s="2">
        <v>42559021</v>
      </c>
      <c r="AB282" s="2">
        <f t="shared" si="233"/>
        <v>0</v>
      </c>
      <c r="AC282" s="2">
        <f t="shared" si="234"/>
        <v>0</v>
      </c>
      <c r="AD282" s="2">
        <f t="shared" si="235"/>
        <v>0</v>
      </c>
      <c r="AE282" s="2">
        <f t="shared" si="236"/>
        <v>0</v>
      </c>
      <c r="AF282" s="2">
        <f>ROUND((EV282),6)</f>
        <v>0</v>
      </c>
      <c r="AG282" s="2">
        <f t="shared" si="237"/>
        <v>0</v>
      </c>
      <c r="AH282" s="2">
        <f>(EW282)</f>
        <v>0</v>
      </c>
      <c r="AI282" s="2">
        <f t="shared" si="238"/>
        <v>0</v>
      </c>
      <c r="AJ282" s="2">
        <f t="shared" si="239"/>
        <v>0</v>
      </c>
      <c r="AK282" s="2">
        <v>0</v>
      </c>
      <c r="AL282" s="2">
        <v>0</v>
      </c>
      <c r="AM282" s="2">
        <v>0</v>
      </c>
      <c r="AN282" s="2">
        <v>0</v>
      </c>
      <c r="AO282" s="2">
        <v>0</v>
      </c>
      <c r="AP282" s="2">
        <v>0</v>
      </c>
      <c r="AQ282" s="2">
        <v>0</v>
      </c>
      <c r="AR282" s="2">
        <v>0</v>
      </c>
      <c r="AS282" s="2">
        <v>0</v>
      </c>
      <c r="AT282" s="2">
        <v>0</v>
      </c>
      <c r="AU282" s="2">
        <v>0</v>
      </c>
      <c r="AV282" s="2">
        <v>1</v>
      </c>
      <c r="AW282" s="2">
        <v>1</v>
      </c>
      <c r="AX282" s="2"/>
      <c r="AY282" s="2"/>
      <c r="AZ282" s="2">
        <v>1</v>
      </c>
      <c r="BA282" s="2">
        <v>1</v>
      </c>
      <c r="BB282" s="2">
        <v>1</v>
      </c>
      <c r="BC282" s="2">
        <v>1</v>
      </c>
      <c r="BD282" s="2" t="s">
        <v>3</v>
      </c>
      <c r="BE282" s="2" t="s">
        <v>3</v>
      </c>
      <c r="BF282" s="2" t="s">
        <v>3</v>
      </c>
      <c r="BG282" s="2" t="s">
        <v>3</v>
      </c>
      <c r="BH282" s="2">
        <v>0</v>
      </c>
      <c r="BI282" s="2">
        <v>4</v>
      </c>
      <c r="BJ282" s="2" t="s">
        <v>3</v>
      </c>
      <c r="BK282" s="2"/>
      <c r="BL282" s="2"/>
      <c r="BM282" s="2">
        <v>0</v>
      </c>
      <c r="BN282" s="2">
        <v>0</v>
      </c>
      <c r="BO282" s="2" t="s">
        <v>3</v>
      </c>
      <c r="BP282" s="2">
        <v>0</v>
      </c>
      <c r="BQ282" s="2">
        <v>0</v>
      </c>
      <c r="BR282" s="2">
        <v>0</v>
      </c>
      <c r="BS282" s="2">
        <v>1</v>
      </c>
      <c r="BT282" s="2">
        <v>1</v>
      </c>
      <c r="BU282" s="2">
        <v>1</v>
      </c>
      <c r="BV282" s="2">
        <v>1</v>
      </c>
      <c r="BW282" s="2">
        <v>1</v>
      </c>
      <c r="BX282" s="2">
        <v>1</v>
      </c>
      <c r="BY282" s="2" t="s">
        <v>496</v>
      </c>
      <c r="BZ282" s="2">
        <v>0</v>
      </c>
      <c r="CA282" s="2">
        <v>0</v>
      </c>
      <c r="CB282" s="2"/>
      <c r="CC282" s="2"/>
      <c r="CD282" s="2"/>
      <c r="CE282" s="2"/>
      <c r="CF282" s="2">
        <v>0</v>
      </c>
      <c r="CG282" s="2">
        <v>0</v>
      </c>
      <c r="CH282" s="2"/>
      <c r="CI282" s="2"/>
      <c r="CJ282" s="2"/>
      <c r="CK282" s="2"/>
      <c r="CL282" s="2"/>
      <c r="CM282" s="2">
        <v>0</v>
      </c>
      <c r="CN282" s="2" t="s">
        <v>3</v>
      </c>
      <c r="CO282" s="2">
        <v>0</v>
      </c>
      <c r="CP282" s="2">
        <f t="shared" si="240"/>
        <v>0</v>
      </c>
      <c r="CQ282" s="2">
        <f t="shared" si="241"/>
        <v>0</v>
      </c>
      <c r="CR282" s="2">
        <f t="shared" si="242"/>
        <v>0</v>
      </c>
      <c r="CS282" s="2">
        <f t="shared" si="243"/>
        <v>0</v>
      </c>
      <c r="CT282" s="2">
        <f t="shared" si="244"/>
        <v>0</v>
      </c>
      <c r="CU282" s="2">
        <f t="shared" si="245"/>
        <v>0</v>
      </c>
      <c r="CV282" s="2">
        <f t="shared" si="246"/>
        <v>0</v>
      </c>
      <c r="CW282" s="2">
        <f t="shared" si="247"/>
        <v>0</v>
      </c>
      <c r="CX282" s="2">
        <f t="shared" si="248"/>
        <v>0</v>
      </c>
      <c r="CY282" s="2">
        <f>((S282*BZ282)/100)</f>
        <v>0</v>
      </c>
      <c r="CZ282" s="2">
        <f>((S282*CA282)/100)</f>
        <v>0</v>
      </c>
      <c r="DA282" s="2"/>
      <c r="DB282" s="2"/>
      <c r="DC282" s="2" t="s">
        <v>3</v>
      </c>
      <c r="DD282" s="2" t="s">
        <v>3</v>
      </c>
      <c r="DE282" s="2" t="s">
        <v>3</v>
      </c>
      <c r="DF282" s="2" t="s">
        <v>3</v>
      </c>
      <c r="DG282" s="2" t="s">
        <v>3</v>
      </c>
      <c r="DH282" s="2" t="s">
        <v>3</v>
      </c>
      <c r="DI282" s="2" t="s">
        <v>3</v>
      </c>
      <c r="DJ282" s="2" t="s">
        <v>3</v>
      </c>
      <c r="DK282" s="2" t="s">
        <v>3</v>
      </c>
      <c r="DL282" s="2" t="s">
        <v>3</v>
      </c>
      <c r="DM282" s="2" t="s">
        <v>3</v>
      </c>
      <c r="DN282" s="2">
        <v>80</v>
      </c>
      <c r="DO282" s="2">
        <v>55</v>
      </c>
      <c r="DP282" s="2">
        <v>1</v>
      </c>
      <c r="DQ282" s="2">
        <v>1</v>
      </c>
      <c r="DR282" s="2"/>
      <c r="DS282" s="2"/>
      <c r="DT282" s="2"/>
      <c r="DU282" s="2">
        <v>1009</v>
      </c>
      <c r="DV282" s="2" t="s">
        <v>172</v>
      </c>
      <c r="DW282" s="2" t="s">
        <v>172</v>
      </c>
      <c r="DX282" s="2">
        <v>1000</v>
      </c>
      <c r="DY282" s="2"/>
      <c r="DZ282" s="2"/>
      <c r="EA282" s="2"/>
      <c r="EB282" s="2"/>
      <c r="EC282" s="2"/>
      <c r="ED282" s="2"/>
      <c r="EE282" s="2">
        <v>42145007</v>
      </c>
      <c r="EF282" s="2">
        <v>0</v>
      </c>
      <c r="EG282" s="2" t="s">
        <v>3</v>
      </c>
      <c r="EH282" s="2">
        <v>0</v>
      </c>
      <c r="EI282" s="2" t="s">
        <v>3</v>
      </c>
      <c r="EJ282" s="2">
        <v>4</v>
      </c>
      <c r="EK282" s="2">
        <v>0</v>
      </c>
      <c r="EL282" s="2" t="s">
        <v>264</v>
      </c>
      <c r="EM282" s="2" t="s">
        <v>265</v>
      </c>
      <c r="EN282" s="2"/>
      <c r="EO282" s="2" t="s">
        <v>3</v>
      </c>
      <c r="EP282" s="2"/>
      <c r="EQ282" s="2">
        <v>512</v>
      </c>
      <c r="ER282" s="2">
        <v>0</v>
      </c>
      <c r="ES282" s="2">
        <v>0</v>
      </c>
      <c r="ET282" s="2">
        <v>0</v>
      </c>
      <c r="EU282" s="2">
        <v>0</v>
      </c>
      <c r="EV282" s="2">
        <v>0</v>
      </c>
      <c r="EW282" s="2">
        <v>0</v>
      </c>
      <c r="EX282" s="2">
        <v>0</v>
      </c>
      <c r="EY282" s="2">
        <v>0</v>
      </c>
      <c r="EZ282" s="2"/>
      <c r="FA282" s="2"/>
      <c r="FB282" s="2"/>
      <c r="FC282" s="2"/>
      <c r="FD282" s="2"/>
      <c r="FE282" s="2"/>
      <c r="FF282" s="2"/>
      <c r="FG282" s="2"/>
      <c r="FH282" s="2"/>
      <c r="FI282" s="2"/>
      <c r="FJ282" s="2"/>
      <c r="FK282" s="2"/>
      <c r="FL282" s="2"/>
      <c r="FM282" s="2"/>
      <c r="FN282" s="2"/>
      <c r="FO282" s="2"/>
      <c r="FP282" s="2"/>
      <c r="FQ282" s="2">
        <v>0</v>
      </c>
      <c r="FR282" s="2">
        <f t="shared" si="249"/>
        <v>0</v>
      </c>
      <c r="FS282" s="2">
        <v>0</v>
      </c>
      <c r="FT282" s="2"/>
      <c r="FU282" s="2"/>
      <c r="FV282" s="2"/>
      <c r="FW282" s="2"/>
      <c r="FX282" s="2">
        <v>0</v>
      </c>
      <c r="FY282" s="2">
        <v>0</v>
      </c>
      <c r="FZ282" s="2"/>
      <c r="GA282" s="2" t="s">
        <v>3</v>
      </c>
      <c r="GB282" s="2"/>
      <c r="GC282" s="2"/>
      <c r="GD282" s="2">
        <v>0</v>
      </c>
      <c r="GE282" s="2"/>
      <c r="GF282" s="2">
        <v>-1505545227</v>
      </c>
      <c r="GG282" s="2">
        <v>2</v>
      </c>
      <c r="GH282" s="2">
        <v>0</v>
      </c>
      <c r="GI282" s="2">
        <v>0</v>
      </c>
      <c r="GJ282" s="2">
        <v>0</v>
      </c>
      <c r="GK282" s="2">
        <f>ROUND(R282*(R12)/100,2)</f>
        <v>0</v>
      </c>
      <c r="GL282" s="2">
        <f t="shared" si="250"/>
        <v>0</v>
      </c>
      <c r="GM282" s="2">
        <f t="shared" si="251"/>
        <v>0</v>
      </c>
      <c r="GN282" s="2">
        <f t="shared" si="252"/>
        <v>0</v>
      </c>
      <c r="GO282" s="2">
        <f t="shared" si="253"/>
        <v>0</v>
      </c>
      <c r="GP282" s="2">
        <f t="shared" si="254"/>
        <v>0</v>
      </c>
      <c r="GQ282" s="2"/>
      <c r="GR282" s="2">
        <v>0</v>
      </c>
      <c r="GS282" s="2">
        <v>0</v>
      </c>
      <c r="GT282" s="2">
        <v>0</v>
      </c>
      <c r="GU282" s="2" t="s">
        <v>3</v>
      </c>
      <c r="GV282" s="2">
        <f t="shared" si="255"/>
        <v>0</v>
      </c>
      <c r="GW282" s="2">
        <v>1</v>
      </c>
      <c r="GX282" s="2">
        <f t="shared" si="256"/>
        <v>0</v>
      </c>
      <c r="GY282" s="2"/>
      <c r="GZ282" s="2"/>
      <c r="HA282" s="2">
        <v>0</v>
      </c>
      <c r="HB282" s="2">
        <v>0</v>
      </c>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v>0</v>
      </c>
      <c r="IL282" s="2"/>
      <c r="IM282" s="2"/>
      <c r="IN282" s="2"/>
      <c r="IO282" s="2"/>
      <c r="IP282" s="2"/>
      <c r="IQ282" s="2"/>
      <c r="IR282" s="2"/>
      <c r="IS282" s="2"/>
      <c r="IT282" s="2"/>
      <c r="IU282" s="2"/>
    </row>
    <row r="283" spans="1:255" x14ac:dyDescent="0.2">
      <c r="A283">
        <v>17</v>
      </c>
      <c r="B283">
        <v>1</v>
      </c>
      <c r="E283" t="s">
        <v>493</v>
      </c>
      <c r="F283" t="s">
        <v>494</v>
      </c>
      <c r="G283" t="s">
        <v>495</v>
      </c>
      <c r="H283" t="s">
        <v>172</v>
      </c>
      <c r="I283">
        <v>5.3681999999999999</v>
      </c>
      <c r="J283">
        <v>0</v>
      </c>
      <c r="O283">
        <f t="shared" si="222"/>
        <v>0</v>
      </c>
      <c r="P283">
        <f t="shared" si="223"/>
        <v>0</v>
      </c>
      <c r="Q283">
        <f t="shared" si="224"/>
        <v>0</v>
      </c>
      <c r="R283">
        <f t="shared" si="225"/>
        <v>0</v>
      </c>
      <c r="S283">
        <f t="shared" si="226"/>
        <v>0</v>
      </c>
      <c r="T283">
        <f t="shared" si="227"/>
        <v>0</v>
      </c>
      <c r="U283">
        <f t="shared" si="228"/>
        <v>0</v>
      </c>
      <c r="V283">
        <f t="shared" si="229"/>
        <v>0</v>
      </c>
      <c r="W283">
        <f t="shared" si="230"/>
        <v>0</v>
      </c>
      <c r="X283">
        <f t="shared" si="231"/>
        <v>0</v>
      </c>
      <c r="Y283">
        <f t="shared" si="232"/>
        <v>0</v>
      </c>
      <c r="AA283">
        <v>42559019</v>
      </c>
      <c r="AB283">
        <f t="shared" si="233"/>
        <v>0</v>
      </c>
      <c r="AC283">
        <f t="shared" si="234"/>
        <v>0</v>
      </c>
      <c r="AD283">
        <f t="shared" si="235"/>
        <v>0</v>
      </c>
      <c r="AE283">
        <f t="shared" si="236"/>
        <v>0</v>
      </c>
      <c r="AF283">
        <f>ROUND((EV283),6)</f>
        <v>0</v>
      </c>
      <c r="AG283">
        <f t="shared" si="237"/>
        <v>0</v>
      </c>
      <c r="AH283">
        <f>(EW283)</f>
        <v>0</v>
      </c>
      <c r="AI283">
        <f t="shared" si="238"/>
        <v>0</v>
      </c>
      <c r="AJ283">
        <f t="shared" si="239"/>
        <v>0</v>
      </c>
      <c r="AK283">
        <v>0</v>
      </c>
      <c r="AL283">
        <v>0</v>
      </c>
      <c r="AM283">
        <v>0</v>
      </c>
      <c r="AN283">
        <v>0</v>
      </c>
      <c r="AO283">
        <v>0</v>
      </c>
      <c r="AP283">
        <v>0</v>
      </c>
      <c r="AQ283">
        <v>0</v>
      </c>
      <c r="AR283">
        <v>0</v>
      </c>
      <c r="AS283">
        <v>0</v>
      </c>
      <c r="AT283">
        <v>0</v>
      </c>
      <c r="AU283">
        <v>0</v>
      </c>
      <c r="AV283">
        <v>1</v>
      </c>
      <c r="AW283">
        <v>1</v>
      </c>
      <c r="AZ283">
        <v>1</v>
      </c>
      <c r="BA283">
        <v>1</v>
      </c>
      <c r="BB283">
        <v>1</v>
      </c>
      <c r="BC283">
        <v>1</v>
      </c>
      <c r="BD283" t="s">
        <v>3</v>
      </c>
      <c r="BE283" t="s">
        <v>3</v>
      </c>
      <c r="BF283" t="s">
        <v>3</v>
      </c>
      <c r="BG283" t="s">
        <v>3</v>
      </c>
      <c r="BH283">
        <v>0</v>
      </c>
      <c r="BI283">
        <v>4</v>
      </c>
      <c r="BJ283" t="s">
        <v>3</v>
      </c>
      <c r="BM283">
        <v>0</v>
      </c>
      <c r="BN283">
        <v>0</v>
      </c>
      <c r="BO283" t="s">
        <v>3</v>
      </c>
      <c r="BP283">
        <v>0</v>
      </c>
      <c r="BQ283">
        <v>0</v>
      </c>
      <c r="BR283">
        <v>0</v>
      </c>
      <c r="BS283">
        <v>1</v>
      </c>
      <c r="BT283">
        <v>1</v>
      </c>
      <c r="BU283">
        <v>1</v>
      </c>
      <c r="BV283">
        <v>1</v>
      </c>
      <c r="BW283">
        <v>1</v>
      </c>
      <c r="BX283">
        <v>1</v>
      </c>
      <c r="BY283" t="s">
        <v>496</v>
      </c>
      <c r="BZ283">
        <v>0</v>
      </c>
      <c r="CA283">
        <v>0</v>
      </c>
      <c r="CF283">
        <v>0</v>
      </c>
      <c r="CG283">
        <v>0</v>
      </c>
      <c r="CM283">
        <v>0</v>
      </c>
      <c r="CN283" t="s">
        <v>3</v>
      </c>
      <c r="CO283">
        <v>0</v>
      </c>
      <c r="CP283">
        <f t="shared" si="240"/>
        <v>0</v>
      </c>
      <c r="CQ283">
        <f t="shared" si="241"/>
        <v>0</v>
      </c>
      <c r="CR283">
        <f t="shared" si="242"/>
        <v>0</v>
      </c>
      <c r="CS283">
        <f t="shared" si="243"/>
        <v>0</v>
      </c>
      <c r="CT283">
        <f t="shared" si="244"/>
        <v>0</v>
      </c>
      <c r="CU283">
        <f t="shared" si="245"/>
        <v>0</v>
      </c>
      <c r="CV283">
        <f t="shared" si="246"/>
        <v>0</v>
      </c>
      <c r="CW283">
        <f t="shared" si="247"/>
        <v>0</v>
      </c>
      <c r="CX283">
        <f t="shared" si="248"/>
        <v>0</v>
      </c>
      <c r="CY283">
        <f>S283*(BZ283/100)</f>
        <v>0</v>
      </c>
      <c r="CZ283">
        <f>S283*(CA283/100)</f>
        <v>0</v>
      </c>
      <c r="DC283" t="s">
        <v>3</v>
      </c>
      <c r="DD283" t="s">
        <v>3</v>
      </c>
      <c r="DE283" t="s">
        <v>3</v>
      </c>
      <c r="DF283" t="s">
        <v>3</v>
      </c>
      <c r="DG283" t="s">
        <v>3</v>
      </c>
      <c r="DH283" t="s">
        <v>3</v>
      </c>
      <c r="DI283" t="s">
        <v>3</v>
      </c>
      <c r="DJ283" t="s">
        <v>3</v>
      </c>
      <c r="DK283" t="s">
        <v>3</v>
      </c>
      <c r="DL283" t="s">
        <v>3</v>
      </c>
      <c r="DM283" t="s">
        <v>3</v>
      </c>
      <c r="DN283">
        <v>0</v>
      </c>
      <c r="DO283">
        <v>0</v>
      </c>
      <c r="DP283">
        <v>1</v>
      </c>
      <c r="DQ283">
        <v>1</v>
      </c>
      <c r="DU283">
        <v>1009</v>
      </c>
      <c r="DV283" t="s">
        <v>172</v>
      </c>
      <c r="DW283" t="s">
        <v>172</v>
      </c>
      <c r="DX283">
        <v>1000</v>
      </c>
      <c r="EE283">
        <v>42145007</v>
      </c>
      <c r="EF283">
        <v>0</v>
      </c>
      <c r="EG283" t="s">
        <v>3</v>
      </c>
      <c r="EH283">
        <v>0</v>
      </c>
      <c r="EI283" t="s">
        <v>3</v>
      </c>
      <c r="EJ283">
        <v>4</v>
      </c>
      <c r="EK283">
        <v>0</v>
      </c>
      <c r="EL283" t="s">
        <v>264</v>
      </c>
      <c r="EM283" t="s">
        <v>265</v>
      </c>
      <c r="EO283" t="s">
        <v>3</v>
      </c>
      <c r="EQ283">
        <v>512</v>
      </c>
      <c r="ER283">
        <v>0</v>
      </c>
      <c r="ES283">
        <v>0</v>
      </c>
      <c r="ET283">
        <v>0</v>
      </c>
      <c r="EU283">
        <v>0</v>
      </c>
      <c r="EV283">
        <v>0</v>
      </c>
      <c r="EW283">
        <v>0</v>
      </c>
      <c r="EX283">
        <v>0</v>
      </c>
      <c r="EY283">
        <v>0</v>
      </c>
      <c r="FQ283">
        <v>0</v>
      </c>
      <c r="FR283">
        <f t="shared" si="249"/>
        <v>0</v>
      </c>
      <c r="FS283">
        <v>0</v>
      </c>
      <c r="FX283">
        <v>0</v>
      </c>
      <c r="FY283">
        <v>0</v>
      </c>
      <c r="GA283" t="s">
        <v>3</v>
      </c>
      <c r="GD283">
        <v>0</v>
      </c>
      <c r="GF283">
        <v>-1505545227</v>
      </c>
      <c r="GG283">
        <v>2</v>
      </c>
      <c r="GH283">
        <v>0</v>
      </c>
      <c r="GI283">
        <v>-2</v>
      </c>
      <c r="GJ283">
        <v>0</v>
      </c>
      <c r="GK283">
        <f>ROUND(R283*(S12)/100,2)</f>
        <v>0</v>
      </c>
      <c r="GL283">
        <f t="shared" si="250"/>
        <v>0</v>
      </c>
      <c r="GM283">
        <f t="shared" si="251"/>
        <v>0</v>
      </c>
      <c r="GN283">
        <f t="shared" si="252"/>
        <v>0</v>
      </c>
      <c r="GO283">
        <f t="shared" si="253"/>
        <v>0</v>
      </c>
      <c r="GP283">
        <f t="shared" si="254"/>
        <v>0</v>
      </c>
      <c r="GR283">
        <v>0</v>
      </c>
      <c r="GS283">
        <v>0</v>
      </c>
      <c r="GT283">
        <v>0</v>
      </c>
      <c r="GU283" t="s">
        <v>3</v>
      </c>
      <c r="GV283">
        <f t="shared" si="255"/>
        <v>0</v>
      </c>
      <c r="GW283">
        <v>1</v>
      </c>
      <c r="GX283">
        <f t="shared" si="256"/>
        <v>0</v>
      </c>
      <c r="HA283">
        <v>0</v>
      </c>
      <c r="HB283">
        <v>0</v>
      </c>
      <c r="IK283">
        <v>0</v>
      </c>
    </row>
    <row r="284" spans="1:255" x14ac:dyDescent="0.2">
      <c r="A284" s="2">
        <v>17</v>
      </c>
      <c r="B284" s="2">
        <v>1</v>
      </c>
      <c r="C284" s="2">
        <f>ROW(SmtRes!A266)</f>
        <v>266</v>
      </c>
      <c r="D284" s="2">
        <f>ROW(EtalonRes!A376)</f>
        <v>376</v>
      </c>
      <c r="E284" s="2" t="s">
        <v>497</v>
      </c>
      <c r="F284" s="2" t="s">
        <v>498</v>
      </c>
      <c r="G284" s="2" t="s">
        <v>499</v>
      </c>
      <c r="H284" s="2" t="s">
        <v>485</v>
      </c>
      <c r="I284" s="2">
        <v>7.65</v>
      </c>
      <c r="J284" s="2">
        <v>0</v>
      </c>
      <c r="K284" s="2"/>
      <c r="L284" s="2"/>
      <c r="M284" s="2"/>
      <c r="N284" s="2"/>
      <c r="O284" s="2">
        <f t="shared" si="222"/>
        <v>4414.9399999999996</v>
      </c>
      <c r="P284" s="2">
        <f t="shared" si="223"/>
        <v>0</v>
      </c>
      <c r="Q284" s="2">
        <f t="shared" si="224"/>
        <v>0</v>
      </c>
      <c r="R284" s="2">
        <f t="shared" si="225"/>
        <v>0</v>
      </c>
      <c r="S284" s="2">
        <f t="shared" si="226"/>
        <v>4414.9399999999996</v>
      </c>
      <c r="T284" s="2">
        <f t="shared" si="227"/>
        <v>0</v>
      </c>
      <c r="U284" s="2">
        <f t="shared" si="228"/>
        <v>401.72291999999999</v>
      </c>
      <c r="V284" s="2">
        <f t="shared" si="229"/>
        <v>0</v>
      </c>
      <c r="W284" s="2">
        <f t="shared" si="230"/>
        <v>0</v>
      </c>
      <c r="X284" s="2">
        <f t="shared" si="231"/>
        <v>3531.95</v>
      </c>
      <c r="Y284" s="2">
        <f t="shared" si="232"/>
        <v>2428.2199999999998</v>
      </c>
      <c r="Z284" s="2"/>
      <c r="AA284" s="2">
        <v>42559021</v>
      </c>
      <c r="AB284" s="2">
        <f t="shared" si="233"/>
        <v>577.11599999999999</v>
      </c>
      <c r="AC284" s="2">
        <f t="shared" si="234"/>
        <v>0</v>
      </c>
      <c r="AD284" s="2">
        <f t="shared" si="235"/>
        <v>0</v>
      </c>
      <c r="AE284" s="2">
        <f t="shared" si="236"/>
        <v>0</v>
      </c>
      <c r="AF284" s="2">
        <f>ROUND(((EV284*0.82)),6)</f>
        <v>577.11599999999999</v>
      </c>
      <c r="AG284" s="2">
        <f t="shared" si="237"/>
        <v>0</v>
      </c>
      <c r="AH284" s="2">
        <f>((EW284*0.82))</f>
        <v>52.512799999999999</v>
      </c>
      <c r="AI284" s="2">
        <f t="shared" si="238"/>
        <v>0</v>
      </c>
      <c r="AJ284" s="2">
        <f t="shared" si="239"/>
        <v>0</v>
      </c>
      <c r="AK284" s="2">
        <v>703.8</v>
      </c>
      <c r="AL284" s="2">
        <v>0</v>
      </c>
      <c r="AM284" s="2">
        <v>0</v>
      </c>
      <c r="AN284" s="2">
        <v>0</v>
      </c>
      <c r="AO284" s="2">
        <v>703.8</v>
      </c>
      <c r="AP284" s="2">
        <v>0</v>
      </c>
      <c r="AQ284" s="2">
        <v>64.040000000000006</v>
      </c>
      <c r="AR284" s="2">
        <v>0</v>
      </c>
      <c r="AS284" s="2">
        <v>0</v>
      </c>
      <c r="AT284" s="2">
        <v>80</v>
      </c>
      <c r="AU284" s="2">
        <v>55</v>
      </c>
      <c r="AV284" s="2">
        <v>1</v>
      </c>
      <c r="AW284" s="2">
        <v>1</v>
      </c>
      <c r="AX284" s="2"/>
      <c r="AY284" s="2"/>
      <c r="AZ284" s="2">
        <v>1</v>
      </c>
      <c r="BA284" s="2">
        <v>1</v>
      </c>
      <c r="BB284" s="2">
        <v>1</v>
      </c>
      <c r="BC284" s="2">
        <v>1</v>
      </c>
      <c r="BD284" s="2" t="s">
        <v>3</v>
      </c>
      <c r="BE284" s="2" t="s">
        <v>3</v>
      </c>
      <c r="BF284" s="2" t="s">
        <v>3</v>
      </c>
      <c r="BG284" s="2" t="s">
        <v>3</v>
      </c>
      <c r="BH284" s="2">
        <v>0</v>
      </c>
      <c r="BI284" s="2">
        <v>1</v>
      </c>
      <c r="BJ284" s="2" t="s">
        <v>500</v>
      </c>
      <c r="BK284" s="2"/>
      <c r="BL284" s="2"/>
      <c r="BM284" s="2">
        <v>618</v>
      </c>
      <c r="BN284" s="2">
        <v>0</v>
      </c>
      <c r="BO284" s="2" t="s">
        <v>3</v>
      </c>
      <c r="BP284" s="2">
        <v>0</v>
      </c>
      <c r="BQ284" s="2">
        <v>60</v>
      </c>
      <c r="BR284" s="2">
        <v>0</v>
      </c>
      <c r="BS284" s="2">
        <v>1</v>
      </c>
      <c r="BT284" s="2">
        <v>1</v>
      </c>
      <c r="BU284" s="2">
        <v>1</v>
      </c>
      <c r="BV284" s="2">
        <v>1</v>
      </c>
      <c r="BW284" s="2">
        <v>1</v>
      </c>
      <c r="BX284" s="2">
        <v>1</v>
      </c>
      <c r="BY284" s="2" t="s">
        <v>3</v>
      </c>
      <c r="BZ284" s="2">
        <v>80</v>
      </c>
      <c r="CA284" s="2">
        <v>55</v>
      </c>
      <c r="CB284" s="2"/>
      <c r="CC284" s="2"/>
      <c r="CD284" s="2"/>
      <c r="CE284" s="2"/>
      <c r="CF284" s="2">
        <v>0</v>
      </c>
      <c r="CG284" s="2">
        <v>0</v>
      </c>
      <c r="CH284" s="2"/>
      <c r="CI284" s="2"/>
      <c r="CJ284" s="2"/>
      <c r="CK284" s="2"/>
      <c r="CL284" s="2"/>
      <c r="CM284" s="2">
        <v>0</v>
      </c>
      <c r="CN284" s="2" t="s">
        <v>487</v>
      </c>
      <c r="CO284" s="2">
        <v>0</v>
      </c>
      <c r="CP284" s="2">
        <f t="shared" si="240"/>
        <v>4414.9399999999996</v>
      </c>
      <c r="CQ284" s="2">
        <f t="shared" si="241"/>
        <v>0</v>
      </c>
      <c r="CR284" s="2">
        <f t="shared" si="242"/>
        <v>0</v>
      </c>
      <c r="CS284" s="2">
        <f t="shared" si="243"/>
        <v>0</v>
      </c>
      <c r="CT284" s="2">
        <f t="shared" si="244"/>
        <v>577.11599999999999</v>
      </c>
      <c r="CU284" s="2">
        <f t="shared" si="245"/>
        <v>0</v>
      </c>
      <c r="CV284" s="2">
        <f t="shared" si="246"/>
        <v>52.512799999999999</v>
      </c>
      <c r="CW284" s="2">
        <f t="shared" si="247"/>
        <v>0</v>
      </c>
      <c r="CX284" s="2">
        <f t="shared" si="248"/>
        <v>0</v>
      </c>
      <c r="CY284" s="2">
        <f>((S284*BZ284)/100)</f>
        <v>3531.9519999999993</v>
      </c>
      <c r="CZ284" s="2">
        <f>((S284*CA284)/100)</f>
        <v>2428.2169999999996</v>
      </c>
      <c r="DA284" s="2"/>
      <c r="DB284" s="2"/>
      <c r="DC284" s="2" t="s">
        <v>3</v>
      </c>
      <c r="DD284" s="2" t="s">
        <v>3</v>
      </c>
      <c r="DE284" s="2" t="s">
        <v>3</v>
      </c>
      <c r="DF284" s="2" t="s">
        <v>3</v>
      </c>
      <c r="DG284" s="2" t="s">
        <v>488</v>
      </c>
      <c r="DH284" s="2" t="s">
        <v>3</v>
      </c>
      <c r="DI284" s="2" t="s">
        <v>488</v>
      </c>
      <c r="DJ284" s="2" t="s">
        <v>3</v>
      </c>
      <c r="DK284" s="2" t="s">
        <v>3</v>
      </c>
      <c r="DL284" s="2" t="s">
        <v>3</v>
      </c>
      <c r="DM284" s="2" t="s">
        <v>3</v>
      </c>
      <c r="DN284" s="2">
        <v>0</v>
      </c>
      <c r="DO284" s="2">
        <v>0</v>
      </c>
      <c r="DP284" s="2">
        <v>1.0469999999999999</v>
      </c>
      <c r="DQ284" s="2">
        <v>1</v>
      </c>
      <c r="DR284" s="2"/>
      <c r="DS284" s="2"/>
      <c r="DT284" s="2"/>
      <c r="DU284" s="2">
        <v>1003</v>
      </c>
      <c r="DV284" s="2" t="s">
        <v>485</v>
      </c>
      <c r="DW284" s="2" t="s">
        <v>485</v>
      </c>
      <c r="DX284" s="2">
        <v>100</v>
      </c>
      <c r="DY284" s="2"/>
      <c r="DZ284" s="2"/>
      <c r="EA284" s="2"/>
      <c r="EB284" s="2"/>
      <c r="EC284" s="2"/>
      <c r="ED284" s="2"/>
      <c r="EE284" s="2">
        <v>42145625</v>
      </c>
      <c r="EF284" s="2">
        <v>60</v>
      </c>
      <c r="EG284" s="2" t="s">
        <v>489</v>
      </c>
      <c r="EH284" s="2">
        <v>0</v>
      </c>
      <c r="EI284" s="2" t="s">
        <v>3</v>
      </c>
      <c r="EJ284" s="2">
        <v>1</v>
      </c>
      <c r="EK284" s="2">
        <v>618</v>
      </c>
      <c r="EL284" s="2" t="s">
        <v>490</v>
      </c>
      <c r="EM284" s="2" t="s">
        <v>491</v>
      </c>
      <c r="EN284" s="2"/>
      <c r="EO284" s="2" t="s">
        <v>492</v>
      </c>
      <c r="EP284" s="2"/>
      <c r="EQ284" s="2">
        <v>512</v>
      </c>
      <c r="ER284" s="2">
        <v>703.8</v>
      </c>
      <c r="ES284" s="2">
        <v>0</v>
      </c>
      <c r="ET284" s="2">
        <v>0</v>
      </c>
      <c r="EU284" s="2">
        <v>0</v>
      </c>
      <c r="EV284" s="2">
        <v>703.8</v>
      </c>
      <c r="EW284" s="2">
        <v>64.040000000000006</v>
      </c>
      <c r="EX284" s="2">
        <v>0</v>
      </c>
      <c r="EY284" s="2">
        <v>0</v>
      </c>
      <c r="EZ284" s="2"/>
      <c r="FA284" s="2"/>
      <c r="FB284" s="2"/>
      <c r="FC284" s="2"/>
      <c r="FD284" s="2"/>
      <c r="FE284" s="2"/>
      <c r="FF284" s="2"/>
      <c r="FG284" s="2"/>
      <c r="FH284" s="2"/>
      <c r="FI284" s="2"/>
      <c r="FJ284" s="2"/>
      <c r="FK284" s="2"/>
      <c r="FL284" s="2"/>
      <c r="FM284" s="2"/>
      <c r="FN284" s="2"/>
      <c r="FO284" s="2"/>
      <c r="FP284" s="2"/>
      <c r="FQ284" s="2">
        <v>0</v>
      </c>
      <c r="FR284" s="2">
        <f t="shared" si="249"/>
        <v>0</v>
      </c>
      <c r="FS284" s="2">
        <v>0</v>
      </c>
      <c r="FT284" s="2"/>
      <c r="FU284" s="2"/>
      <c r="FV284" s="2"/>
      <c r="FW284" s="2"/>
      <c r="FX284" s="2">
        <v>80</v>
      </c>
      <c r="FY284" s="2">
        <v>55</v>
      </c>
      <c r="FZ284" s="2"/>
      <c r="GA284" s="2" t="s">
        <v>3</v>
      </c>
      <c r="GB284" s="2"/>
      <c r="GC284" s="2"/>
      <c r="GD284" s="2">
        <v>0</v>
      </c>
      <c r="GE284" s="2"/>
      <c r="GF284" s="2">
        <v>1522120083</v>
      </c>
      <c r="GG284" s="2">
        <v>2</v>
      </c>
      <c r="GH284" s="2">
        <v>1</v>
      </c>
      <c r="GI284" s="2">
        <v>-2</v>
      </c>
      <c r="GJ284" s="2">
        <v>0</v>
      </c>
      <c r="GK284" s="2">
        <f>ROUND(R284*(R12)/100,2)</f>
        <v>0</v>
      </c>
      <c r="GL284" s="2">
        <f t="shared" si="250"/>
        <v>0</v>
      </c>
      <c r="GM284" s="2">
        <f t="shared" si="251"/>
        <v>10375.11</v>
      </c>
      <c r="GN284" s="2">
        <f t="shared" si="252"/>
        <v>10375.11</v>
      </c>
      <c r="GO284" s="2">
        <f t="shared" si="253"/>
        <v>0</v>
      </c>
      <c r="GP284" s="2">
        <f t="shared" si="254"/>
        <v>0</v>
      </c>
      <c r="GQ284" s="2"/>
      <c r="GR284" s="2">
        <v>0</v>
      </c>
      <c r="GS284" s="2">
        <v>3</v>
      </c>
      <c r="GT284" s="2">
        <v>0</v>
      </c>
      <c r="GU284" s="2" t="s">
        <v>3</v>
      </c>
      <c r="GV284" s="2">
        <f t="shared" si="255"/>
        <v>0</v>
      </c>
      <c r="GW284" s="2">
        <v>1</v>
      </c>
      <c r="GX284" s="2">
        <f t="shared" si="256"/>
        <v>0</v>
      </c>
      <c r="GY284" s="2"/>
      <c r="GZ284" s="2"/>
      <c r="HA284" s="2">
        <v>0</v>
      </c>
      <c r="HB284" s="2">
        <v>0</v>
      </c>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v>0</v>
      </c>
      <c r="IL284" s="2"/>
      <c r="IM284" s="2"/>
      <c r="IN284" s="2"/>
      <c r="IO284" s="2"/>
      <c r="IP284" s="2"/>
      <c r="IQ284" s="2"/>
      <c r="IR284" s="2"/>
      <c r="IS284" s="2"/>
      <c r="IT284" s="2"/>
      <c r="IU284" s="2"/>
    </row>
    <row r="285" spans="1:255" x14ac:dyDescent="0.2">
      <c r="A285">
        <v>17</v>
      </c>
      <c r="B285">
        <v>1</v>
      </c>
      <c r="C285">
        <f>ROW(SmtRes!A268)</f>
        <v>268</v>
      </c>
      <c r="D285">
        <f>ROW(EtalonRes!A378)</f>
        <v>378</v>
      </c>
      <c r="E285" t="s">
        <v>497</v>
      </c>
      <c r="F285" t="s">
        <v>498</v>
      </c>
      <c r="G285" t="s">
        <v>499</v>
      </c>
      <c r="H285" t="s">
        <v>485</v>
      </c>
      <c r="I285">
        <v>7.65</v>
      </c>
      <c r="J285">
        <v>0</v>
      </c>
      <c r="O285">
        <f t="shared" si="222"/>
        <v>90064.72</v>
      </c>
      <c r="P285">
        <f t="shared" si="223"/>
        <v>0</v>
      </c>
      <c r="Q285">
        <f t="shared" si="224"/>
        <v>0</v>
      </c>
      <c r="R285">
        <f t="shared" si="225"/>
        <v>0</v>
      </c>
      <c r="S285">
        <f t="shared" si="226"/>
        <v>90064.72</v>
      </c>
      <c r="T285">
        <f t="shared" si="227"/>
        <v>0</v>
      </c>
      <c r="U285">
        <f t="shared" si="228"/>
        <v>401.72291999999999</v>
      </c>
      <c r="V285">
        <f t="shared" si="229"/>
        <v>0</v>
      </c>
      <c r="W285">
        <f t="shared" si="230"/>
        <v>0</v>
      </c>
      <c r="X285">
        <f t="shared" si="231"/>
        <v>61244.01</v>
      </c>
      <c r="Y285">
        <f t="shared" si="232"/>
        <v>36926.54</v>
      </c>
      <c r="AA285">
        <v>42559019</v>
      </c>
      <c r="AB285">
        <f t="shared" si="233"/>
        <v>577.11599999999999</v>
      </c>
      <c r="AC285">
        <f t="shared" si="234"/>
        <v>0</v>
      </c>
      <c r="AD285">
        <f t="shared" si="235"/>
        <v>0</v>
      </c>
      <c r="AE285">
        <f t="shared" si="236"/>
        <v>0</v>
      </c>
      <c r="AF285">
        <f>ROUND(((EV285*0.82)),6)</f>
        <v>577.11599999999999</v>
      </c>
      <c r="AG285">
        <f t="shared" si="237"/>
        <v>0</v>
      </c>
      <c r="AH285">
        <f>((EW285*0.82))</f>
        <v>52.512799999999999</v>
      </c>
      <c r="AI285">
        <f t="shared" si="238"/>
        <v>0</v>
      </c>
      <c r="AJ285">
        <f t="shared" si="239"/>
        <v>0</v>
      </c>
      <c r="AK285">
        <v>703.8</v>
      </c>
      <c r="AL285">
        <v>0</v>
      </c>
      <c r="AM285">
        <v>0</v>
      </c>
      <c r="AN285">
        <v>0</v>
      </c>
      <c r="AO285">
        <v>703.8</v>
      </c>
      <c r="AP285">
        <v>0</v>
      </c>
      <c r="AQ285">
        <v>64.040000000000006</v>
      </c>
      <c r="AR285">
        <v>0</v>
      </c>
      <c r="AS285">
        <v>0</v>
      </c>
      <c r="AT285">
        <v>68</v>
      </c>
      <c r="AU285">
        <v>41</v>
      </c>
      <c r="AV285">
        <v>1</v>
      </c>
      <c r="AW285">
        <v>1</v>
      </c>
      <c r="AZ285">
        <v>1</v>
      </c>
      <c r="BA285">
        <v>20.399999999999999</v>
      </c>
      <c r="BB285">
        <v>1</v>
      </c>
      <c r="BC285">
        <v>1</v>
      </c>
      <c r="BD285" t="s">
        <v>3</v>
      </c>
      <c r="BE285" t="s">
        <v>3</v>
      </c>
      <c r="BF285" t="s">
        <v>3</v>
      </c>
      <c r="BG285" t="s">
        <v>3</v>
      </c>
      <c r="BH285">
        <v>0</v>
      </c>
      <c r="BI285">
        <v>1</v>
      </c>
      <c r="BJ285" t="s">
        <v>500</v>
      </c>
      <c r="BM285">
        <v>618</v>
      </c>
      <c r="BN285">
        <v>0</v>
      </c>
      <c r="BO285" t="s">
        <v>498</v>
      </c>
      <c r="BP285">
        <v>1</v>
      </c>
      <c r="BQ285">
        <v>60</v>
      </c>
      <c r="BR285">
        <v>0</v>
      </c>
      <c r="BS285">
        <v>20.399999999999999</v>
      </c>
      <c r="BT285">
        <v>1</v>
      </c>
      <c r="BU285">
        <v>1</v>
      </c>
      <c r="BV285">
        <v>1</v>
      </c>
      <c r="BW285">
        <v>1</v>
      </c>
      <c r="BX285">
        <v>1</v>
      </c>
      <c r="BY285" t="s">
        <v>3</v>
      </c>
      <c r="BZ285">
        <v>68</v>
      </c>
      <c r="CA285">
        <v>41</v>
      </c>
      <c r="CF285">
        <v>0</v>
      </c>
      <c r="CG285">
        <v>0</v>
      </c>
      <c r="CM285">
        <v>0</v>
      </c>
      <c r="CN285" t="s">
        <v>487</v>
      </c>
      <c r="CO285">
        <v>0</v>
      </c>
      <c r="CP285">
        <f t="shared" si="240"/>
        <v>90064.72</v>
      </c>
      <c r="CQ285">
        <f t="shared" si="241"/>
        <v>0</v>
      </c>
      <c r="CR285">
        <f t="shared" si="242"/>
        <v>0</v>
      </c>
      <c r="CS285">
        <f t="shared" si="243"/>
        <v>0</v>
      </c>
      <c r="CT285">
        <f t="shared" si="244"/>
        <v>11773.166399999998</v>
      </c>
      <c r="CU285">
        <f t="shared" si="245"/>
        <v>0</v>
      </c>
      <c r="CV285">
        <f t="shared" si="246"/>
        <v>52.512799999999999</v>
      </c>
      <c r="CW285">
        <f t="shared" si="247"/>
        <v>0</v>
      </c>
      <c r="CX285">
        <f t="shared" si="248"/>
        <v>0</v>
      </c>
      <c r="CY285">
        <f>S285*(BZ285/100)</f>
        <v>61244.009600000005</v>
      </c>
      <c r="CZ285">
        <f>S285*(CA285/100)</f>
        <v>36926.535199999998</v>
      </c>
      <c r="DC285" t="s">
        <v>3</v>
      </c>
      <c r="DD285" t="s">
        <v>3</v>
      </c>
      <c r="DE285" t="s">
        <v>3</v>
      </c>
      <c r="DF285" t="s">
        <v>3</v>
      </c>
      <c r="DG285" t="s">
        <v>488</v>
      </c>
      <c r="DH285" t="s">
        <v>3</v>
      </c>
      <c r="DI285" t="s">
        <v>488</v>
      </c>
      <c r="DJ285" t="s">
        <v>3</v>
      </c>
      <c r="DK285" t="s">
        <v>3</v>
      </c>
      <c r="DL285" t="s">
        <v>3</v>
      </c>
      <c r="DM285" t="s">
        <v>3</v>
      </c>
      <c r="DN285">
        <v>80</v>
      </c>
      <c r="DO285">
        <v>55</v>
      </c>
      <c r="DP285">
        <v>1.0469999999999999</v>
      </c>
      <c r="DQ285">
        <v>1</v>
      </c>
      <c r="DU285">
        <v>1003</v>
      </c>
      <c r="DV285" t="s">
        <v>485</v>
      </c>
      <c r="DW285" t="s">
        <v>485</v>
      </c>
      <c r="DX285">
        <v>100</v>
      </c>
      <c r="EE285">
        <v>42145625</v>
      </c>
      <c r="EF285">
        <v>60</v>
      </c>
      <c r="EG285" t="s">
        <v>489</v>
      </c>
      <c r="EH285">
        <v>0</v>
      </c>
      <c r="EI285" t="s">
        <v>3</v>
      </c>
      <c r="EJ285">
        <v>1</v>
      </c>
      <c r="EK285">
        <v>618</v>
      </c>
      <c r="EL285" t="s">
        <v>490</v>
      </c>
      <c r="EM285" t="s">
        <v>491</v>
      </c>
      <c r="EO285" t="s">
        <v>492</v>
      </c>
      <c r="EQ285">
        <v>512</v>
      </c>
      <c r="ER285">
        <v>703.8</v>
      </c>
      <c r="ES285">
        <v>0</v>
      </c>
      <c r="ET285">
        <v>0</v>
      </c>
      <c r="EU285">
        <v>0</v>
      </c>
      <c r="EV285">
        <v>703.8</v>
      </c>
      <c r="EW285">
        <v>64.040000000000006</v>
      </c>
      <c r="EX285">
        <v>0</v>
      </c>
      <c r="EY285">
        <v>0</v>
      </c>
      <c r="FQ285">
        <v>0</v>
      </c>
      <c r="FR285">
        <f t="shared" si="249"/>
        <v>0</v>
      </c>
      <c r="FS285">
        <v>0</v>
      </c>
      <c r="FX285">
        <v>80</v>
      </c>
      <c r="FY285">
        <v>55</v>
      </c>
      <c r="GA285" t="s">
        <v>3</v>
      </c>
      <c r="GD285">
        <v>0</v>
      </c>
      <c r="GF285">
        <v>1522120083</v>
      </c>
      <c r="GG285">
        <v>2</v>
      </c>
      <c r="GH285">
        <v>1</v>
      </c>
      <c r="GI285">
        <v>2</v>
      </c>
      <c r="GJ285">
        <v>0</v>
      </c>
      <c r="GK285">
        <f>ROUND(R285*(S12)/100,2)</f>
        <v>0</v>
      </c>
      <c r="GL285">
        <f t="shared" si="250"/>
        <v>0</v>
      </c>
      <c r="GM285">
        <f t="shared" si="251"/>
        <v>188235.27</v>
      </c>
      <c r="GN285">
        <f t="shared" si="252"/>
        <v>188235.27</v>
      </c>
      <c r="GO285">
        <f t="shared" si="253"/>
        <v>0</v>
      </c>
      <c r="GP285">
        <f t="shared" si="254"/>
        <v>0</v>
      </c>
      <c r="GR285">
        <v>0</v>
      </c>
      <c r="GS285">
        <v>3</v>
      </c>
      <c r="GT285">
        <v>0</v>
      </c>
      <c r="GU285" t="s">
        <v>3</v>
      </c>
      <c r="GV285">
        <f t="shared" si="255"/>
        <v>0</v>
      </c>
      <c r="GW285">
        <v>1</v>
      </c>
      <c r="GX285">
        <f t="shared" si="256"/>
        <v>0</v>
      </c>
      <c r="HA285">
        <v>0</v>
      </c>
      <c r="HB285">
        <v>0</v>
      </c>
      <c r="IK285">
        <v>0</v>
      </c>
    </row>
    <row r="286" spans="1:255" x14ac:dyDescent="0.2">
      <c r="A286" s="2">
        <v>17</v>
      </c>
      <c r="B286" s="2">
        <v>1</v>
      </c>
      <c r="C286" s="2"/>
      <c r="D286" s="2"/>
      <c r="E286" s="2" t="s">
        <v>501</v>
      </c>
      <c r="F286" s="2" t="s">
        <v>494</v>
      </c>
      <c r="G286" s="2" t="s">
        <v>495</v>
      </c>
      <c r="H286" s="2" t="s">
        <v>172</v>
      </c>
      <c r="I286" s="2">
        <v>3.4731000000000001</v>
      </c>
      <c r="J286" s="2">
        <v>0</v>
      </c>
      <c r="K286" s="2"/>
      <c r="L286" s="2"/>
      <c r="M286" s="2"/>
      <c r="N286" s="2"/>
      <c r="O286" s="2">
        <f t="shared" si="222"/>
        <v>0</v>
      </c>
      <c r="P286" s="2">
        <f t="shared" si="223"/>
        <v>0</v>
      </c>
      <c r="Q286" s="2">
        <f t="shared" si="224"/>
        <v>0</v>
      </c>
      <c r="R286" s="2">
        <f t="shared" si="225"/>
        <v>0</v>
      </c>
      <c r="S286" s="2">
        <f t="shared" si="226"/>
        <v>0</v>
      </c>
      <c r="T286" s="2">
        <f t="shared" si="227"/>
        <v>0</v>
      </c>
      <c r="U286" s="2">
        <f t="shared" si="228"/>
        <v>0</v>
      </c>
      <c r="V286" s="2">
        <f t="shared" si="229"/>
        <v>0</v>
      </c>
      <c r="W286" s="2">
        <f t="shared" si="230"/>
        <v>0</v>
      </c>
      <c r="X286" s="2">
        <f t="shared" si="231"/>
        <v>0</v>
      </c>
      <c r="Y286" s="2">
        <f t="shared" si="232"/>
        <v>0</v>
      </c>
      <c r="Z286" s="2"/>
      <c r="AA286" s="2">
        <v>42559021</v>
      </c>
      <c r="AB286" s="2">
        <f t="shared" si="233"/>
        <v>0</v>
      </c>
      <c r="AC286" s="2">
        <f t="shared" si="234"/>
        <v>0</v>
      </c>
      <c r="AD286" s="2">
        <f t="shared" si="235"/>
        <v>0</v>
      </c>
      <c r="AE286" s="2">
        <f t="shared" si="236"/>
        <v>0</v>
      </c>
      <c r="AF286" s="2">
        <f>ROUND((EV286),6)</f>
        <v>0</v>
      </c>
      <c r="AG286" s="2">
        <f t="shared" si="237"/>
        <v>0</v>
      </c>
      <c r="AH286" s="2">
        <f>(EW286)</f>
        <v>0</v>
      </c>
      <c r="AI286" s="2">
        <f t="shared" si="238"/>
        <v>0</v>
      </c>
      <c r="AJ286" s="2">
        <f t="shared" si="239"/>
        <v>0</v>
      </c>
      <c r="AK286" s="2">
        <v>0</v>
      </c>
      <c r="AL286" s="2">
        <v>0</v>
      </c>
      <c r="AM286" s="2">
        <v>0</v>
      </c>
      <c r="AN286" s="2">
        <v>0</v>
      </c>
      <c r="AO286" s="2">
        <v>0</v>
      </c>
      <c r="AP286" s="2">
        <v>0</v>
      </c>
      <c r="AQ286" s="2">
        <v>0</v>
      </c>
      <c r="AR286" s="2">
        <v>0</v>
      </c>
      <c r="AS286" s="2">
        <v>0</v>
      </c>
      <c r="AT286" s="2">
        <v>0</v>
      </c>
      <c r="AU286" s="2">
        <v>0</v>
      </c>
      <c r="AV286" s="2">
        <v>1</v>
      </c>
      <c r="AW286" s="2">
        <v>1</v>
      </c>
      <c r="AX286" s="2"/>
      <c r="AY286" s="2"/>
      <c r="AZ286" s="2">
        <v>1</v>
      </c>
      <c r="BA286" s="2">
        <v>1</v>
      </c>
      <c r="BB286" s="2">
        <v>1</v>
      </c>
      <c r="BC286" s="2">
        <v>1</v>
      </c>
      <c r="BD286" s="2" t="s">
        <v>3</v>
      </c>
      <c r="BE286" s="2" t="s">
        <v>3</v>
      </c>
      <c r="BF286" s="2" t="s">
        <v>3</v>
      </c>
      <c r="BG286" s="2" t="s">
        <v>3</v>
      </c>
      <c r="BH286" s="2">
        <v>0</v>
      </c>
      <c r="BI286" s="2">
        <v>4</v>
      </c>
      <c r="BJ286" s="2" t="s">
        <v>3</v>
      </c>
      <c r="BK286" s="2"/>
      <c r="BL286" s="2"/>
      <c r="BM286" s="2">
        <v>0</v>
      </c>
      <c r="BN286" s="2">
        <v>0</v>
      </c>
      <c r="BO286" s="2" t="s">
        <v>3</v>
      </c>
      <c r="BP286" s="2">
        <v>0</v>
      </c>
      <c r="BQ286" s="2">
        <v>0</v>
      </c>
      <c r="BR286" s="2">
        <v>0</v>
      </c>
      <c r="BS286" s="2">
        <v>1</v>
      </c>
      <c r="BT286" s="2">
        <v>1</v>
      </c>
      <c r="BU286" s="2">
        <v>1</v>
      </c>
      <c r="BV286" s="2">
        <v>1</v>
      </c>
      <c r="BW286" s="2">
        <v>1</v>
      </c>
      <c r="BX286" s="2">
        <v>1</v>
      </c>
      <c r="BY286" s="2" t="s">
        <v>496</v>
      </c>
      <c r="BZ286" s="2">
        <v>0</v>
      </c>
      <c r="CA286" s="2">
        <v>0</v>
      </c>
      <c r="CB286" s="2"/>
      <c r="CC286" s="2"/>
      <c r="CD286" s="2"/>
      <c r="CE286" s="2"/>
      <c r="CF286" s="2">
        <v>0</v>
      </c>
      <c r="CG286" s="2">
        <v>0</v>
      </c>
      <c r="CH286" s="2"/>
      <c r="CI286" s="2"/>
      <c r="CJ286" s="2"/>
      <c r="CK286" s="2"/>
      <c r="CL286" s="2"/>
      <c r="CM286" s="2">
        <v>0</v>
      </c>
      <c r="CN286" s="2" t="s">
        <v>3</v>
      </c>
      <c r="CO286" s="2">
        <v>0</v>
      </c>
      <c r="CP286" s="2">
        <f t="shared" si="240"/>
        <v>0</v>
      </c>
      <c r="CQ286" s="2">
        <f t="shared" si="241"/>
        <v>0</v>
      </c>
      <c r="CR286" s="2">
        <f t="shared" si="242"/>
        <v>0</v>
      </c>
      <c r="CS286" s="2">
        <f t="shared" si="243"/>
        <v>0</v>
      </c>
      <c r="CT286" s="2">
        <f t="shared" si="244"/>
        <v>0</v>
      </c>
      <c r="CU286" s="2">
        <f t="shared" si="245"/>
        <v>0</v>
      </c>
      <c r="CV286" s="2">
        <f t="shared" si="246"/>
        <v>0</v>
      </c>
      <c r="CW286" s="2">
        <f t="shared" si="247"/>
        <v>0</v>
      </c>
      <c r="CX286" s="2">
        <f t="shared" si="248"/>
        <v>0</v>
      </c>
      <c r="CY286" s="2">
        <f>((S286*BZ286)/100)</f>
        <v>0</v>
      </c>
      <c r="CZ286" s="2">
        <f>((S286*CA286)/100)</f>
        <v>0</v>
      </c>
      <c r="DA286" s="2"/>
      <c r="DB286" s="2"/>
      <c r="DC286" s="2" t="s">
        <v>3</v>
      </c>
      <c r="DD286" s="2" t="s">
        <v>3</v>
      </c>
      <c r="DE286" s="2" t="s">
        <v>3</v>
      </c>
      <c r="DF286" s="2" t="s">
        <v>3</v>
      </c>
      <c r="DG286" s="2" t="s">
        <v>3</v>
      </c>
      <c r="DH286" s="2" t="s">
        <v>3</v>
      </c>
      <c r="DI286" s="2" t="s">
        <v>3</v>
      </c>
      <c r="DJ286" s="2" t="s">
        <v>3</v>
      </c>
      <c r="DK286" s="2" t="s">
        <v>3</v>
      </c>
      <c r="DL286" s="2" t="s">
        <v>3</v>
      </c>
      <c r="DM286" s="2" t="s">
        <v>3</v>
      </c>
      <c r="DN286" s="2">
        <v>80</v>
      </c>
      <c r="DO286" s="2">
        <v>55</v>
      </c>
      <c r="DP286" s="2">
        <v>1</v>
      </c>
      <c r="DQ286" s="2">
        <v>1</v>
      </c>
      <c r="DR286" s="2"/>
      <c r="DS286" s="2"/>
      <c r="DT286" s="2"/>
      <c r="DU286" s="2">
        <v>1009</v>
      </c>
      <c r="DV286" s="2" t="s">
        <v>172</v>
      </c>
      <c r="DW286" s="2" t="s">
        <v>172</v>
      </c>
      <c r="DX286" s="2">
        <v>1000</v>
      </c>
      <c r="DY286" s="2"/>
      <c r="DZ286" s="2"/>
      <c r="EA286" s="2"/>
      <c r="EB286" s="2"/>
      <c r="EC286" s="2"/>
      <c r="ED286" s="2"/>
      <c r="EE286" s="2">
        <v>42145007</v>
      </c>
      <c r="EF286" s="2">
        <v>0</v>
      </c>
      <c r="EG286" s="2" t="s">
        <v>3</v>
      </c>
      <c r="EH286" s="2">
        <v>0</v>
      </c>
      <c r="EI286" s="2" t="s">
        <v>3</v>
      </c>
      <c r="EJ286" s="2">
        <v>4</v>
      </c>
      <c r="EK286" s="2">
        <v>0</v>
      </c>
      <c r="EL286" s="2" t="s">
        <v>264</v>
      </c>
      <c r="EM286" s="2" t="s">
        <v>265</v>
      </c>
      <c r="EN286" s="2"/>
      <c r="EO286" s="2" t="s">
        <v>3</v>
      </c>
      <c r="EP286" s="2"/>
      <c r="EQ286" s="2">
        <v>512</v>
      </c>
      <c r="ER286" s="2">
        <v>0</v>
      </c>
      <c r="ES286" s="2">
        <v>0</v>
      </c>
      <c r="ET286" s="2">
        <v>0</v>
      </c>
      <c r="EU286" s="2">
        <v>0</v>
      </c>
      <c r="EV286" s="2">
        <v>0</v>
      </c>
      <c r="EW286" s="2">
        <v>0</v>
      </c>
      <c r="EX286" s="2">
        <v>0</v>
      </c>
      <c r="EY286" s="2">
        <v>0</v>
      </c>
      <c r="EZ286" s="2"/>
      <c r="FA286" s="2"/>
      <c r="FB286" s="2"/>
      <c r="FC286" s="2"/>
      <c r="FD286" s="2"/>
      <c r="FE286" s="2"/>
      <c r="FF286" s="2"/>
      <c r="FG286" s="2"/>
      <c r="FH286" s="2"/>
      <c r="FI286" s="2"/>
      <c r="FJ286" s="2"/>
      <c r="FK286" s="2"/>
      <c r="FL286" s="2"/>
      <c r="FM286" s="2"/>
      <c r="FN286" s="2"/>
      <c r="FO286" s="2"/>
      <c r="FP286" s="2"/>
      <c r="FQ286" s="2">
        <v>0</v>
      </c>
      <c r="FR286" s="2">
        <f t="shared" si="249"/>
        <v>0</v>
      </c>
      <c r="FS286" s="2">
        <v>0</v>
      </c>
      <c r="FT286" s="2"/>
      <c r="FU286" s="2"/>
      <c r="FV286" s="2"/>
      <c r="FW286" s="2"/>
      <c r="FX286" s="2">
        <v>0</v>
      </c>
      <c r="FY286" s="2">
        <v>0</v>
      </c>
      <c r="FZ286" s="2"/>
      <c r="GA286" s="2" t="s">
        <v>3</v>
      </c>
      <c r="GB286" s="2"/>
      <c r="GC286" s="2"/>
      <c r="GD286" s="2">
        <v>0</v>
      </c>
      <c r="GE286" s="2"/>
      <c r="GF286" s="2">
        <v>-1505545227</v>
      </c>
      <c r="GG286" s="2">
        <v>2</v>
      </c>
      <c r="GH286" s="2">
        <v>0</v>
      </c>
      <c r="GI286" s="2">
        <v>0</v>
      </c>
      <c r="GJ286" s="2">
        <v>0</v>
      </c>
      <c r="GK286" s="2">
        <f>ROUND(R286*(R12)/100,2)</f>
        <v>0</v>
      </c>
      <c r="GL286" s="2">
        <f t="shared" si="250"/>
        <v>0</v>
      </c>
      <c r="GM286" s="2">
        <f t="shared" si="251"/>
        <v>0</v>
      </c>
      <c r="GN286" s="2">
        <f t="shared" si="252"/>
        <v>0</v>
      </c>
      <c r="GO286" s="2">
        <f t="shared" si="253"/>
        <v>0</v>
      </c>
      <c r="GP286" s="2">
        <f t="shared" si="254"/>
        <v>0</v>
      </c>
      <c r="GQ286" s="2"/>
      <c r="GR286" s="2">
        <v>0</v>
      </c>
      <c r="GS286" s="2">
        <v>0</v>
      </c>
      <c r="GT286" s="2">
        <v>0</v>
      </c>
      <c r="GU286" s="2" t="s">
        <v>3</v>
      </c>
      <c r="GV286" s="2">
        <f t="shared" si="255"/>
        <v>0</v>
      </c>
      <c r="GW286" s="2">
        <v>1</v>
      </c>
      <c r="GX286" s="2">
        <f t="shared" si="256"/>
        <v>0</v>
      </c>
      <c r="GY286" s="2"/>
      <c r="GZ286" s="2"/>
      <c r="HA286" s="2">
        <v>0</v>
      </c>
      <c r="HB286" s="2">
        <v>0</v>
      </c>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v>0</v>
      </c>
      <c r="IL286" s="2"/>
      <c r="IM286" s="2"/>
      <c r="IN286" s="2"/>
      <c r="IO286" s="2"/>
      <c r="IP286" s="2"/>
      <c r="IQ286" s="2"/>
      <c r="IR286" s="2"/>
      <c r="IS286" s="2"/>
      <c r="IT286" s="2"/>
      <c r="IU286" s="2"/>
    </row>
    <row r="287" spans="1:255" x14ac:dyDescent="0.2">
      <c r="A287">
        <v>17</v>
      </c>
      <c r="B287">
        <v>1</v>
      </c>
      <c r="E287" t="s">
        <v>501</v>
      </c>
      <c r="F287" t="s">
        <v>494</v>
      </c>
      <c r="G287" t="s">
        <v>495</v>
      </c>
      <c r="H287" t="s">
        <v>172</v>
      </c>
      <c r="I287">
        <v>3.4731000000000001</v>
      </c>
      <c r="J287">
        <v>0</v>
      </c>
      <c r="O287">
        <f t="shared" si="222"/>
        <v>0</v>
      </c>
      <c r="P287">
        <f t="shared" si="223"/>
        <v>0</v>
      </c>
      <c r="Q287">
        <f t="shared" si="224"/>
        <v>0</v>
      </c>
      <c r="R287">
        <f t="shared" si="225"/>
        <v>0</v>
      </c>
      <c r="S287">
        <f t="shared" si="226"/>
        <v>0</v>
      </c>
      <c r="T287">
        <f t="shared" si="227"/>
        <v>0</v>
      </c>
      <c r="U287">
        <f t="shared" si="228"/>
        <v>0</v>
      </c>
      <c r="V287">
        <f t="shared" si="229"/>
        <v>0</v>
      </c>
      <c r="W287">
        <f t="shared" si="230"/>
        <v>0</v>
      </c>
      <c r="X287">
        <f t="shared" si="231"/>
        <v>0</v>
      </c>
      <c r="Y287">
        <f t="shared" si="232"/>
        <v>0</v>
      </c>
      <c r="AA287">
        <v>42559019</v>
      </c>
      <c r="AB287">
        <f t="shared" si="233"/>
        <v>0</v>
      </c>
      <c r="AC287">
        <f t="shared" si="234"/>
        <v>0</v>
      </c>
      <c r="AD287">
        <f t="shared" si="235"/>
        <v>0</v>
      </c>
      <c r="AE287">
        <f t="shared" si="236"/>
        <v>0</v>
      </c>
      <c r="AF287">
        <f>ROUND((EV287),6)</f>
        <v>0</v>
      </c>
      <c r="AG287">
        <f t="shared" si="237"/>
        <v>0</v>
      </c>
      <c r="AH287">
        <f>(EW287)</f>
        <v>0</v>
      </c>
      <c r="AI287">
        <f t="shared" si="238"/>
        <v>0</v>
      </c>
      <c r="AJ287">
        <f t="shared" si="239"/>
        <v>0</v>
      </c>
      <c r="AK287">
        <v>0</v>
      </c>
      <c r="AL287">
        <v>0</v>
      </c>
      <c r="AM287">
        <v>0</v>
      </c>
      <c r="AN287">
        <v>0</v>
      </c>
      <c r="AO287">
        <v>0</v>
      </c>
      <c r="AP287">
        <v>0</v>
      </c>
      <c r="AQ287">
        <v>0</v>
      </c>
      <c r="AR287">
        <v>0</v>
      </c>
      <c r="AS287">
        <v>0</v>
      </c>
      <c r="AT287">
        <v>0</v>
      </c>
      <c r="AU287">
        <v>0</v>
      </c>
      <c r="AV287">
        <v>1</v>
      </c>
      <c r="AW287">
        <v>1</v>
      </c>
      <c r="AZ287">
        <v>1</v>
      </c>
      <c r="BA287">
        <v>1</v>
      </c>
      <c r="BB287">
        <v>1</v>
      </c>
      <c r="BC287">
        <v>1</v>
      </c>
      <c r="BD287" t="s">
        <v>3</v>
      </c>
      <c r="BE287" t="s">
        <v>3</v>
      </c>
      <c r="BF287" t="s">
        <v>3</v>
      </c>
      <c r="BG287" t="s">
        <v>3</v>
      </c>
      <c r="BH287">
        <v>0</v>
      </c>
      <c r="BI287">
        <v>4</v>
      </c>
      <c r="BJ287" t="s">
        <v>3</v>
      </c>
      <c r="BM287">
        <v>0</v>
      </c>
      <c r="BN287">
        <v>0</v>
      </c>
      <c r="BO287" t="s">
        <v>3</v>
      </c>
      <c r="BP287">
        <v>0</v>
      </c>
      <c r="BQ287">
        <v>0</v>
      </c>
      <c r="BR287">
        <v>0</v>
      </c>
      <c r="BS287">
        <v>1</v>
      </c>
      <c r="BT287">
        <v>1</v>
      </c>
      <c r="BU287">
        <v>1</v>
      </c>
      <c r="BV287">
        <v>1</v>
      </c>
      <c r="BW287">
        <v>1</v>
      </c>
      <c r="BX287">
        <v>1</v>
      </c>
      <c r="BY287" t="s">
        <v>496</v>
      </c>
      <c r="BZ287">
        <v>0</v>
      </c>
      <c r="CA287">
        <v>0</v>
      </c>
      <c r="CF287">
        <v>0</v>
      </c>
      <c r="CG287">
        <v>0</v>
      </c>
      <c r="CM287">
        <v>0</v>
      </c>
      <c r="CN287" t="s">
        <v>3</v>
      </c>
      <c r="CO287">
        <v>0</v>
      </c>
      <c r="CP287">
        <f t="shared" si="240"/>
        <v>0</v>
      </c>
      <c r="CQ287">
        <f t="shared" si="241"/>
        <v>0</v>
      </c>
      <c r="CR287">
        <f t="shared" si="242"/>
        <v>0</v>
      </c>
      <c r="CS287">
        <f t="shared" si="243"/>
        <v>0</v>
      </c>
      <c r="CT287">
        <f t="shared" si="244"/>
        <v>0</v>
      </c>
      <c r="CU287">
        <f t="shared" si="245"/>
        <v>0</v>
      </c>
      <c r="CV287">
        <f t="shared" si="246"/>
        <v>0</v>
      </c>
      <c r="CW287">
        <f t="shared" si="247"/>
        <v>0</v>
      </c>
      <c r="CX287">
        <f t="shared" si="248"/>
        <v>0</v>
      </c>
      <c r="CY287">
        <f>S287*(BZ287/100)</f>
        <v>0</v>
      </c>
      <c r="CZ287">
        <f>S287*(CA287/100)</f>
        <v>0</v>
      </c>
      <c r="DC287" t="s">
        <v>3</v>
      </c>
      <c r="DD287" t="s">
        <v>3</v>
      </c>
      <c r="DE287" t="s">
        <v>3</v>
      </c>
      <c r="DF287" t="s">
        <v>3</v>
      </c>
      <c r="DG287" t="s">
        <v>3</v>
      </c>
      <c r="DH287" t="s">
        <v>3</v>
      </c>
      <c r="DI287" t="s">
        <v>3</v>
      </c>
      <c r="DJ287" t="s">
        <v>3</v>
      </c>
      <c r="DK287" t="s">
        <v>3</v>
      </c>
      <c r="DL287" t="s">
        <v>3</v>
      </c>
      <c r="DM287" t="s">
        <v>3</v>
      </c>
      <c r="DN287">
        <v>0</v>
      </c>
      <c r="DO287">
        <v>0</v>
      </c>
      <c r="DP287">
        <v>1</v>
      </c>
      <c r="DQ287">
        <v>1</v>
      </c>
      <c r="DU287">
        <v>1009</v>
      </c>
      <c r="DV287" t="s">
        <v>172</v>
      </c>
      <c r="DW287" t="s">
        <v>172</v>
      </c>
      <c r="DX287">
        <v>1000</v>
      </c>
      <c r="EE287">
        <v>42145007</v>
      </c>
      <c r="EF287">
        <v>0</v>
      </c>
      <c r="EG287" t="s">
        <v>3</v>
      </c>
      <c r="EH287">
        <v>0</v>
      </c>
      <c r="EI287" t="s">
        <v>3</v>
      </c>
      <c r="EJ287">
        <v>4</v>
      </c>
      <c r="EK287">
        <v>0</v>
      </c>
      <c r="EL287" t="s">
        <v>264</v>
      </c>
      <c r="EM287" t="s">
        <v>265</v>
      </c>
      <c r="EO287" t="s">
        <v>3</v>
      </c>
      <c r="EQ287">
        <v>512</v>
      </c>
      <c r="ER287">
        <v>0</v>
      </c>
      <c r="ES287">
        <v>0</v>
      </c>
      <c r="ET287">
        <v>0</v>
      </c>
      <c r="EU287">
        <v>0</v>
      </c>
      <c r="EV287">
        <v>0</v>
      </c>
      <c r="EW287">
        <v>0</v>
      </c>
      <c r="EX287">
        <v>0</v>
      </c>
      <c r="EY287">
        <v>0</v>
      </c>
      <c r="FQ287">
        <v>0</v>
      </c>
      <c r="FR287">
        <f t="shared" si="249"/>
        <v>0</v>
      </c>
      <c r="FS287">
        <v>0</v>
      </c>
      <c r="FX287">
        <v>0</v>
      </c>
      <c r="FY287">
        <v>0</v>
      </c>
      <c r="GA287" t="s">
        <v>3</v>
      </c>
      <c r="GD287">
        <v>0</v>
      </c>
      <c r="GF287">
        <v>-1505545227</v>
      </c>
      <c r="GG287">
        <v>2</v>
      </c>
      <c r="GH287">
        <v>0</v>
      </c>
      <c r="GI287">
        <v>-2</v>
      </c>
      <c r="GJ287">
        <v>0</v>
      </c>
      <c r="GK287">
        <f>ROUND(R287*(S12)/100,2)</f>
        <v>0</v>
      </c>
      <c r="GL287">
        <f t="shared" si="250"/>
        <v>0</v>
      </c>
      <c r="GM287">
        <f t="shared" si="251"/>
        <v>0</v>
      </c>
      <c r="GN287">
        <f t="shared" si="252"/>
        <v>0</v>
      </c>
      <c r="GO287">
        <f t="shared" si="253"/>
        <v>0</v>
      </c>
      <c r="GP287">
        <f t="shared" si="254"/>
        <v>0</v>
      </c>
      <c r="GR287">
        <v>0</v>
      </c>
      <c r="GS287">
        <v>0</v>
      </c>
      <c r="GT287">
        <v>0</v>
      </c>
      <c r="GU287" t="s">
        <v>3</v>
      </c>
      <c r="GV287">
        <f t="shared" si="255"/>
        <v>0</v>
      </c>
      <c r="GW287">
        <v>1</v>
      </c>
      <c r="GX287">
        <f t="shared" si="256"/>
        <v>0</v>
      </c>
      <c r="HA287">
        <v>0</v>
      </c>
      <c r="HB287">
        <v>0</v>
      </c>
      <c r="IK287">
        <v>0</v>
      </c>
    </row>
    <row r="288" spans="1:255" x14ac:dyDescent="0.2">
      <c r="A288" s="2">
        <v>17</v>
      </c>
      <c r="B288" s="2">
        <v>1</v>
      </c>
      <c r="C288" s="2">
        <f>ROW(SmtRes!A273)</f>
        <v>273</v>
      </c>
      <c r="D288" s="2">
        <f>ROW(EtalonRes!A383)</f>
        <v>383</v>
      </c>
      <c r="E288" s="2" t="s">
        <v>502</v>
      </c>
      <c r="F288" s="2" t="s">
        <v>503</v>
      </c>
      <c r="G288" s="2" t="s">
        <v>504</v>
      </c>
      <c r="H288" s="2" t="s">
        <v>485</v>
      </c>
      <c r="I288" s="2">
        <v>2.54</v>
      </c>
      <c r="J288" s="2">
        <v>0</v>
      </c>
      <c r="K288" s="2"/>
      <c r="L288" s="2"/>
      <c r="M288" s="2"/>
      <c r="N288" s="2"/>
      <c r="O288" s="2">
        <f t="shared" si="222"/>
        <v>1935.14</v>
      </c>
      <c r="P288" s="2">
        <f t="shared" si="223"/>
        <v>196.72</v>
      </c>
      <c r="Q288" s="2">
        <f t="shared" si="224"/>
        <v>32.44</v>
      </c>
      <c r="R288" s="2">
        <f t="shared" si="225"/>
        <v>2.67</v>
      </c>
      <c r="S288" s="2">
        <f t="shared" si="226"/>
        <v>1705.98</v>
      </c>
      <c r="T288" s="2">
        <f t="shared" si="227"/>
        <v>0</v>
      </c>
      <c r="U288" s="2">
        <f t="shared" si="228"/>
        <v>155.23108399999998</v>
      </c>
      <c r="V288" s="2">
        <f t="shared" si="229"/>
        <v>0</v>
      </c>
      <c r="W288" s="2">
        <f t="shared" si="230"/>
        <v>0</v>
      </c>
      <c r="X288" s="2">
        <f t="shared" si="231"/>
        <v>1364.78</v>
      </c>
      <c r="Y288" s="2">
        <f t="shared" si="232"/>
        <v>938.29</v>
      </c>
      <c r="Z288" s="2"/>
      <c r="AA288" s="2">
        <v>42559021</v>
      </c>
      <c r="AB288" s="2">
        <f t="shared" si="233"/>
        <v>761.86559999999997</v>
      </c>
      <c r="AC288" s="2">
        <f t="shared" si="234"/>
        <v>77.45</v>
      </c>
      <c r="AD288" s="2">
        <f t="shared" si="235"/>
        <v>12.77</v>
      </c>
      <c r="AE288" s="2">
        <f t="shared" si="236"/>
        <v>1.05</v>
      </c>
      <c r="AF288" s="2">
        <f>ROUND(((EV288*0.82)),6)</f>
        <v>671.64559999999994</v>
      </c>
      <c r="AG288" s="2">
        <f t="shared" si="237"/>
        <v>0</v>
      </c>
      <c r="AH288" s="2">
        <f>((EW288*0.82))</f>
        <v>61.114599999999996</v>
      </c>
      <c r="AI288" s="2">
        <f t="shared" si="238"/>
        <v>0</v>
      </c>
      <c r="AJ288" s="2">
        <f t="shared" si="239"/>
        <v>0</v>
      </c>
      <c r="AK288" s="2">
        <v>909.3</v>
      </c>
      <c r="AL288" s="2">
        <v>77.45</v>
      </c>
      <c r="AM288" s="2">
        <v>12.77</v>
      </c>
      <c r="AN288" s="2">
        <v>1.05</v>
      </c>
      <c r="AO288" s="2">
        <v>819.08</v>
      </c>
      <c r="AP288" s="2">
        <v>0</v>
      </c>
      <c r="AQ288" s="2">
        <v>74.53</v>
      </c>
      <c r="AR288" s="2">
        <v>0</v>
      </c>
      <c r="AS288" s="2">
        <v>0</v>
      </c>
      <c r="AT288" s="2">
        <v>80</v>
      </c>
      <c r="AU288" s="2">
        <v>55</v>
      </c>
      <c r="AV288" s="2">
        <v>1</v>
      </c>
      <c r="AW288" s="2">
        <v>1</v>
      </c>
      <c r="AX288" s="2"/>
      <c r="AY288" s="2"/>
      <c r="AZ288" s="2">
        <v>1</v>
      </c>
      <c r="BA288" s="2">
        <v>1</v>
      </c>
      <c r="BB288" s="2">
        <v>1</v>
      </c>
      <c r="BC288" s="2">
        <v>1</v>
      </c>
      <c r="BD288" s="2" t="s">
        <v>3</v>
      </c>
      <c r="BE288" s="2" t="s">
        <v>3</v>
      </c>
      <c r="BF288" s="2" t="s">
        <v>3</v>
      </c>
      <c r="BG288" s="2" t="s">
        <v>3</v>
      </c>
      <c r="BH288" s="2">
        <v>0</v>
      </c>
      <c r="BI288" s="2">
        <v>1</v>
      </c>
      <c r="BJ288" s="2" t="s">
        <v>505</v>
      </c>
      <c r="BK288" s="2"/>
      <c r="BL288" s="2"/>
      <c r="BM288" s="2">
        <v>618</v>
      </c>
      <c r="BN288" s="2">
        <v>0</v>
      </c>
      <c r="BO288" s="2" t="s">
        <v>3</v>
      </c>
      <c r="BP288" s="2">
        <v>0</v>
      </c>
      <c r="BQ288" s="2">
        <v>60</v>
      </c>
      <c r="BR288" s="2">
        <v>0</v>
      </c>
      <c r="BS288" s="2">
        <v>1</v>
      </c>
      <c r="BT288" s="2">
        <v>1</v>
      </c>
      <c r="BU288" s="2">
        <v>1</v>
      </c>
      <c r="BV288" s="2">
        <v>1</v>
      </c>
      <c r="BW288" s="2">
        <v>1</v>
      </c>
      <c r="BX288" s="2">
        <v>1</v>
      </c>
      <c r="BY288" s="2" t="s">
        <v>3</v>
      </c>
      <c r="BZ288" s="2">
        <v>80</v>
      </c>
      <c r="CA288" s="2">
        <v>55</v>
      </c>
      <c r="CB288" s="2"/>
      <c r="CC288" s="2"/>
      <c r="CD288" s="2"/>
      <c r="CE288" s="2"/>
      <c r="CF288" s="2">
        <v>0</v>
      </c>
      <c r="CG288" s="2">
        <v>0</v>
      </c>
      <c r="CH288" s="2"/>
      <c r="CI288" s="2"/>
      <c r="CJ288" s="2"/>
      <c r="CK288" s="2"/>
      <c r="CL288" s="2"/>
      <c r="CM288" s="2">
        <v>0</v>
      </c>
      <c r="CN288" s="2" t="s">
        <v>487</v>
      </c>
      <c r="CO288" s="2">
        <v>0</v>
      </c>
      <c r="CP288" s="2">
        <f t="shared" si="240"/>
        <v>1935.14</v>
      </c>
      <c r="CQ288" s="2">
        <f t="shared" si="241"/>
        <v>77.45</v>
      </c>
      <c r="CR288" s="2">
        <f t="shared" si="242"/>
        <v>12.77</v>
      </c>
      <c r="CS288" s="2">
        <f t="shared" si="243"/>
        <v>1.05</v>
      </c>
      <c r="CT288" s="2">
        <f t="shared" si="244"/>
        <v>671.64559999999994</v>
      </c>
      <c r="CU288" s="2">
        <f t="shared" si="245"/>
        <v>0</v>
      </c>
      <c r="CV288" s="2">
        <f t="shared" si="246"/>
        <v>61.114599999999996</v>
      </c>
      <c r="CW288" s="2">
        <f t="shared" si="247"/>
        <v>0</v>
      </c>
      <c r="CX288" s="2">
        <f t="shared" si="248"/>
        <v>0</v>
      </c>
      <c r="CY288" s="2">
        <f>((S288*BZ288)/100)</f>
        <v>1364.7839999999999</v>
      </c>
      <c r="CZ288" s="2">
        <f>((S288*CA288)/100)</f>
        <v>938.28899999999999</v>
      </c>
      <c r="DA288" s="2"/>
      <c r="DB288" s="2"/>
      <c r="DC288" s="2" t="s">
        <v>3</v>
      </c>
      <c r="DD288" s="2" t="s">
        <v>3</v>
      </c>
      <c r="DE288" s="2" t="s">
        <v>3</v>
      </c>
      <c r="DF288" s="2" t="s">
        <v>3</v>
      </c>
      <c r="DG288" s="2" t="s">
        <v>488</v>
      </c>
      <c r="DH288" s="2" t="s">
        <v>3</v>
      </c>
      <c r="DI288" s="2" t="s">
        <v>488</v>
      </c>
      <c r="DJ288" s="2" t="s">
        <v>3</v>
      </c>
      <c r="DK288" s="2" t="s">
        <v>3</v>
      </c>
      <c r="DL288" s="2" t="s">
        <v>3</v>
      </c>
      <c r="DM288" s="2" t="s">
        <v>3</v>
      </c>
      <c r="DN288" s="2">
        <v>0</v>
      </c>
      <c r="DO288" s="2">
        <v>0</v>
      </c>
      <c r="DP288" s="2">
        <v>1.0469999999999999</v>
      </c>
      <c r="DQ288" s="2">
        <v>1</v>
      </c>
      <c r="DR288" s="2"/>
      <c r="DS288" s="2"/>
      <c r="DT288" s="2"/>
      <c r="DU288" s="2">
        <v>1003</v>
      </c>
      <c r="DV288" s="2" t="s">
        <v>485</v>
      </c>
      <c r="DW288" s="2" t="s">
        <v>485</v>
      </c>
      <c r="DX288" s="2">
        <v>100</v>
      </c>
      <c r="DY288" s="2"/>
      <c r="DZ288" s="2"/>
      <c r="EA288" s="2"/>
      <c r="EB288" s="2"/>
      <c r="EC288" s="2"/>
      <c r="ED288" s="2"/>
      <c r="EE288" s="2">
        <v>42145625</v>
      </c>
      <c r="EF288" s="2">
        <v>60</v>
      </c>
      <c r="EG288" s="2" t="s">
        <v>489</v>
      </c>
      <c r="EH288" s="2">
        <v>0</v>
      </c>
      <c r="EI288" s="2" t="s">
        <v>3</v>
      </c>
      <c r="EJ288" s="2">
        <v>1</v>
      </c>
      <c r="EK288" s="2">
        <v>618</v>
      </c>
      <c r="EL288" s="2" t="s">
        <v>490</v>
      </c>
      <c r="EM288" s="2" t="s">
        <v>491</v>
      </c>
      <c r="EN288" s="2"/>
      <c r="EO288" s="2" t="s">
        <v>492</v>
      </c>
      <c r="EP288" s="2"/>
      <c r="EQ288" s="2">
        <v>512</v>
      </c>
      <c r="ER288" s="2">
        <v>909.3</v>
      </c>
      <c r="ES288" s="2">
        <v>77.45</v>
      </c>
      <c r="ET288" s="2">
        <v>12.77</v>
      </c>
      <c r="EU288" s="2">
        <v>1.05</v>
      </c>
      <c r="EV288" s="2">
        <v>819.08</v>
      </c>
      <c r="EW288" s="2">
        <v>74.53</v>
      </c>
      <c r="EX288" s="2">
        <v>0</v>
      </c>
      <c r="EY288" s="2">
        <v>0</v>
      </c>
      <c r="EZ288" s="2"/>
      <c r="FA288" s="2"/>
      <c r="FB288" s="2"/>
      <c r="FC288" s="2"/>
      <c r="FD288" s="2"/>
      <c r="FE288" s="2"/>
      <c r="FF288" s="2"/>
      <c r="FG288" s="2"/>
      <c r="FH288" s="2"/>
      <c r="FI288" s="2"/>
      <c r="FJ288" s="2"/>
      <c r="FK288" s="2"/>
      <c r="FL288" s="2"/>
      <c r="FM288" s="2"/>
      <c r="FN288" s="2"/>
      <c r="FO288" s="2"/>
      <c r="FP288" s="2"/>
      <c r="FQ288" s="2">
        <v>0</v>
      </c>
      <c r="FR288" s="2">
        <f t="shared" si="249"/>
        <v>0</v>
      </c>
      <c r="FS288" s="2">
        <v>0</v>
      </c>
      <c r="FT288" s="2"/>
      <c r="FU288" s="2"/>
      <c r="FV288" s="2"/>
      <c r="FW288" s="2"/>
      <c r="FX288" s="2">
        <v>80</v>
      </c>
      <c r="FY288" s="2">
        <v>55</v>
      </c>
      <c r="FZ288" s="2"/>
      <c r="GA288" s="2" t="s">
        <v>3</v>
      </c>
      <c r="GB288" s="2"/>
      <c r="GC288" s="2"/>
      <c r="GD288" s="2">
        <v>0</v>
      </c>
      <c r="GE288" s="2"/>
      <c r="GF288" s="2">
        <v>-1126342465</v>
      </c>
      <c r="GG288" s="2">
        <v>2</v>
      </c>
      <c r="GH288" s="2">
        <v>1</v>
      </c>
      <c r="GI288" s="2">
        <v>-2</v>
      </c>
      <c r="GJ288" s="2">
        <v>0</v>
      </c>
      <c r="GK288" s="2">
        <f>ROUND(R288*(R12)/100,2)</f>
        <v>4.67</v>
      </c>
      <c r="GL288" s="2">
        <f t="shared" si="250"/>
        <v>0</v>
      </c>
      <c r="GM288" s="2">
        <f t="shared" si="251"/>
        <v>4242.88</v>
      </c>
      <c r="GN288" s="2">
        <f t="shared" si="252"/>
        <v>4242.88</v>
      </c>
      <c r="GO288" s="2">
        <f t="shared" si="253"/>
        <v>0</v>
      </c>
      <c r="GP288" s="2">
        <f t="shared" si="254"/>
        <v>0</v>
      </c>
      <c r="GQ288" s="2"/>
      <c r="GR288" s="2">
        <v>0</v>
      </c>
      <c r="GS288" s="2">
        <v>3</v>
      </c>
      <c r="GT288" s="2">
        <v>0</v>
      </c>
      <c r="GU288" s="2" t="s">
        <v>3</v>
      </c>
      <c r="GV288" s="2">
        <f t="shared" si="255"/>
        <v>0</v>
      </c>
      <c r="GW288" s="2">
        <v>1</v>
      </c>
      <c r="GX288" s="2">
        <f t="shared" si="256"/>
        <v>0</v>
      </c>
      <c r="GY288" s="2"/>
      <c r="GZ288" s="2"/>
      <c r="HA288" s="2">
        <v>0</v>
      </c>
      <c r="HB288" s="2">
        <v>0</v>
      </c>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v>0</v>
      </c>
      <c r="IL288" s="2"/>
      <c r="IM288" s="2"/>
      <c r="IN288" s="2"/>
      <c r="IO288" s="2"/>
      <c r="IP288" s="2"/>
      <c r="IQ288" s="2"/>
      <c r="IR288" s="2"/>
      <c r="IS288" s="2"/>
      <c r="IT288" s="2"/>
      <c r="IU288" s="2"/>
    </row>
    <row r="289" spans="1:255" x14ac:dyDescent="0.2">
      <c r="A289">
        <v>17</v>
      </c>
      <c r="B289">
        <v>1</v>
      </c>
      <c r="C289">
        <f>ROW(SmtRes!A278)</f>
        <v>278</v>
      </c>
      <c r="D289">
        <f>ROW(EtalonRes!A388)</f>
        <v>388</v>
      </c>
      <c r="E289" t="s">
        <v>502</v>
      </c>
      <c r="F289" t="s">
        <v>503</v>
      </c>
      <c r="G289" t="s">
        <v>504</v>
      </c>
      <c r="H289" t="s">
        <v>485</v>
      </c>
      <c r="I289">
        <v>2.54</v>
      </c>
      <c r="J289">
        <v>0</v>
      </c>
      <c r="O289">
        <f t="shared" si="222"/>
        <v>36447.54</v>
      </c>
      <c r="P289">
        <f t="shared" si="223"/>
        <v>1430.18</v>
      </c>
      <c r="Q289">
        <f t="shared" si="224"/>
        <v>215.37</v>
      </c>
      <c r="R289">
        <f t="shared" si="225"/>
        <v>54.41</v>
      </c>
      <c r="S289">
        <f t="shared" si="226"/>
        <v>34801.99</v>
      </c>
      <c r="T289">
        <f t="shared" si="227"/>
        <v>0</v>
      </c>
      <c r="U289">
        <f t="shared" si="228"/>
        <v>155.23108399999998</v>
      </c>
      <c r="V289">
        <f t="shared" si="229"/>
        <v>0</v>
      </c>
      <c r="W289">
        <f t="shared" si="230"/>
        <v>0</v>
      </c>
      <c r="X289">
        <f t="shared" si="231"/>
        <v>23665.35</v>
      </c>
      <c r="Y289">
        <f t="shared" si="232"/>
        <v>14268.82</v>
      </c>
      <c r="AA289">
        <v>42559019</v>
      </c>
      <c r="AB289">
        <f t="shared" si="233"/>
        <v>761.86559999999997</v>
      </c>
      <c r="AC289">
        <f t="shared" si="234"/>
        <v>77.45</v>
      </c>
      <c r="AD289">
        <f t="shared" si="235"/>
        <v>12.77</v>
      </c>
      <c r="AE289">
        <f t="shared" si="236"/>
        <v>1.05</v>
      </c>
      <c r="AF289">
        <f>ROUND(((EV289*0.82)),6)</f>
        <v>671.64559999999994</v>
      </c>
      <c r="AG289">
        <f t="shared" si="237"/>
        <v>0</v>
      </c>
      <c r="AH289">
        <f>((EW289*0.82))</f>
        <v>61.114599999999996</v>
      </c>
      <c r="AI289">
        <f t="shared" si="238"/>
        <v>0</v>
      </c>
      <c r="AJ289">
        <f t="shared" si="239"/>
        <v>0</v>
      </c>
      <c r="AK289">
        <v>909.3</v>
      </c>
      <c r="AL289">
        <v>77.45</v>
      </c>
      <c r="AM289">
        <v>12.77</v>
      </c>
      <c r="AN289">
        <v>1.05</v>
      </c>
      <c r="AO289">
        <v>819.08</v>
      </c>
      <c r="AP289">
        <v>0</v>
      </c>
      <c r="AQ289">
        <v>74.53</v>
      </c>
      <c r="AR289">
        <v>0</v>
      </c>
      <c r="AS289">
        <v>0</v>
      </c>
      <c r="AT289">
        <v>68</v>
      </c>
      <c r="AU289">
        <v>41</v>
      </c>
      <c r="AV289">
        <v>1</v>
      </c>
      <c r="AW289">
        <v>1</v>
      </c>
      <c r="AZ289">
        <v>1</v>
      </c>
      <c r="BA289">
        <v>20.399999999999999</v>
      </c>
      <c r="BB289">
        <v>6.64</v>
      </c>
      <c r="BC289">
        <v>7.27</v>
      </c>
      <c r="BD289" t="s">
        <v>3</v>
      </c>
      <c r="BE289" t="s">
        <v>3</v>
      </c>
      <c r="BF289" t="s">
        <v>3</v>
      </c>
      <c r="BG289" t="s">
        <v>3</v>
      </c>
      <c r="BH289">
        <v>0</v>
      </c>
      <c r="BI289">
        <v>1</v>
      </c>
      <c r="BJ289" t="s">
        <v>505</v>
      </c>
      <c r="BM289">
        <v>618</v>
      </c>
      <c r="BN289">
        <v>0</v>
      </c>
      <c r="BO289" t="s">
        <v>503</v>
      </c>
      <c r="BP289">
        <v>1</v>
      </c>
      <c r="BQ289">
        <v>60</v>
      </c>
      <c r="BR289">
        <v>0</v>
      </c>
      <c r="BS289">
        <v>20.399999999999999</v>
      </c>
      <c r="BT289">
        <v>1</v>
      </c>
      <c r="BU289">
        <v>1</v>
      </c>
      <c r="BV289">
        <v>1</v>
      </c>
      <c r="BW289">
        <v>1</v>
      </c>
      <c r="BX289">
        <v>1</v>
      </c>
      <c r="BY289" t="s">
        <v>3</v>
      </c>
      <c r="BZ289">
        <v>68</v>
      </c>
      <c r="CA289">
        <v>41</v>
      </c>
      <c r="CF289">
        <v>0</v>
      </c>
      <c r="CG289">
        <v>0</v>
      </c>
      <c r="CM289">
        <v>0</v>
      </c>
      <c r="CN289" t="s">
        <v>487</v>
      </c>
      <c r="CO289">
        <v>0</v>
      </c>
      <c r="CP289">
        <f t="shared" si="240"/>
        <v>36447.54</v>
      </c>
      <c r="CQ289">
        <f t="shared" si="241"/>
        <v>563.06150000000002</v>
      </c>
      <c r="CR289">
        <f t="shared" si="242"/>
        <v>84.7928</v>
      </c>
      <c r="CS289">
        <f t="shared" si="243"/>
        <v>21.419999999999998</v>
      </c>
      <c r="CT289">
        <f t="shared" si="244"/>
        <v>13701.570239999997</v>
      </c>
      <c r="CU289">
        <f t="shared" si="245"/>
        <v>0</v>
      </c>
      <c r="CV289">
        <f t="shared" si="246"/>
        <v>61.114599999999996</v>
      </c>
      <c r="CW289">
        <f t="shared" si="247"/>
        <v>0</v>
      </c>
      <c r="CX289">
        <f t="shared" si="248"/>
        <v>0</v>
      </c>
      <c r="CY289">
        <f>S289*(BZ289/100)</f>
        <v>23665.353200000001</v>
      </c>
      <c r="CZ289">
        <f>S289*(CA289/100)</f>
        <v>14268.815899999998</v>
      </c>
      <c r="DC289" t="s">
        <v>3</v>
      </c>
      <c r="DD289" t="s">
        <v>3</v>
      </c>
      <c r="DE289" t="s">
        <v>3</v>
      </c>
      <c r="DF289" t="s">
        <v>3</v>
      </c>
      <c r="DG289" t="s">
        <v>488</v>
      </c>
      <c r="DH289" t="s">
        <v>3</v>
      </c>
      <c r="DI289" t="s">
        <v>488</v>
      </c>
      <c r="DJ289" t="s">
        <v>3</v>
      </c>
      <c r="DK289" t="s">
        <v>3</v>
      </c>
      <c r="DL289" t="s">
        <v>3</v>
      </c>
      <c r="DM289" t="s">
        <v>3</v>
      </c>
      <c r="DN289">
        <v>80</v>
      </c>
      <c r="DO289">
        <v>55</v>
      </c>
      <c r="DP289">
        <v>1.0469999999999999</v>
      </c>
      <c r="DQ289">
        <v>1</v>
      </c>
      <c r="DU289">
        <v>1003</v>
      </c>
      <c r="DV289" t="s">
        <v>485</v>
      </c>
      <c r="DW289" t="s">
        <v>485</v>
      </c>
      <c r="DX289">
        <v>100</v>
      </c>
      <c r="EE289">
        <v>42145625</v>
      </c>
      <c r="EF289">
        <v>60</v>
      </c>
      <c r="EG289" t="s">
        <v>489</v>
      </c>
      <c r="EH289">
        <v>0</v>
      </c>
      <c r="EI289" t="s">
        <v>3</v>
      </c>
      <c r="EJ289">
        <v>1</v>
      </c>
      <c r="EK289">
        <v>618</v>
      </c>
      <c r="EL289" t="s">
        <v>490</v>
      </c>
      <c r="EM289" t="s">
        <v>491</v>
      </c>
      <c r="EO289" t="s">
        <v>492</v>
      </c>
      <c r="EQ289">
        <v>512</v>
      </c>
      <c r="ER289">
        <v>909.3</v>
      </c>
      <c r="ES289">
        <v>77.45</v>
      </c>
      <c r="ET289">
        <v>12.77</v>
      </c>
      <c r="EU289">
        <v>1.05</v>
      </c>
      <c r="EV289">
        <v>819.08</v>
      </c>
      <c r="EW289">
        <v>74.53</v>
      </c>
      <c r="EX289">
        <v>0</v>
      </c>
      <c r="EY289">
        <v>0</v>
      </c>
      <c r="FQ289">
        <v>0</v>
      </c>
      <c r="FR289">
        <f t="shared" si="249"/>
        <v>0</v>
      </c>
      <c r="FS289">
        <v>0</v>
      </c>
      <c r="FX289">
        <v>80</v>
      </c>
      <c r="FY289">
        <v>55</v>
      </c>
      <c r="GA289" t="s">
        <v>3</v>
      </c>
      <c r="GD289">
        <v>0</v>
      </c>
      <c r="GF289">
        <v>-1126342465</v>
      </c>
      <c r="GG289">
        <v>2</v>
      </c>
      <c r="GH289">
        <v>1</v>
      </c>
      <c r="GI289">
        <v>2</v>
      </c>
      <c r="GJ289">
        <v>0</v>
      </c>
      <c r="GK289">
        <f>ROUND(R289*(S12)/100,2)</f>
        <v>85.42</v>
      </c>
      <c r="GL289">
        <f t="shared" si="250"/>
        <v>0</v>
      </c>
      <c r="GM289">
        <f t="shared" si="251"/>
        <v>74467.13</v>
      </c>
      <c r="GN289">
        <f t="shared" si="252"/>
        <v>74467.13</v>
      </c>
      <c r="GO289">
        <f t="shared" si="253"/>
        <v>0</v>
      </c>
      <c r="GP289">
        <f t="shared" si="254"/>
        <v>0</v>
      </c>
      <c r="GR289">
        <v>0</v>
      </c>
      <c r="GS289">
        <v>3</v>
      </c>
      <c r="GT289">
        <v>0</v>
      </c>
      <c r="GU289" t="s">
        <v>3</v>
      </c>
      <c r="GV289">
        <f t="shared" si="255"/>
        <v>0</v>
      </c>
      <c r="GW289">
        <v>1</v>
      </c>
      <c r="GX289">
        <f t="shared" si="256"/>
        <v>0</v>
      </c>
      <c r="HA289">
        <v>0</v>
      </c>
      <c r="HB289">
        <v>0</v>
      </c>
      <c r="IK289">
        <v>0</v>
      </c>
    </row>
    <row r="290" spans="1:255" x14ac:dyDescent="0.2">
      <c r="A290" s="2">
        <v>17</v>
      </c>
      <c r="B290" s="2">
        <v>1</v>
      </c>
      <c r="C290" s="2"/>
      <c r="D290" s="2"/>
      <c r="E290" s="2" t="s">
        <v>506</v>
      </c>
      <c r="F290" s="2" t="s">
        <v>494</v>
      </c>
      <c r="G290" s="2" t="s">
        <v>495</v>
      </c>
      <c r="H290" s="2" t="s">
        <v>172</v>
      </c>
      <c r="I290" s="2">
        <v>2.54</v>
      </c>
      <c r="J290" s="2">
        <v>0</v>
      </c>
      <c r="K290" s="2"/>
      <c r="L290" s="2"/>
      <c r="M290" s="2"/>
      <c r="N290" s="2"/>
      <c r="O290" s="2">
        <f t="shared" si="222"/>
        <v>0</v>
      </c>
      <c r="P290" s="2">
        <f t="shared" si="223"/>
        <v>0</v>
      </c>
      <c r="Q290" s="2">
        <f t="shared" si="224"/>
        <v>0</v>
      </c>
      <c r="R290" s="2">
        <f t="shared" si="225"/>
        <v>0</v>
      </c>
      <c r="S290" s="2">
        <f t="shared" si="226"/>
        <v>0</v>
      </c>
      <c r="T290" s="2">
        <f t="shared" si="227"/>
        <v>0</v>
      </c>
      <c r="U290" s="2">
        <f t="shared" si="228"/>
        <v>0</v>
      </c>
      <c r="V290" s="2">
        <f t="shared" si="229"/>
        <v>0</v>
      </c>
      <c r="W290" s="2">
        <f t="shared" si="230"/>
        <v>0</v>
      </c>
      <c r="X290" s="2">
        <f t="shared" si="231"/>
        <v>0</v>
      </c>
      <c r="Y290" s="2">
        <f t="shared" si="232"/>
        <v>0</v>
      </c>
      <c r="Z290" s="2"/>
      <c r="AA290" s="2">
        <v>42559021</v>
      </c>
      <c r="AB290" s="2">
        <f t="shared" si="233"/>
        <v>0</v>
      </c>
      <c r="AC290" s="2">
        <f t="shared" si="234"/>
        <v>0</v>
      </c>
      <c r="AD290" s="2">
        <f t="shared" si="235"/>
        <v>0</v>
      </c>
      <c r="AE290" s="2">
        <f t="shared" si="236"/>
        <v>0</v>
      </c>
      <c r="AF290" s="2">
        <f t="shared" ref="AF290:AF297" si="257">ROUND((EV290),6)</f>
        <v>0</v>
      </c>
      <c r="AG290" s="2">
        <f t="shared" si="237"/>
        <v>0</v>
      </c>
      <c r="AH290" s="2">
        <f t="shared" ref="AH290:AH297" si="258">(EW290)</f>
        <v>0</v>
      </c>
      <c r="AI290" s="2">
        <f t="shared" si="238"/>
        <v>0</v>
      </c>
      <c r="AJ290" s="2">
        <f t="shared" si="239"/>
        <v>0</v>
      </c>
      <c r="AK290" s="2">
        <v>0</v>
      </c>
      <c r="AL290" s="2">
        <v>0</v>
      </c>
      <c r="AM290" s="2">
        <v>0</v>
      </c>
      <c r="AN290" s="2">
        <v>0</v>
      </c>
      <c r="AO290" s="2">
        <v>0</v>
      </c>
      <c r="AP290" s="2">
        <v>0</v>
      </c>
      <c r="AQ290" s="2">
        <v>0</v>
      </c>
      <c r="AR290" s="2">
        <v>0</v>
      </c>
      <c r="AS290" s="2">
        <v>0</v>
      </c>
      <c r="AT290" s="2">
        <v>0</v>
      </c>
      <c r="AU290" s="2">
        <v>0</v>
      </c>
      <c r="AV290" s="2">
        <v>1</v>
      </c>
      <c r="AW290" s="2">
        <v>1</v>
      </c>
      <c r="AX290" s="2"/>
      <c r="AY290" s="2"/>
      <c r="AZ290" s="2">
        <v>1</v>
      </c>
      <c r="BA290" s="2">
        <v>1</v>
      </c>
      <c r="BB290" s="2">
        <v>1</v>
      </c>
      <c r="BC290" s="2">
        <v>1</v>
      </c>
      <c r="BD290" s="2" t="s">
        <v>3</v>
      </c>
      <c r="BE290" s="2" t="s">
        <v>3</v>
      </c>
      <c r="BF290" s="2" t="s">
        <v>3</v>
      </c>
      <c r="BG290" s="2" t="s">
        <v>3</v>
      </c>
      <c r="BH290" s="2">
        <v>0</v>
      </c>
      <c r="BI290" s="2">
        <v>4</v>
      </c>
      <c r="BJ290" s="2" t="s">
        <v>3</v>
      </c>
      <c r="BK290" s="2"/>
      <c r="BL290" s="2"/>
      <c r="BM290" s="2">
        <v>0</v>
      </c>
      <c r="BN290" s="2">
        <v>0</v>
      </c>
      <c r="BO290" s="2" t="s">
        <v>3</v>
      </c>
      <c r="BP290" s="2">
        <v>0</v>
      </c>
      <c r="BQ290" s="2">
        <v>0</v>
      </c>
      <c r="BR290" s="2">
        <v>0</v>
      </c>
      <c r="BS290" s="2">
        <v>1</v>
      </c>
      <c r="BT290" s="2">
        <v>1</v>
      </c>
      <c r="BU290" s="2">
        <v>1</v>
      </c>
      <c r="BV290" s="2">
        <v>1</v>
      </c>
      <c r="BW290" s="2">
        <v>1</v>
      </c>
      <c r="BX290" s="2">
        <v>1</v>
      </c>
      <c r="BY290" s="2" t="s">
        <v>496</v>
      </c>
      <c r="BZ290" s="2">
        <v>0</v>
      </c>
      <c r="CA290" s="2">
        <v>0</v>
      </c>
      <c r="CB290" s="2"/>
      <c r="CC290" s="2"/>
      <c r="CD290" s="2"/>
      <c r="CE290" s="2"/>
      <c r="CF290" s="2">
        <v>0</v>
      </c>
      <c r="CG290" s="2">
        <v>0</v>
      </c>
      <c r="CH290" s="2"/>
      <c r="CI290" s="2"/>
      <c r="CJ290" s="2"/>
      <c r="CK290" s="2"/>
      <c r="CL290" s="2"/>
      <c r="CM290" s="2">
        <v>0</v>
      </c>
      <c r="CN290" s="2" t="s">
        <v>3</v>
      </c>
      <c r="CO290" s="2">
        <v>0</v>
      </c>
      <c r="CP290" s="2">
        <f t="shared" si="240"/>
        <v>0</v>
      </c>
      <c r="CQ290" s="2">
        <f t="shared" si="241"/>
        <v>0</v>
      </c>
      <c r="CR290" s="2">
        <f t="shared" si="242"/>
        <v>0</v>
      </c>
      <c r="CS290" s="2">
        <f t="shared" si="243"/>
        <v>0</v>
      </c>
      <c r="CT290" s="2">
        <f t="shared" si="244"/>
        <v>0</v>
      </c>
      <c r="CU290" s="2">
        <f t="shared" si="245"/>
        <v>0</v>
      </c>
      <c r="CV290" s="2">
        <f t="shared" si="246"/>
        <v>0</v>
      </c>
      <c r="CW290" s="2">
        <f t="shared" si="247"/>
        <v>0</v>
      </c>
      <c r="CX290" s="2">
        <f t="shared" si="248"/>
        <v>0</v>
      </c>
      <c r="CY290" s="2">
        <f>((S290*BZ290)/100)</f>
        <v>0</v>
      </c>
      <c r="CZ290" s="2">
        <f>((S290*CA290)/100)</f>
        <v>0</v>
      </c>
      <c r="DA290" s="2"/>
      <c r="DB290" s="2"/>
      <c r="DC290" s="2" t="s">
        <v>3</v>
      </c>
      <c r="DD290" s="2" t="s">
        <v>3</v>
      </c>
      <c r="DE290" s="2" t="s">
        <v>3</v>
      </c>
      <c r="DF290" s="2" t="s">
        <v>3</v>
      </c>
      <c r="DG290" s="2" t="s">
        <v>3</v>
      </c>
      <c r="DH290" s="2" t="s">
        <v>3</v>
      </c>
      <c r="DI290" s="2" t="s">
        <v>3</v>
      </c>
      <c r="DJ290" s="2" t="s">
        <v>3</v>
      </c>
      <c r="DK290" s="2" t="s">
        <v>3</v>
      </c>
      <c r="DL290" s="2" t="s">
        <v>3</v>
      </c>
      <c r="DM290" s="2" t="s">
        <v>3</v>
      </c>
      <c r="DN290" s="2">
        <v>80</v>
      </c>
      <c r="DO290" s="2">
        <v>55</v>
      </c>
      <c r="DP290" s="2">
        <v>1</v>
      </c>
      <c r="DQ290" s="2">
        <v>1</v>
      </c>
      <c r="DR290" s="2"/>
      <c r="DS290" s="2"/>
      <c r="DT290" s="2"/>
      <c r="DU290" s="2">
        <v>1009</v>
      </c>
      <c r="DV290" s="2" t="s">
        <v>172</v>
      </c>
      <c r="DW290" s="2" t="s">
        <v>172</v>
      </c>
      <c r="DX290" s="2">
        <v>1000</v>
      </c>
      <c r="DY290" s="2"/>
      <c r="DZ290" s="2"/>
      <c r="EA290" s="2"/>
      <c r="EB290" s="2"/>
      <c r="EC290" s="2"/>
      <c r="ED290" s="2"/>
      <c r="EE290" s="2">
        <v>42145007</v>
      </c>
      <c r="EF290" s="2">
        <v>0</v>
      </c>
      <c r="EG290" s="2" t="s">
        <v>3</v>
      </c>
      <c r="EH290" s="2">
        <v>0</v>
      </c>
      <c r="EI290" s="2" t="s">
        <v>3</v>
      </c>
      <c r="EJ290" s="2">
        <v>4</v>
      </c>
      <c r="EK290" s="2">
        <v>0</v>
      </c>
      <c r="EL290" s="2" t="s">
        <v>264</v>
      </c>
      <c r="EM290" s="2" t="s">
        <v>265</v>
      </c>
      <c r="EN290" s="2"/>
      <c r="EO290" s="2" t="s">
        <v>3</v>
      </c>
      <c r="EP290" s="2"/>
      <c r="EQ290" s="2">
        <v>512</v>
      </c>
      <c r="ER290" s="2">
        <v>0</v>
      </c>
      <c r="ES290" s="2">
        <v>0</v>
      </c>
      <c r="ET290" s="2">
        <v>0</v>
      </c>
      <c r="EU290" s="2">
        <v>0</v>
      </c>
      <c r="EV290" s="2">
        <v>0</v>
      </c>
      <c r="EW290" s="2">
        <v>0</v>
      </c>
      <c r="EX290" s="2">
        <v>0</v>
      </c>
      <c r="EY290" s="2">
        <v>0</v>
      </c>
      <c r="EZ290" s="2"/>
      <c r="FA290" s="2"/>
      <c r="FB290" s="2"/>
      <c r="FC290" s="2"/>
      <c r="FD290" s="2"/>
      <c r="FE290" s="2"/>
      <c r="FF290" s="2"/>
      <c r="FG290" s="2"/>
      <c r="FH290" s="2"/>
      <c r="FI290" s="2"/>
      <c r="FJ290" s="2"/>
      <c r="FK290" s="2"/>
      <c r="FL290" s="2"/>
      <c r="FM290" s="2"/>
      <c r="FN290" s="2"/>
      <c r="FO290" s="2"/>
      <c r="FP290" s="2"/>
      <c r="FQ290" s="2">
        <v>0</v>
      </c>
      <c r="FR290" s="2">
        <f t="shared" si="249"/>
        <v>0</v>
      </c>
      <c r="FS290" s="2">
        <v>0</v>
      </c>
      <c r="FT290" s="2"/>
      <c r="FU290" s="2"/>
      <c r="FV290" s="2"/>
      <c r="FW290" s="2"/>
      <c r="FX290" s="2">
        <v>0</v>
      </c>
      <c r="FY290" s="2">
        <v>0</v>
      </c>
      <c r="FZ290" s="2"/>
      <c r="GA290" s="2" t="s">
        <v>3</v>
      </c>
      <c r="GB290" s="2"/>
      <c r="GC290" s="2"/>
      <c r="GD290" s="2">
        <v>0</v>
      </c>
      <c r="GE290" s="2"/>
      <c r="GF290" s="2">
        <v>-1505545227</v>
      </c>
      <c r="GG290" s="2">
        <v>2</v>
      </c>
      <c r="GH290" s="2">
        <v>0</v>
      </c>
      <c r="GI290" s="2">
        <v>0</v>
      </c>
      <c r="GJ290" s="2">
        <v>0</v>
      </c>
      <c r="GK290" s="2">
        <f>ROUND(R290*(R12)/100,2)</f>
        <v>0</v>
      </c>
      <c r="GL290" s="2">
        <f t="shared" si="250"/>
        <v>0</v>
      </c>
      <c r="GM290" s="2">
        <f t="shared" si="251"/>
        <v>0</v>
      </c>
      <c r="GN290" s="2">
        <f t="shared" si="252"/>
        <v>0</v>
      </c>
      <c r="GO290" s="2">
        <f t="shared" si="253"/>
        <v>0</v>
      </c>
      <c r="GP290" s="2">
        <f t="shared" si="254"/>
        <v>0</v>
      </c>
      <c r="GQ290" s="2"/>
      <c r="GR290" s="2">
        <v>0</v>
      </c>
      <c r="GS290" s="2">
        <v>0</v>
      </c>
      <c r="GT290" s="2">
        <v>0</v>
      </c>
      <c r="GU290" s="2" t="s">
        <v>3</v>
      </c>
      <c r="GV290" s="2">
        <f t="shared" si="255"/>
        <v>0</v>
      </c>
      <c r="GW290" s="2">
        <v>1</v>
      </c>
      <c r="GX290" s="2">
        <f t="shared" si="256"/>
        <v>0</v>
      </c>
      <c r="GY290" s="2"/>
      <c r="GZ290" s="2"/>
      <c r="HA290" s="2">
        <v>0</v>
      </c>
      <c r="HB290" s="2">
        <v>0</v>
      </c>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v>0</v>
      </c>
      <c r="IL290" s="2"/>
      <c r="IM290" s="2"/>
      <c r="IN290" s="2"/>
      <c r="IO290" s="2"/>
      <c r="IP290" s="2"/>
      <c r="IQ290" s="2"/>
      <c r="IR290" s="2"/>
      <c r="IS290" s="2"/>
      <c r="IT290" s="2"/>
      <c r="IU290" s="2"/>
    </row>
    <row r="291" spans="1:255" x14ac:dyDescent="0.2">
      <c r="A291">
        <v>17</v>
      </c>
      <c r="B291">
        <v>1</v>
      </c>
      <c r="E291" t="s">
        <v>506</v>
      </c>
      <c r="F291" t="s">
        <v>494</v>
      </c>
      <c r="G291" t="s">
        <v>495</v>
      </c>
      <c r="H291" t="s">
        <v>172</v>
      </c>
      <c r="I291">
        <v>2.54</v>
      </c>
      <c r="J291">
        <v>0</v>
      </c>
      <c r="O291">
        <f t="shared" si="222"/>
        <v>0</v>
      </c>
      <c r="P291">
        <f t="shared" si="223"/>
        <v>0</v>
      </c>
      <c r="Q291">
        <f t="shared" si="224"/>
        <v>0</v>
      </c>
      <c r="R291">
        <f t="shared" si="225"/>
        <v>0</v>
      </c>
      <c r="S291">
        <f t="shared" si="226"/>
        <v>0</v>
      </c>
      <c r="T291">
        <f t="shared" si="227"/>
        <v>0</v>
      </c>
      <c r="U291">
        <f t="shared" si="228"/>
        <v>0</v>
      </c>
      <c r="V291">
        <f t="shared" si="229"/>
        <v>0</v>
      </c>
      <c r="W291">
        <f t="shared" si="230"/>
        <v>0</v>
      </c>
      <c r="X291">
        <f t="shared" si="231"/>
        <v>0</v>
      </c>
      <c r="Y291">
        <f t="shared" si="232"/>
        <v>0</v>
      </c>
      <c r="AA291">
        <v>42559019</v>
      </c>
      <c r="AB291">
        <f t="shared" si="233"/>
        <v>0</v>
      </c>
      <c r="AC291">
        <f t="shared" si="234"/>
        <v>0</v>
      </c>
      <c r="AD291">
        <f t="shared" si="235"/>
        <v>0</v>
      </c>
      <c r="AE291">
        <f t="shared" si="236"/>
        <v>0</v>
      </c>
      <c r="AF291">
        <f t="shared" si="257"/>
        <v>0</v>
      </c>
      <c r="AG291">
        <f t="shared" si="237"/>
        <v>0</v>
      </c>
      <c r="AH291">
        <f t="shared" si="258"/>
        <v>0</v>
      </c>
      <c r="AI291">
        <f t="shared" si="238"/>
        <v>0</v>
      </c>
      <c r="AJ291">
        <f t="shared" si="239"/>
        <v>0</v>
      </c>
      <c r="AK291">
        <v>0</v>
      </c>
      <c r="AL291">
        <v>0</v>
      </c>
      <c r="AM291">
        <v>0</v>
      </c>
      <c r="AN291">
        <v>0</v>
      </c>
      <c r="AO291">
        <v>0</v>
      </c>
      <c r="AP291">
        <v>0</v>
      </c>
      <c r="AQ291">
        <v>0</v>
      </c>
      <c r="AR291">
        <v>0</v>
      </c>
      <c r="AS291">
        <v>0</v>
      </c>
      <c r="AT291">
        <v>0</v>
      </c>
      <c r="AU291">
        <v>0</v>
      </c>
      <c r="AV291">
        <v>1</v>
      </c>
      <c r="AW291">
        <v>1</v>
      </c>
      <c r="AZ291">
        <v>1</v>
      </c>
      <c r="BA291">
        <v>1</v>
      </c>
      <c r="BB291">
        <v>1</v>
      </c>
      <c r="BC291">
        <v>1</v>
      </c>
      <c r="BD291" t="s">
        <v>3</v>
      </c>
      <c r="BE291" t="s">
        <v>3</v>
      </c>
      <c r="BF291" t="s">
        <v>3</v>
      </c>
      <c r="BG291" t="s">
        <v>3</v>
      </c>
      <c r="BH291">
        <v>0</v>
      </c>
      <c r="BI291">
        <v>4</v>
      </c>
      <c r="BJ291" t="s">
        <v>3</v>
      </c>
      <c r="BM291">
        <v>0</v>
      </c>
      <c r="BN291">
        <v>0</v>
      </c>
      <c r="BO291" t="s">
        <v>3</v>
      </c>
      <c r="BP291">
        <v>0</v>
      </c>
      <c r="BQ291">
        <v>0</v>
      </c>
      <c r="BR291">
        <v>0</v>
      </c>
      <c r="BS291">
        <v>1</v>
      </c>
      <c r="BT291">
        <v>1</v>
      </c>
      <c r="BU291">
        <v>1</v>
      </c>
      <c r="BV291">
        <v>1</v>
      </c>
      <c r="BW291">
        <v>1</v>
      </c>
      <c r="BX291">
        <v>1</v>
      </c>
      <c r="BY291" t="s">
        <v>496</v>
      </c>
      <c r="BZ291">
        <v>0</v>
      </c>
      <c r="CA291">
        <v>0</v>
      </c>
      <c r="CF291">
        <v>0</v>
      </c>
      <c r="CG291">
        <v>0</v>
      </c>
      <c r="CM291">
        <v>0</v>
      </c>
      <c r="CN291" t="s">
        <v>3</v>
      </c>
      <c r="CO291">
        <v>0</v>
      </c>
      <c r="CP291">
        <f t="shared" si="240"/>
        <v>0</v>
      </c>
      <c r="CQ291">
        <f t="shared" si="241"/>
        <v>0</v>
      </c>
      <c r="CR291">
        <f t="shared" si="242"/>
        <v>0</v>
      </c>
      <c r="CS291">
        <f t="shared" si="243"/>
        <v>0</v>
      </c>
      <c r="CT291">
        <f t="shared" si="244"/>
        <v>0</v>
      </c>
      <c r="CU291">
        <f t="shared" si="245"/>
        <v>0</v>
      </c>
      <c r="CV291">
        <f t="shared" si="246"/>
        <v>0</v>
      </c>
      <c r="CW291">
        <f t="shared" si="247"/>
        <v>0</v>
      </c>
      <c r="CX291">
        <f t="shared" si="248"/>
        <v>0</v>
      </c>
      <c r="CY291">
        <f>S291*(BZ291/100)</f>
        <v>0</v>
      </c>
      <c r="CZ291">
        <f>S291*(CA291/100)</f>
        <v>0</v>
      </c>
      <c r="DC291" t="s">
        <v>3</v>
      </c>
      <c r="DD291" t="s">
        <v>3</v>
      </c>
      <c r="DE291" t="s">
        <v>3</v>
      </c>
      <c r="DF291" t="s">
        <v>3</v>
      </c>
      <c r="DG291" t="s">
        <v>3</v>
      </c>
      <c r="DH291" t="s">
        <v>3</v>
      </c>
      <c r="DI291" t="s">
        <v>3</v>
      </c>
      <c r="DJ291" t="s">
        <v>3</v>
      </c>
      <c r="DK291" t="s">
        <v>3</v>
      </c>
      <c r="DL291" t="s">
        <v>3</v>
      </c>
      <c r="DM291" t="s">
        <v>3</v>
      </c>
      <c r="DN291">
        <v>0</v>
      </c>
      <c r="DO291">
        <v>0</v>
      </c>
      <c r="DP291">
        <v>1</v>
      </c>
      <c r="DQ291">
        <v>1</v>
      </c>
      <c r="DU291">
        <v>1009</v>
      </c>
      <c r="DV291" t="s">
        <v>172</v>
      </c>
      <c r="DW291" t="s">
        <v>172</v>
      </c>
      <c r="DX291">
        <v>1000</v>
      </c>
      <c r="EE291">
        <v>42145007</v>
      </c>
      <c r="EF291">
        <v>0</v>
      </c>
      <c r="EG291" t="s">
        <v>3</v>
      </c>
      <c r="EH291">
        <v>0</v>
      </c>
      <c r="EI291" t="s">
        <v>3</v>
      </c>
      <c r="EJ291">
        <v>4</v>
      </c>
      <c r="EK291">
        <v>0</v>
      </c>
      <c r="EL291" t="s">
        <v>264</v>
      </c>
      <c r="EM291" t="s">
        <v>265</v>
      </c>
      <c r="EO291" t="s">
        <v>3</v>
      </c>
      <c r="EQ291">
        <v>512</v>
      </c>
      <c r="ER291">
        <v>0</v>
      </c>
      <c r="ES291">
        <v>0</v>
      </c>
      <c r="ET291">
        <v>0</v>
      </c>
      <c r="EU291">
        <v>0</v>
      </c>
      <c r="EV291">
        <v>0</v>
      </c>
      <c r="EW291">
        <v>0</v>
      </c>
      <c r="EX291">
        <v>0</v>
      </c>
      <c r="EY291">
        <v>0</v>
      </c>
      <c r="FQ291">
        <v>0</v>
      </c>
      <c r="FR291">
        <f t="shared" si="249"/>
        <v>0</v>
      </c>
      <c r="FS291">
        <v>0</v>
      </c>
      <c r="FX291">
        <v>0</v>
      </c>
      <c r="FY291">
        <v>0</v>
      </c>
      <c r="GA291" t="s">
        <v>3</v>
      </c>
      <c r="GD291">
        <v>0</v>
      </c>
      <c r="GF291">
        <v>-1505545227</v>
      </c>
      <c r="GG291">
        <v>2</v>
      </c>
      <c r="GH291">
        <v>0</v>
      </c>
      <c r="GI291">
        <v>-2</v>
      </c>
      <c r="GJ291">
        <v>0</v>
      </c>
      <c r="GK291">
        <f>ROUND(R291*(S12)/100,2)</f>
        <v>0</v>
      </c>
      <c r="GL291">
        <f t="shared" si="250"/>
        <v>0</v>
      </c>
      <c r="GM291">
        <f t="shared" si="251"/>
        <v>0</v>
      </c>
      <c r="GN291">
        <f t="shared" si="252"/>
        <v>0</v>
      </c>
      <c r="GO291">
        <f t="shared" si="253"/>
        <v>0</v>
      </c>
      <c r="GP291">
        <f t="shared" si="254"/>
        <v>0</v>
      </c>
      <c r="GR291">
        <v>0</v>
      </c>
      <c r="GS291">
        <v>0</v>
      </c>
      <c r="GT291">
        <v>0</v>
      </c>
      <c r="GU291" t="s">
        <v>3</v>
      </c>
      <c r="GV291">
        <f t="shared" si="255"/>
        <v>0</v>
      </c>
      <c r="GW291">
        <v>1</v>
      </c>
      <c r="GX291">
        <f t="shared" si="256"/>
        <v>0</v>
      </c>
      <c r="HA291">
        <v>0</v>
      </c>
      <c r="HB291">
        <v>0</v>
      </c>
      <c r="IK291">
        <v>0</v>
      </c>
    </row>
    <row r="292" spans="1:255" x14ac:dyDescent="0.2">
      <c r="A292" s="2">
        <v>17</v>
      </c>
      <c r="B292" s="2">
        <v>1</v>
      </c>
      <c r="C292" s="2">
        <f>ROW(SmtRes!A280)</f>
        <v>280</v>
      </c>
      <c r="D292" s="2">
        <f>ROW(EtalonRes!A390)</f>
        <v>390</v>
      </c>
      <c r="E292" s="2" t="s">
        <v>507</v>
      </c>
      <c r="F292" s="2" t="s">
        <v>508</v>
      </c>
      <c r="G292" s="2" t="s">
        <v>509</v>
      </c>
      <c r="H292" s="2" t="s">
        <v>309</v>
      </c>
      <c r="I292" s="2">
        <v>3.34</v>
      </c>
      <c r="J292" s="2">
        <v>0</v>
      </c>
      <c r="K292" s="2"/>
      <c r="L292" s="2"/>
      <c r="M292" s="2"/>
      <c r="N292" s="2"/>
      <c r="O292" s="2">
        <f t="shared" si="222"/>
        <v>4309.6400000000003</v>
      </c>
      <c r="P292" s="2">
        <f t="shared" si="223"/>
        <v>0</v>
      </c>
      <c r="Q292" s="2">
        <f t="shared" si="224"/>
        <v>0</v>
      </c>
      <c r="R292" s="2">
        <f t="shared" si="225"/>
        <v>0</v>
      </c>
      <c r="S292" s="2">
        <f t="shared" si="226"/>
        <v>4309.6400000000003</v>
      </c>
      <c r="T292" s="2">
        <f t="shared" si="227"/>
        <v>0</v>
      </c>
      <c r="U292" s="2">
        <f t="shared" si="228"/>
        <v>402.7706</v>
      </c>
      <c r="V292" s="2">
        <f t="shared" si="229"/>
        <v>0</v>
      </c>
      <c r="W292" s="2">
        <f t="shared" si="230"/>
        <v>0</v>
      </c>
      <c r="X292" s="2">
        <f t="shared" si="231"/>
        <v>3447.71</v>
      </c>
      <c r="Y292" s="2">
        <f t="shared" si="232"/>
        <v>2370.3000000000002</v>
      </c>
      <c r="Z292" s="2"/>
      <c r="AA292" s="2">
        <v>42559021</v>
      </c>
      <c r="AB292" s="2">
        <f t="shared" si="233"/>
        <v>1290.31</v>
      </c>
      <c r="AC292" s="2">
        <f t="shared" si="234"/>
        <v>0</v>
      </c>
      <c r="AD292" s="2">
        <f t="shared" si="235"/>
        <v>0</v>
      </c>
      <c r="AE292" s="2">
        <f t="shared" si="236"/>
        <v>0</v>
      </c>
      <c r="AF292" s="2">
        <f t="shared" si="257"/>
        <v>1290.31</v>
      </c>
      <c r="AG292" s="2">
        <f t="shared" si="237"/>
        <v>0</v>
      </c>
      <c r="AH292" s="2">
        <f t="shared" si="258"/>
        <v>120.59</v>
      </c>
      <c r="AI292" s="2">
        <f t="shared" si="238"/>
        <v>0</v>
      </c>
      <c r="AJ292" s="2">
        <f t="shared" si="239"/>
        <v>0</v>
      </c>
      <c r="AK292" s="2">
        <v>1290.31</v>
      </c>
      <c r="AL292" s="2">
        <v>0</v>
      </c>
      <c r="AM292" s="2">
        <v>0</v>
      </c>
      <c r="AN292" s="2">
        <v>0</v>
      </c>
      <c r="AO292" s="2">
        <v>1290.31</v>
      </c>
      <c r="AP292" s="2">
        <v>0</v>
      </c>
      <c r="AQ292" s="2">
        <v>120.59</v>
      </c>
      <c r="AR292" s="2">
        <v>0</v>
      </c>
      <c r="AS292" s="2">
        <v>0</v>
      </c>
      <c r="AT292" s="2">
        <v>80</v>
      </c>
      <c r="AU292" s="2">
        <v>55</v>
      </c>
      <c r="AV292" s="2">
        <v>1</v>
      </c>
      <c r="AW292" s="2">
        <v>1</v>
      </c>
      <c r="AX292" s="2"/>
      <c r="AY292" s="2"/>
      <c r="AZ292" s="2">
        <v>1</v>
      </c>
      <c r="BA292" s="2">
        <v>1</v>
      </c>
      <c r="BB292" s="2">
        <v>1</v>
      </c>
      <c r="BC292" s="2">
        <v>1</v>
      </c>
      <c r="BD292" s="2" t="s">
        <v>3</v>
      </c>
      <c r="BE292" s="2" t="s">
        <v>3</v>
      </c>
      <c r="BF292" s="2" t="s">
        <v>3</v>
      </c>
      <c r="BG292" s="2" t="s">
        <v>3</v>
      </c>
      <c r="BH292" s="2">
        <v>0</v>
      </c>
      <c r="BI292" s="2">
        <v>1</v>
      </c>
      <c r="BJ292" s="2" t="s">
        <v>510</v>
      </c>
      <c r="BK292" s="2"/>
      <c r="BL292" s="2"/>
      <c r="BM292" s="2">
        <v>618</v>
      </c>
      <c r="BN292" s="2">
        <v>0</v>
      </c>
      <c r="BO292" s="2" t="s">
        <v>3</v>
      </c>
      <c r="BP292" s="2">
        <v>0</v>
      </c>
      <c r="BQ292" s="2">
        <v>60</v>
      </c>
      <c r="BR292" s="2">
        <v>0</v>
      </c>
      <c r="BS292" s="2">
        <v>1</v>
      </c>
      <c r="BT292" s="2">
        <v>1</v>
      </c>
      <c r="BU292" s="2">
        <v>1</v>
      </c>
      <c r="BV292" s="2">
        <v>1</v>
      </c>
      <c r="BW292" s="2">
        <v>1</v>
      </c>
      <c r="BX292" s="2">
        <v>1</v>
      </c>
      <c r="BY292" s="2" t="s">
        <v>3</v>
      </c>
      <c r="BZ292" s="2">
        <v>80</v>
      </c>
      <c r="CA292" s="2">
        <v>55</v>
      </c>
      <c r="CB292" s="2"/>
      <c r="CC292" s="2"/>
      <c r="CD292" s="2"/>
      <c r="CE292" s="2"/>
      <c r="CF292" s="2">
        <v>0</v>
      </c>
      <c r="CG292" s="2">
        <v>0</v>
      </c>
      <c r="CH292" s="2"/>
      <c r="CI292" s="2"/>
      <c r="CJ292" s="2"/>
      <c r="CK292" s="2"/>
      <c r="CL292" s="2"/>
      <c r="CM292" s="2">
        <v>0</v>
      </c>
      <c r="CN292" s="2" t="s">
        <v>3</v>
      </c>
      <c r="CO292" s="2">
        <v>0</v>
      </c>
      <c r="CP292" s="2">
        <f t="shared" si="240"/>
        <v>4309.6400000000003</v>
      </c>
      <c r="CQ292" s="2">
        <f t="shared" si="241"/>
        <v>0</v>
      </c>
      <c r="CR292" s="2">
        <f t="shared" si="242"/>
        <v>0</v>
      </c>
      <c r="CS292" s="2">
        <f t="shared" si="243"/>
        <v>0</v>
      </c>
      <c r="CT292" s="2">
        <f t="shared" si="244"/>
        <v>1290.31</v>
      </c>
      <c r="CU292" s="2">
        <f t="shared" si="245"/>
        <v>0</v>
      </c>
      <c r="CV292" s="2">
        <f t="shared" si="246"/>
        <v>120.59</v>
      </c>
      <c r="CW292" s="2">
        <f t="shared" si="247"/>
        <v>0</v>
      </c>
      <c r="CX292" s="2">
        <f t="shared" si="248"/>
        <v>0</v>
      </c>
      <c r="CY292" s="2">
        <f>((S292*BZ292)/100)</f>
        <v>3447.712</v>
      </c>
      <c r="CZ292" s="2">
        <f>((S292*CA292)/100)</f>
        <v>2370.3020000000001</v>
      </c>
      <c r="DA292" s="2"/>
      <c r="DB292" s="2"/>
      <c r="DC292" s="2" t="s">
        <v>3</v>
      </c>
      <c r="DD292" s="2" t="s">
        <v>3</v>
      </c>
      <c r="DE292" s="2" t="s">
        <v>3</v>
      </c>
      <c r="DF292" s="2" t="s">
        <v>3</v>
      </c>
      <c r="DG292" s="2" t="s">
        <v>3</v>
      </c>
      <c r="DH292" s="2" t="s">
        <v>3</v>
      </c>
      <c r="DI292" s="2" t="s">
        <v>3</v>
      </c>
      <c r="DJ292" s="2" t="s">
        <v>3</v>
      </c>
      <c r="DK292" s="2" t="s">
        <v>3</v>
      </c>
      <c r="DL292" s="2" t="s">
        <v>3</v>
      </c>
      <c r="DM292" s="2" t="s">
        <v>3</v>
      </c>
      <c r="DN292" s="2">
        <v>0</v>
      </c>
      <c r="DO292" s="2">
        <v>0</v>
      </c>
      <c r="DP292" s="2">
        <v>1.0469999999999999</v>
      </c>
      <c r="DQ292" s="2">
        <v>1</v>
      </c>
      <c r="DR292" s="2"/>
      <c r="DS292" s="2"/>
      <c r="DT292" s="2"/>
      <c r="DU292" s="2">
        <v>1010</v>
      </c>
      <c r="DV292" s="2" t="s">
        <v>309</v>
      </c>
      <c r="DW292" s="2" t="s">
        <v>309</v>
      </c>
      <c r="DX292" s="2">
        <v>100</v>
      </c>
      <c r="DY292" s="2"/>
      <c r="DZ292" s="2"/>
      <c r="EA292" s="2"/>
      <c r="EB292" s="2"/>
      <c r="EC292" s="2"/>
      <c r="ED292" s="2"/>
      <c r="EE292" s="2">
        <v>42145625</v>
      </c>
      <c r="EF292" s="2">
        <v>60</v>
      </c>
      <c r="EG292" s="2" t="s">
        <v>489</v>
      </c>
      <c r="EH292" s="2">
        <v>0</v>
      </c>
      <c r="EI292" s="2" t="s">
        <v>3</v>
      </c>
      <c r="EJ292" s="2">
        <v>1</v>
      </c>
      <c r="EK292" s="2">
        <v>618</v>
      </c>
      <c r="EL292" s="2" t="s">
        <v>490</v>
      </c>
      <c r="EM292" s="2" t="s">
        <v>491</v>
      </c>
      <c r="EN292" s="2"/>
      <c r="EO292" s="2" t="s">
        <v>3</v>
      </c>
      <c r="EP292" s="2"/>
      <c r="EQ292" s="2">
        <v>512</v>
      </c>
      <c r="ER292" s="2">
        <v>1290.31</v>
      </c>
      <c r="ES292" s="2">
        <v>0</v>
      </c>
      <c r="ET292" s="2">
        <v>0</v>
      </c>
      <c r="EU292" s="2">
        <v>0</v>
      </c>
      <c r="EV292" s="2">
        <v>1290.31</v>
      </c>
      <c r="EW292" s="2">
        <v>120.59</v>
      </c>
      <c r="EX292" s="2">
        <v>0</v>
      </c>
      <c r="EY292" s="2">
        <v>0</v>
      </c>
      <c r="EZ292" s="2"/>
      <c r="FA292" s="2"/>
      <c r="FB292" s="2"/>
      <c r="FC292" s="2"/>
      <c r="FD292" s="2"/>
      <c r="FE292" s="2"/>
      <c r="FF292" s="2"/>
      <c r="FG292" s="2"/>
      <c r="FH292" s="2"/>
      <c r="FI292" s="2"/>
      <c r="FJ292" s="2"/>
      <c r="FK292" s="2"/>
      <c r="FL292" s="2"/>
      <c r="FM292" s="2"/>
      <c r="FN292" s="2"/>
      <c r="FO292" s="2"/>
      <c r="FP292" s="2"/>
      <c r="FQ292" s="2">
        <v>0</v>
      </c>
      <c r="FR292" s="2">
        <f t="shared" si="249"/>
        <v>0</v>
      </c>
      <c r="FS292" s="2">
        <v>0</v>
      </c>
      <c r="FT292" s="2"/>
      <c r="FU292" s="2"/>
      <c r="FV292" s="2"/>
      <c r="FW292" s="2"/>
      <c r="FX292" s="2">
        <v>80</v>
      </c>
      <c r="FY292" s="2">
        <v>55</v>
      </c>
      <c r="FZ292" s="2"/>
      <c r="GA292" s="2" t="s">
        <v>3</v>
      </c>
      <c r="GB292" s="2"/>
      <c r="GC292" s="2"/>
      <c r="GD292" s="2">
        <v>0</v>
      </c>
      <c r="GE292" s="2"/>
      <c r="GF292" s="2">
        <v>3312349</v>
      </c>
      <c r="GG292" s="2">
        <v>2</v>
      </c>
      <c r="GH292" s="2">
        <v>1</v>
      </c>
      <c r="GI292" s="2">
        <v>-2</v>
      </c>
      <c r="GJ292" s="2">
        <v>0</v>
      </c>
      <c r="GK292" s="2">
        <f>ROUND(R292*(R12)/100,2)</f>
        <v>0</v>
      </c>
      <c r="GL292" s="2">
        <f t="shared" si="250"/>
        <v>0</v>
      </c>
      <c r="GM292" s="2">
        <f t="shared" si="251"/>
        <v>10127.65</v>
      </c>
      <c r="GN292" s="2">
        <f t="shared" si="252"/>
        <v>10127.65</v>
      </c>
      <c r="GO292" s="2">
        <f t="shared" si="253"/>
        <v>0</v>
      </c>
      <c r="GP292" s="2">
        <f t="shared" si="254"/>
        <v>0</v>
      </c>
      <c r="GQ292" s="2"/>
      <c r="GR292" s="2">
        <v>0</v>
      </c>
      <c r="GS292" s="2">
        <v>3</v>
      </c>
      <c r="GT292" s="2">
        <v>0</v>
      </c>
      <c r="GU292" s="2" t="s">
        <v>3</v>
      </c>
      <c r="GV292" s="2">
        <f t="shared" si="255"/>
        <v>0</v>
      </c>
      <c r="GW292" s="2">
        <v>1</v>
      </c>
      <c r="GX292" s="2">
        <f t="shared" si="256"/>
        <v>0</v>
      </c>
      <c r="GY292" s="2"/>
      <c r="GZ292" s="2"/>
      <c r="HA292" s="2">
        <v>0</v>
      </c>
      <c r="HB292" s="2">
        <v>0</v>
      </c>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v>0</v>
      </c>
      <c r="IL292" s="2"/>
      <c r="IM292" s="2"/>
      <c r="IN292" s="2"/>
      <c r="IO292" s="2"/>
      <c r="IP292" s="2"/>
      <c r="IQ292" s="2"/>
      <c r="IR292" s="2"/>
      <c r="IS292" s="2"/>
      <c r="IT292" s="2"/>
      <c r="IU292" s="2"/>
    </row>
    <row r="293" spans="1:255" x14ac:dyDescent="0.2">
      <c r="A293">
        <v>17</v>
      </c>
      <c r="B293">
        <v>1</v>
      </c>
      <c r="C293">
        <f>ROW(SmtRes!A282)</f>
        <v>282</v>
      </c>
      <c r="D293">
        <f>ROW(EtalonRes!A392)</f>
        <v>392</v>
      </c>
      <c r="E293" t="s">
        <v>507</v>
      </c>
      <c r="F293" t="s">
        <v>508</v>
      </c>
      <c r="G293" t="s">
        <v>509</v>
      </c>
      <c r="H293" t="s">
        <v>309</v>
      </c>
      <c r="I293">
        <v>3.34</v>
      </c>
      <c r="J293">
        <v>0</v>
      </c>
      <c r="O293">
        <f t="shared" si="222"/>
        <v>87916.56</v>
      </c>
      <c r="P293">
        <f t="shared" si="223"/>
        <v>0</v>
      </c>
      <c r="Q293">
        <f t="shared" si="224"/>
        <v>0</v>
      </c>
      <c r="R293">
        <f t="shared" si="225"/>
        <v>0</v>
      </c>
      <c r="S293">
        <f t="shared" si="226"/>
        <v>87916.56</v>
      </c>
      <c r="T293">
        <f t="shared" si="227"/>
        <v>0</v>
      </c>
      <c r="U293">
        <f t="shared" si="228"/>
        <v>402.7706</v>
      </c>
      <c r="V293">
        <f t="shared" si="229"/>
        <v>0</v>
      </c>
      <c r="W293">
        <f t="shared" si="230"/>
        <v>0</v>
      </c>
      <c r="X293">
        <f t="shared" si="231"/>
        <v>59783.26</v>
      </c>
      <c r="Y293">
        <f t="shared" si="232"/>
        <v>36045.79</v>
      </c>
      <c r="AA293">
        <v>42559019</v>
      </c>
      <c r="AB293">
        <f t="shared" si="233"/>
        <v>1290.31</v>
      </c>
      <c r="AC293">
        <f t="shared" si="234"/>
        <v>0</v>
      </c>
      <c r="AD293">
        <f t="shared" si="235"/>
        <v>0</v>
      </c>
      <c r="AE293">
        <f t="shared" si="236"/>
        <v>0</v>
      </c>
      <c r="AF293">
        <f t="shared" si="257"/>
        <v>1290.31</v>
      </c>
      <c r="AG293">
        <f t="shared" si="237"/>
        <v>0</v>
      </c>
      <c r="AH293">
        <f t="shared" si="258"/>
        <v>120.59</v>
      </c>
      <c r="AI293">
        <f t="shared" si="238"/>
        <v>0</v>
      </c>
      <c r="AJ293">
        <f t="shared" si="239"/>
        <v>0</v>
      </c>
      <c r="AK293">
        <v>1290.31</v>
      </c>
      <c r="AL293">
        <v>0</v>
      </c>
      <c r="AM293">
        <v>0</v>
      </c>
      <c r="AN293">
        <v>0</v>
      </c>
      <c r="AO293">
        <v>1290.31</v>
      </c>
      <c r="AP293">
        <v>0</v>
      </c>
      <c r="AQ293">
        <v>120.59</v>
      </c>
      <c r="AR293">
        <v>0</v>
      </c>
      <c r="AS293">
        <v>0</v>
      </c>
      <c r="AT293">
        <v>68</v>
      </c>
      <c r="AU293">
        <v>41</v>
      </c>
      <c r="AV293">
        <v>1</v>
      </c>
      <c r="AW293">
        <v>1</v>
      </c>
      <c r="AZ293">
        <v>1</v>
      </c>
      <c r="BA293">
        <v>20.399999999999999</v>
      </c>
      <c r="BB293">
        <v>1</v>
      </c>
      <c r="BC293">
        <v>1</v>
      </c>
      <c r="BD293" t="s">
        <v>3</v>
      </c>
      <c r="BE293" t="s">
        <v>3</v>
      </c>
      <c r="BF293" t="s">
        <v>3</v>
      </c>
      <c r="BG293" t="s">
        <v>3</v>
      </c>
      <c r="BH293">
        <v>0</v>
      </c>
      <c r="BI293">
        <v>1</v>
      </c>
      <c r="BJ293" t="s">
        <v>510</v>
      </c>
      <c r="BM293">
        <v>618</v>
      </c>
      <c r="BN293">
        <v>0</v>
      </c>
      <c r="BO293" t="s">
        <v>508</v>
      </c>
      <c r="BP293">
        <v>1</v>
      </c>
      <c r="BQ293">
        <v>60</v>
      </c>
      <c r="BR293">
        <v>0</v>
      </c>
      <c r="BS293">
        <v>20.399999999999999</v>
      </c>
      <c r="BT293">
        <v>1</v>
      </c>
      <c r="BU293">
        <v>1</v>
      </c>
      <c r="BV293">
        <v>1</v>
      </c>
      <c r="BW293">
        <v>1</v>
      </c>
      <c r="BX293">
        <v>1</v>
      </c>
      <c r="BY293" t="s">
        <v>3</v>
      </c>
      <c r="BZ293">
        <v>68</v>
      </c>
      <c r="CA293">
        <v>41</v>
      </c>
      <c r="CF293">
        <v>0</v>
      </c>
      <c r="CG293">
        <v>0</v>
      </c>
      <c r="CM293">
        <v>0</v>
      </c>
      <c r="CN293" t="s">
        <v>3</v>
      </c>
      <c r="CO293">
        <v>0</v>
      </c>
      <c r="CP293">
        <f t="shared" si="240"/>
        <v>87916.56</v>
      </c>
      <c r="CQ293">
        <f t="shared" si="241"/>
        <v>0</v>
      </c>
      <c r="CR293">
        <f t="shared" si="242"/>
        <v>0</v>
      </c>
      <c r="CS293">
        <f t="shared" si="243"/>
        <v>0</v>
      </c>
      <c r="CT293">
        <f t="shared" si="244"/>
        <v>26322.323999999997</v>
      </c>
      <c r="CU293">
        <f t="shared" si="245"/>
        <v>0</v>
      </c>
      <c r="CV293">
        <f t="shared" si="246"/>
        <v>120.59</v>
      </c>
      <c r="CW293">
        <f t="shared" si="247"/>
        <v>0</v>
      </c>
      <c r="CX293">
        <f t="shared" si="248"/>
        <v>0</v>
      </c>
      <c r="CY293">
        <f>S293*(BZ293/100)</f>
        <v>59783.260800000004</v>
      </c>
      <c r="CZ293">
        <f>S293*(CA293/100)</f>
        <v>36045.789599999996</v>
      </c>
      <c r="DC293" t="s">
        <v>3</v>
      </c>
      <c r="DD293" t="s">
        <v>3</v>
      </c>
      <c r="DE293" t="s">
        <v>3</v>
      </c>
      <c r="DF293" t="s">
        <v>3</v>
      </c>
      <c r="DG293" t="s">
        <v>3</v>
      </c>
      <c r="DH293" t="s">
        <v>3</v>
      </c>
      <c r="DI293" t="s">
        <v>3</v>
      </c>
      <c r="DJ293" t="s">
        <v>3</v>
      </c>
      <c r="DK293" t="s">
        <v>3</v>
      </c>
      <c r="DL293" t="s">
        <v>3</v>
      </c>
      <c r="DM293" t="s">
        <v>3</v>
      </c>
      <c r="DN293">
        <v>80</v>
      </c>
      <c r="DO293">
        <v>55</v>
      </c>
      <c r="DP293">
        <v>1.0469999999999999</v>
      </c>
      <c r="DQ293">
        <v>1</v>
      </c>
      <c r="DU293">
        <v>1010</v>
      </c>
      <c r="DV293" t="s">
        <v>309</v>
      </c>
      <c r="DW293" t="s">
        <v>309</v>
      </c>
      <c r="DX293">
        <v>100</v>
      </c>
      <c r="EE293">
        <v>42145625</v>
      </c>
      <c r="EF293">
        <v>60</v>
      </c>
      <c r="EG293" t="s">
        <v>489</v>
      </c>
      <c r="EH293">
        <v>0</v>
      </c>
      <c r="EI293" t="s">
        <v>3</v>
      </c>
      <c r="EJ293">
        <v>1</v>
      </c>
      <c r="EK293">
        <v>618</v>
      </c>
      <c r="EL293" t="s">
        <v>490</v>
      </c>
      <c r="EM293" t="s">
        <v>491</v>
      </c>
      <c r="EO293" t="s">
        <v>3</v>
      </c>
      <c r="EQ293">
        <v>512</v>
      </c>
      <c r="ER293">
        <v>1290.31</v>
      </c>
      <c r="ES293">
        <v>0</v>
      </c>
      <c r="ET293">
        <v>0</v>
      </c>
      <c r="EU293">
        <v>0</v>
      </c>
      <c r="EV293">
        <v>1290.31</v>
      </c>
      <c r="EW293">
        <v>120.59</v>
      </c>
      <c r="EX293">
        <v>0</v>
      </c>
      <c r="EY293">
        <v>0</v>
      </c>
      <c r="FQ293">
        <v>0</v>
      </c>
      <c r="FR293">
        <f t="shared" si="249"/>
        <v>0</v>
      </c>
      <c r="FS293">
        <v>0</v>
      </c>
      <c r="FX293">
        <v>80</v>
      </c>
      <c r="FY293">
        <v>55</v>
      </c>
      <c r="GA293" t="s">
        <v>3</v>
      </c>
      <c r="GD293">
        <v>0</v>
      </c>
      <c r="GF293">
        <v>3312349</v>
      </c>
      <c r="GG293">
        <v>2</v>
      </c>
      <c r="GH293">
        <v>1</v>
      </c>
      <c r="GI293">
        <v>2</v>
      </c>
      <c r="GJ293">
        <v>0</v>
      </c>
      <c r="GK293">
        <f>ROUND(R293*(S12)/100,2)</f>
        <v>0</v>
      </c>
      <c r="GL293">
        <f t="shared" si="250"/>
        <v>0</v>
      </c>
      <c r="GM293">
        <f t="shared" si="251"/>
        <v>183745.61</v>
      </c>
      <c r="GN293">
        <f t="shared" si="252"/>
        <v>183745.61</v>
      </c>
      <c r="GO293">
        <f t="shared" si="253"/>
        <v>0</v>
      </c>
      <c r="GP293">
        <f t="shared" si="254"/>
        <v>0</v>
      </c>
      <c r="GR293">
        <v>0</v>
      </c>
      <c r="GS293">
        <v>3</v>
      </c>
      <c r="GT293">
        <v>0</v>
      </c>
      <c r="GU293" t="s">
        <v>3</v>
      </c>
      <c r="GV293">
        <f t="shared" si="255"/>
        <v>0</v>
      </c>
      <c r="GW293">
        <v>1</v>
      </c>
      <c r="GX293">
        <f t="shared" si="256"/>
        <v>0</v>
      </c>
      <c r="HA293">
        <v>0</v>
      </c>
      <c r="HB293">
        <v>0</v>
      </c>
      <c r="IK293">
        <v>0</v>
      </c>
    </row>
    <row r="294" spans="1:255" x14ac:dyDescent="0.2">
      <c r="A294" s="2">
        <v>17</v>
      </c>
      <c r="B294" s="2">
        <v>1</v>
      </c>
      <c r="C294" s="2"/>
      <c r="D294" s="2"/>
      <c r="E294" s="2" t="s">
        <v>511</v>
      </c>
      <c r="F294" s="2" t="s">
        <v>494</v>
      </c>
      <c r="G294" s="2" t="s">
        <v>495</v>
      </c>
      <c r="H294" s="2" t="s">
        <v>172</v>
      </c>
      <c r="I294" s="2">
        <v>26.72</v>
      </c>
      <c r="J294" s="2">
        <v>0</v>
      </c>
      <c r="K294" s="2"/>
      <c r="L294" s="2"/>
      <c r="M294" s="2"/>
      <c r="N294" s="2"/>
      <c r="O294" s="2">
        <f t="shared" si="222"/>
        <v>0</v>
      </c>
      <c r="P294" s="2">
        <f t="shared" si="223"/>
        <v>0</v>
      </c>
      <c r="Q294" s="2">
        <f t="shared" si="224"/>
        <v>0</v>
      </c>
      <c r="R294" s="2">
        <f t="shared" si="225"/>
        <v>0</v>
      </c>
      <c r="S294" s="2">
        <f t="shared" si="226"/>
        <v>0</v>
      </c>
      <c r="T294" s="2">
        <f t="shared" si="227"/>
        <v>0</v>
      </c>
      <c r="U294" s="2">
        <f t="shared" si="228"/>
        <v>0</v>
      </c>
      <c r="V294" s="2">
        <f t="shared" si="229"/>
        <v>0</v>
      </c>
      <c r="W294" s="2">
        <f t="shared" si="230"/>
        <v>0</v>
      </c>
      <c r="X294" s="2">
        <f t="shared" si="231"/>
        <v>0</v>
      </c>
      <c r="Y294" s="2">
        <f t="shared" si="232"/>
        <v>0</v>
      </c>
      <c r="Z294" s="2"/>
      <c r="AA294" s="2">
        <v>42559021</v>
      </c>
      <c r="AB294" s="2">
        <f t="shared" si="233"/>
        <v>0</v>
      </c>
      <c r="AC294" s="2">
        <f t="shared" si="234"/>
        <v>0</v>
      </c>
      <c r="AD294" s="2">
        <f t="shared" si="235"/>
        <v>0</v>
      </c>
      <c r="AE294" s="2">
        <f t="shared" si="236"/>
        <v>0</v>
      </c>
      <c r="AF294" s="2">
        <f t="shared" si="257"/>
        <v>0</v>
      </c>
      <c r="AG294" s="2">
        <f t="shared" si="237"/>
        <v>0</v>
      </c>
      <c r="AH294" s="2">
        <f t="shared" si="258"/>
        <v>0</v>
      </c>
      <c r="AI294" s="2">
        <f t="shared" si="238"/>
        <v>0</v>
      </c>
      <c r="AJ294" s="2">
        <f t="shared" si="239"/>
        <v>0</v>
      </c>
      <c r="AK294" s="2">
        <v>0</v>
      </c>
      <c r="AL294" s="2">
        <v>0</v>
      </c>
      <c r="AM294" s="2">
        <v>0</v>
      </c>
      <c r="AN294" s="2">
        <v>0</v>
      </c>
      <c r="AO294" s="2">
        <v>0</v>
      </c>
      <c r="AP294" s="2">
        <v>0</v>
      </c>
      <c r="AQ294" s="2">
        <v>0</v>
      </c>
      <c r="AR294" s="2">
        <v>0</v>
      </c>
      <c r="AS294" s="2">
        <v>0</v>
      </c>
      <c r="AT294" s="2">
        <v>0</v>
      </c>
      <c r="AU294" s="2">
        <v>0</v>
      </c>
      <c r="AV294" s="2">
        <v>1</v>
      </c>
      <c r="AW294" s="2">
        <v>1</v>
      </c>
      <c r="AX294" s="2"/>
      <c r="AY294" s="2"/>
      <c r="AZ294" s="2">
        <v>1</v>
      </c>
      <c r="BA294" s="2">
        <v>1</v>
      </c>
      <c r="BB294" s="2">
        <v>1</v>
      </c>
      <c r="BC294" s="2">
        <v>1</v>
      </c>
      <c r="BD294" s="2" t="s">
        <v>3</v>
      </c>
      <c r="BE294" s="2" t="s">
        <v>3</v>
      </c>
      <c r="BF294" s="2" t="s">
        <v>3</v>
      </c>
      <c r="BG294" s="2" t="s">
        <v>3</v>
      </c>
      <c r="BH294" s="2">
        <v>0</v>
      </c>
      <c r="BI294" s="2">
        <v>4</v>
      </c>
      <c r="BJ294" s="2" t="s">
        <v>3</v>
      </c>
      <c r="BK294" s="2"/>
      <c r="BL294" s="2"/>
      <c r="BM294" s="2">
        <v>0</v>
      </c>
      <c r="BN294" s="2">
        <v>0</v>
      </c>
      <c r="BO294" s="2" t="s">
        <v>3</v>
      </c>
      <c r="BP294" s="2">
        <v>0</v>
      </c>
      <c r="BQ294" s="2">
        <v>0</v>
      </c>
      <c r="BR294" s="2">
        <v>0</v>
      </c>
      <c r="BS294" s="2">
        <v>1</v>
      </c>
      <c r="BT294" s="2">
        <v>1</v>
      </c>
      <c r="BU294" s="2">
        <v>1</v>
      </c>
      <c r="BV294" s="2">
        <v>1</v>
      </c>
      <c r="BW294" s="2">
        <v>1</v>
      </c>
      <c r="BX294" s="2">
        <v>1</v>
      </c>
      <c r="BY294" s="2" t="s">
        <v>496</v>
      </c>
      <c r="BZ294" s="2">
        <v>0</v>
      </c>
      <c r="CA294" s="2">
        <v>0</v>
      </c>
      <c r="CB294" s="2"/>
      <c r="CC294" s="2"/>
      <c r="CD294" s="2"/>
      <c r="CE294" s="2"/>
      <c r="CF294" s="2">
        <v>0</v>
      </c>
      <c r="CG294" s="2">
        <v>0</v>
      </c>
      <c r="CH294" s="2"/>
      <c r="CI294" s="2"/>
      <c r="CJ294" s="2"/>
      <c r="CK294" s="2"/>
      <c r="CL294" s="2"/>
      <c r="CM294" s="2">
        <v>0</v>
      </c>
      <c r="CN294" s="2" t="s">
        <v>3</v>
      </c>
      <c r="CO294" s="2">
        <v>0</v>
      </c>
      <c r="CP294" s="2">
        <f t="shared" si="240"/>
        <v>0</v>
      </c>
      <c r="CQ294" s="2">
        <f t="shared" si="241"/>
        <v>0</v>
      </c>
      <c r="CR294" s="2">
        <f t="shared" si="242"/>
        <v>0</v>
      </c>
      <c r="CS294" s="2">
        <f t="shared" si="243"/>
        <v>0</v>
      </c>
      <c r="CT294" s="2">
        <f t="shared" si="244"/>
        <v>0</v>
      </c>
      <c r="CU294" s="2">
        <f t="shared" si="245"/>
        <v>0</v>
      </c>
      <c r="CV294" s="2">
        <f t="shared" si="246"/>
        <v>0</v>
      </c>
      <c r="CW294" s="2">
        <f t="shared" si="247"/>
        <v>0</v>
      </c>
      <c r="CX294" s="2">
        <f t="shared" si="248"/>
        <v>0</v>
      </c>
      <c r="CY294" s="2">
        <f>((S294*BZ294)/100)</f>
        <v>0</v>
      </c>
      <c r="CZ294" s="2">
        <f>((S294*CA294)/100)</f>
        <v>0</v>
      </c>
      <c r="DA294" s="2"/>
      <c r="DB294" s="2"/>
      <c r="DC294" s="2" t="s">
        <v>3</v>
      </c>
      <c r="DD294" s="2" t="s">
        <v>3</v>
      </c>
      <c r="DE294" s="2" t="s">
        <v>3</v>
      </c>
      <c r="DF294" s="2" t="s">
        <v>3</v>
      </c>
      <c r="DG294" s="2" t="s">
        <v>3</v>
      </c>
      <c r="DH294" s="2" t="s">
        <v>3</v>
      </c>
      <c r="DI294" s="2" t="s">
        <v>3</v>
      </c>
      <c r="DJ294" s="2" t="s">
        <v>3</v>
      </c>
      <c r="DK294" s="2" t="s">
        <v>3</v>
      </c>
      <c r="DL294" s="2" t="s">
        <v>3</v>
      </c>
      <c r="DM294" s="2" t="s">
        <v>3</v>
      </c>
      <c r="DN294" s="2">
        <v>80</v>
      </c>
      <c r="DO294" s="2">
        <v>55</v>
      </c>
      <c r="DP294" s="2">
        <v>1</v>
      </c>
      <c r="DQ294" s="2">
        <v>1</v>
      </c>
      <c r="DR294" s="2"/>
      <c r="DS294" s="2"/>
      <c r="DT294" s="2"/>
      <c r="DU294" s="2">
        <v>1009</v>
      </c>
      <c r="DV294" s="2" t="s">
        <v>172</v>
      </c>
      <c r="DW294" s="2" t="s">
        <v>172</v>
      </c>
      <c r="DX294" s="2">
        <v>1000</v>
      </c>
      <c r="DY294" s="2"/>
      <c r="DZ294" s="2"/>
      <c r="EA294" s="2"/>
      <c r="EB294" s="2"/>
      <c r="EC294" s="2"/>
      <c r="ED294" s="2"/>
      <c r="EE294" s="2">
        <v>42145007</v>
      </c>
      <c r="EF294" s="2">
        <v>0</v>
      </c>
      <c r="EG294" s="2" t="s">
        <v>3</v>
      </c>
      <c r="EH294" s="2">
        <v>0</v>
      </c>
      <c r="EI294" s="2" t="s">
        <v>3</v>
      </c>
      <c r="EJ294" s="2">
        <v>4</v>
      </c>
      <c r="EK294" s="2">
        <v>0</v>
      </c>
      <c r="EL294" s="2" t="s">
        <v>264</v>
      </c>
      <c r="EM294" s="2" t="s">
        <v>265</v>
      </c>
      <c r="EN294" s="2"/>
      <c r="EO294" s="2" t="s">
        <v>3</v>
      </c>
      <c r="EP294" s="2"/>
      <c r="EQ294" s="2">
        <v>512</v>
      </c>
      <c r="ER294" s="2">
        <v>0</v>
      </c>
      <c r="ES294" s="2">
        <v>0</v>
      </c>
      <c r="ET294" s="2">
        <v>0</v>
      </c>
      <c r="EU294" s="2">
        <v>0</v>
      </c>
      <c r="EV294" s="2">
        <v>0</v>
      </c>
      <c r="EW294" s="2">
        <v>0</v>
      </c>
      <c r="EX294" s="2">
        <v>0</v>
      </c>
      <c r="EY294" s="2">
        <v>0</v>
      </c>
      <c r="EZ294" s="2"/>
      <c r="FA294" s="2"/>
      <c r="FB294" s="2"/>
      <c r="FC294" s="2"/>
      <c r="FD294" s="2"/>
      <c r="FE294" s="2"/>
      <c r="FF294" s="2"/>
      <c r="FG294" s="2"/>
      <c r="FH294" s="2"/>
      <c r="FI294" s="2"/>
      <c r="FJ294" s="2"/>
      <c r="FK294" s="2"/>
      <c r="FL294" s="2"/>
      <c r="FM294" s="2"/>
      <c r="FN294" s="2"/>
      <c r="FO294" s="2"/>
      <c r="FP294" s="2"/>
      <c r="FQ294" s="2">
        <v>0</v>
      </c>
      <c r="FR294" s="2">
        <f t="shared" si="249"/>
        <v>0</v>
      </c>
      <c r="FS294" s="2">
        <v>0</v>
      </c>
      <c r="FT294" s="2"/>
      <c r="FU294" s="2"/>
      <c r="FV294" s="2"/>
      <c r="FW294" s="2"/>
      <c r="FX294" s="2">
        <v>0</v>
      </c>
      <c r="FY294" s="2">
        <v>0</v>
      </c>
      <c r="FZ294" s="2"/>
      <c r="GA294" s="2" t="s">
        <v>3</v>
      </c>
      <c r="GB294" s="2"/>
      <c r="GC294" s="2"/>
      <c r="GD294" s="2">
        <v>0</v>
      </c>
      <c r="GE294" s="2"/>
      <c r="GF294" s="2">
        <v>-1505545227</v>
      </c>
      <c r="GG294" s="2">
        <v>2</v>
      </c>
      <c r="GH294" s="2">
        <v>0</v>
      </c>
      <c r="GI294" s="2">
        <v>0</v>
      </c>
      <c r="GJ294" s="2">
        <v>0</v>
      </c>
      <c r="GK294" s="2">
        <f>ROUND(R294*(R12)/100,2)</f>
        <v>0</v>
      </c>
      <c r="GL294" s="2">
        <f t="shared" si="250"/>
        <v>0</v>
      </c>
      <c r="GM294" s="2">
        <f t="shared" si="251"/>
        <v>0</v>
      </c>
      <c r="GN294" s="2">
        <f t="shared" si="252"/>
        <v>0</v>
      </c>
      <c r="GO294" s="2">
        <f t="shared" si="253"/>
        <v>0</v>
      </c>
      <c r="GP294" s="2">
        <f t="shared" si="254"/>
        <v>0</v>
      </c>
      <c r="GQ294" s="2"/>
      <c r="GR294" s="2">
        <v>0</v>
      </c>
      <c r="GS294" s="2">
        <v>0</v>
      </c>
      <c r="GT294" s="2">
        <v>0</v>
      </c>
      <c r="GU294" s="2" t="s">
        <v>3</v>
      </c>
      <c r="GV294" s="2">
        <f t="shared" si="255"/>
        <v>0</v>
      </c>
      <c r="GW294" s="2">
        <v>1</v>
      </c>
      <c r="GX294" s="2">
        <f t="shared" si="256"/>
        <v>0</v>
      </c>
      <c r="GY294" s="2"/>
      <c r="GZ294" s="2"/>
      <c r="HA294" s="2">
        <v>0</v>
      </c>
      <c r="HB294" s="2">
        <v>0</v>
      </c>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v>0</v>
      </c>
      <c r="IL294" s="2"/>
      <c r="IM294" s="2"/>
      <c r="IN294" s="2"/>
      <c r="IO294" s="2"/>
      <c r="IP294" s="2"/>
      <c r="IQ294" s="2"/>
      <c r="IR294" s="2"/>
      <c r="IS294" s="2"/>
      <c r="IT294" s="2"/>
      <c r="IU294" s="2"/>
    </row>
    <row r="295" spans="1:255" x14ac:dyDescent="0.2">
      <c r="A295">
        <v>17</v>
      </c>
      <c r="B295">
        <v>1</v>
      </c>
      <c r="E295" t="s">
        <v>511</v>
      </c>
      <c r="F295" t="s">
        <v>494</v>
      </c>
      <c r="G295" t="s">
        <v>495</v>
      </c>
      <c r="H295" t="s">
        <v>172</v>
      </c>
      <c r="I295">
        <v>26.72</v>
      </c>
      <c r="J295">
        <v>0</v>
      </c>
      <c r="O295">
        <f t="shared" si="222"/>
        <v>0</v>
      </c>
      <c r="P295">
        <f t="shared" si="223"/>
        <v>0</v>
      </c>
      <c r="Q295">
        <f t="shared" si="224"/>
        <v>0</v>
      </c>
      <c r="R295">
        <f t="shared" si="225"/>
        <v>0</v>
      </c>
      <c r="S295">
        <f t="shared" si="226"/>
        <v>0</v>
      </c>
      <c r="T295">
        <f t="shared" si="227"/>
        <v>0</v>
      </c>
      <c r="U295">
        <f t="shared" si="228"/>
        <v>0</v>
      </c>
      <c r="V295">
        <f t="shared" si="229"/>
        <v>0</v>
      </c>
      <c r="W295">
        <f t="shared" si="230"/>
        <v>0</v>
      </c>
      <c r="X295">
        <f t="shared" si="231"/>
        <v>0</v>
      </c>
      <c r="Y295">
        <f t="shared" si="232"/>
        <v>0</v>
      </c>
      <c r="AA295">
        <v>42559019</v>
      </c>
      <c r="AB295">
        <f t="shared" si="233"/>
        <v>0</v>
      </c>
      <c r="AC295">
        <f t="shared" si="234"/>
        <v>0</v>
      </c>
      <c r="AD295">
        <f t="shared" si="235"/>
        <v>0</v>
      </c>
      <c r="AE295">
        <f t="shared" si="236"/>
        <v>0</v>
      </c>
      <c r="AF295">
        <f t="shared" si="257"/>
        <v>0</v>
      </c>
      <c r="AG295">
        <f t="shared" si="237"/>
        <v>0</v>
      </c>
      <c r="AH295">
        <f t="shared" si="258"/>
        <v>0</v>
      </c>
      <c r="AI295">
        <f t="shared" si="238"/>
        <v>0</v>
      </c>
      <c r="AJ295">
        <f t="shared" si="239"/>
        <v>0</v>
      </c>
      <c r="AK295">
        <v>0</v>
      </c>
      <c r="AL295">
        <v>0</v>
      </c>
      <c r="AM295">
        <v>0</v>
      </c>
      <c r="AN295">
        <v>0</v>
      </c>
      <c r="AO295">
        <v>0</v>
      </c>
      <c r="AP295">
        <v>0</v>
      </c>
      <c r="AQ295">
        <v>0</v>
      </c>
      <c r="AR295">
        <v>0</v>
      </c>
      <c r="AS295">
        <v>0</v>
      </c>
      <c r="AT295">
        <v>0</v>
      </c>
      <c r="AU295">
        <v>0</v>
      </c>
      <c r="AV295">
        <v>1</v>
      </c>
      <c r="AW295">
        <v>1</v>
      </c>
      <c r="AZ295">
        <v>1</v>
      </c>
      <c r="BA295">
        <v>1</v>
      </c>
      <c r="BB295">
        <v>1</v>
      </c>
      <c r="BC295">
        <v>1</v>
      </c>
      <c r="BD295" t="s">
        <v>3</v>
      </c>
      <c r="BE295" t="s">
        <v>3</v>
      </c>
      <c r="BF295" t="s">
        <v>3</v>
      </c>
      <c r="BG295" t="s">
        <v>3</v>
      </c>
      <c r="BH295">
        <v>0</v>
      </c>
      <c r="BI295">
        <v>4</v>
      </c>
      <c r="BJ295" t="s">
        <v>3</v>
      </c>
      <c r="BM295">
        <v>0</v>
      </c>
      <c r="BN295">
        <v>0</v>
      </c>
      <c r="BO295" t="s">
        <v>3</v>
      </c>
      <c r="BP295">
        <v>0</v>
      </c>
      <c r="BQ295">
        <v>0</v>
      </c>
      <c r="BR295">
        <v>0</v>
      </c>
      <c r="BS295">
        <v>1</v>
      </c>
      <c r="BT295">
        <v>1</v>
      </c>
      <c r="BU295">
        <v>1</v>
      </c>
      <c r="BV295">
        <v>1</v>
      </c>
      <c r="BW295">
        <v>1</v>
      </c>
      <c r="BX295">
        <v>1</v>
      </c>
      <c r="BY295" t="s">
        <v>496</v>
      </c>
      <c r="BZ295">
        <v>0</v>
      </c>
      <c r="CA295">
        <v>0</v>
      </c>
      <c r="CF295">
        <v>0</v>
      </c>
      <c r="CG295">
        <v>0</v>
      </c>
      <c r="CM295">
        <v>0</v>
      </c>
      <c r="CN295" t="s">
        <v>3</v>
      </c>
      <c r="CO295">
        <v>0</v>
      </c>
      <c r="CP295">
        <f t="shared" si="240"/>
        <v>0</v>
      </c>
      <c r="CQ295">
        <f t="shared" si="241"/>
        <v>0</v>
      </c>
      <c r="CR295">
        <f t="shared" si="242"/>
        <v>0</v>
      </c>
      <c r="CS295">
        <f t="shared" si="243"/>
        <v>0</v>
      </c>
      <c r="CT295">
        <f t="shared" si="244"/>
        <v>0</v>
      </c>
      <c r="CU295">
        <f t="shared" si="245"/>
        <v>0</v>
      </c>
      <c r="CV295">
        <f t="shared" si="246"/>
        <v>0</v>
      </c>
      <c r="CW295">
        <f t="shared" si="247"/>
        <v>0</v>
      </c>
      <c r="CX295">
        <f t="shared" si="248"/>
        <v>0</v>
      </c>
      <c r="CY295">
        <f>S295*(BZ295/100)</f>
        <v>0</v>
      </c>
      <c r="CZ295">
        <f>S295*(CA295/100)</f>
        <v>0</v>
      </c>
      <c r="DC295" t="s">
        <v>3</v>
      </c>
      <c r="DD295" t="s">
        <v>3</v>
      </c>
      <c r="DE295" t="s">
        <v>3</v>
      </c>
      <c r="DF295" t="s">
        <v>3</v>
      </c>
      <c r="DG295" t="s">
        <v>3</v>
      </c>
      <c r="DH295" t="s">
        <v>3</v>
      </c>
      <c r="DI295" t="s">
        <v>3</v>
      </c>
      <c r="DJ295" t="s">
        <v>3</v>
      </c>
      <c r="DK295" t="s">
        <v>3</v>
      </c>
      <c r="DL295" t="s">
        <v>3</v>
      </c>
      <c r="DM295" t="s">
        <v>3</v>
      </c>
      <c r="DN295">
        <v>0</v>
      </c>
      <c r="DO295">
        <v>0</v>
      </c>
      <c r="DP295">
        <v>1</v>
      </c>
      <c r="DQ295">
        <v>1</v>
      </c>
      <c r="DU295">
        <v>1009</v>
      </c>
      <c r="DV295" t="s">
        <v>172</v>
      </c>
      <c r="DW295" t="s">
        <v>172</v>
      </c>
      <c r="DX295">
        <v>1000</v>
      </c>
      <c r="EE295">
        <v>42145007</v>
      </c>
      <c r="EF295">
        <v>0</v>
      </c>
      <c r="EG295" t="s">
        <v>3</v>
      </c>
      <c r="EH295">
        <v>0</v>
      </c>
      <c r="EI295" t="s">
        <v>3</v>
      </c>
      <c r="EJ295">
        <v>4</v>
      </c>
      <c r="EK295">
        <v>0</v>
      </c>
      <c r="EL295" t="s">
        <v>264</v>
      </c>
      <c r="EM295" t="s">
        <v>265</v>
      </c>
      <c r="EO295" t="s">
        <v>3</v>
      </c>
      <c r="EQ295">
        <v>512</v>
      </c>
      <c r="ER295">
        <v>0</v>
      </c>
      <c r="ES295">
        <v>0</v>
      </c>
      <c r="ET295">
        <v>0</v>
      </c>
      <c r="EU295">
        <v>0</v>
      </c>
      <c r="EV295">
        <v>0</v>
      </c>
      <c r="EW295">
        <v>0</v>
      </c>
      <c r="EX295">
        <v>0</v>
      </c>
      <c r="EY295">
        <v>0</v>
      </c>
      <c r="FQ295">
        <v>0</v>
      </c>
      <c r="FR295">
        <f t="shared" si="249"/>
        <v>0</v>
      </c>
      <c r="FS295">
        <v>0</v>
      </c>
      <c r="FX295">
        <v>0</v>
      </c>
      <c r="FY295">
        <v>0</v>
      </c>
      <c r="GA295" t="s">
        <v>3</v>
      </c>
      <c r="GD295">
        <v>0</v>
      </c>
      <c r="GF295">
        <v>-1505545227</v>
      </c>
      <c r="GG295">
        <v>2</v>
      </c>
      <c r="GH295">
        <v>0</v>
      </c>
      <c r="GI295">
        <v>-2</v>
      </c>
      <c r="GJ295">
        <v>0</v>
      </c>
      <c r="GK295">
        <f>ROUND(R295*(S12)/100,2)</f>
        <v>0</v>
      </c>
      <c r="GL295">
        <f t="shared" si="250"/>
        <v>0</v>
      </c>
      <c r="GM295">
        <f t="shared" si="251"/>
        <v>0</v>
      </c>
      <c r="GN295">
        <f t="shared" si="252"/>
        <v>0</v>
      </c>
      <c r="GO295">
        <f t="shared" si="253"/>
        <v>0</v>
      </c>
      <c r="GP295">
        <f t="shared" si="254"/>
        <v>0</v>
      </c>
      <c r="GR295">
        <v>0</v>
      </c>
      <c r="GS295">
        <v>0</v>
      </c>
      <c r="GT295">
        <v>0</v>
      </c>
      <c r="GU295" t="s">
        <v>3</v>
      </c>
      <c r="GV295">
        <f t="shared" si="255"/>
        <v>0</v>
      </c>
      <c r="GW295">
        <v>1</v>
      </c>
      <c r="GX295">
        <f t="shared" si="256"/>
        <v>0</v>
      </c>
      <c r="HA295">
        <v>0</v>
      </c>
      <c r="HB295">
        <v>0</v>
      </c>
      <c r="IK295">
        <v>0</v>
      </c>
    </row>
    <row r="296" spans="1:255" x14ac:dyDescent="0.2">
      <c r="A296" s="2">
        <v>17</v>
      </c>
      <c r="B296" s="2">
        <v>1</v>
      </c>
      <c r="C296" s="2"/>
      <c r="D296" s="2"/>
      <c r="E296" s="2" t="s">
        <v>512</v>
      </c>
      <c r="F296" s="2" t="s">
        <v>494</v>
      </c>
      <c r="G296" s="2" t="s">
        <v>513</v>
      </c>
      <c r="H296" s="2" t="s">
        <v>172</v>
      </c>
      <c r="I296" s="2">
        <v>38.101300000000002</v>
      </c>
      <c r="J296" s="2">
        <v>0</v>
      </c>
      <c r="K296" s="2"/>
      <c r="L296" s="2"/>
      <c r="M296" s="2"/>
      <c r="N296" s="2"/>
      <c r="O296" s="2">
        <f t="shared" si="222"/>
        <v>0</v>
      </c>
      <c r="P296" s="2">
        <f t="shared" si="223"/>
        <v>0</v>
      </c>
      <c r="Q296" s="2">
        <f t="shared" si="224"/>
        <v>0</v>
      </c>
      <c r="R296" s="2">
        <f t="shared" si="225"/>
        <v>0</v>
      </c>
      <c r="S296" s="2">
        <f t="shared" si="226"/>
        <v>0</v>
      </c>
      <c r="T296" s="2">
        <f t="shared" si="227"/>
        <v>0</v>
      </c>
      <c r="U296" s="2">
        <f t="shared" si="228"/>
        <v>0</v>
      </c>
      <c r="V296" s="2">
        <f t="shared" si="229"/>
        <v>0</v>
      </c>
      <c r="W296" s="2">
        <f t="shared" si="230"/>
        <v>0</v>
      </c>
      <c r="X296" s="2">
        <f t="shared" si="231"/>
        <v>0</v>
      </c>
      <c r="Y296" s="2">
        <f t="shared" si="232"/>
        <v>0</v>
      </c>
      <c r="Z296" s="2"/>
      <c r="AA296" s="2">
        <v>42559021</v>
      </c>
      <c r="AB296" s="2">
        <f t="shared" si="233"/>
        <v>0</v>
      </c>
      <c r="AC296" s="2">
        <f t="shared" si="234"/>
        <v>0</v>
      </c>
      <c r="AD296" s="2">
        <f t="shared" si="235"/>
        <v>0</v>
      </c>
      <c r="AE296" s="2">
        <f t="shared" si="236"/>
        <v>0</v>
      </c>
      <c r="AF296" s="2">
        <f t="shared" si="257"/>
        <v>0</v>
      </c>
      <c r="AG296" s="2">
        <f t="shared" si="237"/>
        <v>0</v>
      </c>
      <c r="AH296" s="2">
        <f t="shared" si="258"/>
        <v>0</v>
      </c>
      <c r="AI296" s="2">
        <f t="shared" si="238"/>
        <v>0</v>
      </c>
      <c r="AJ296" s="2">
        <f t="shared" si="239"/>
        <v>0</v>
      </c>
      <c r="AK296" s="2">
        <v>0</v>
      </c>
      <c r="AL296" s="2">
        <v>0</v>
      </c>
      <c r="AM296" s="2">
        <v>0</v>
      </c>
      <c r="AN296" s="2">
        <v>0</v>
      </c>
      <c r="AO296" s="2">
        <v>0</v>
      </c>
      <c r="AP296" s="2">
        <v>0</v>
      </c>
      <c r="AQ296" s="2">
        <v>0</v>
      </c>
      <c r="AR296" s="2">
        <v>0</v>
      </c>
      <c r="AS296" s="2">
        <v>0</v>
      </c>
      <c r="AT296" s="2">
        <v>0</v>
      </c>
      <c r="AU296" s="2">
        <v>0</v>
      </c>
      <c r="AV296" s="2">
        <v>1</v>
      </c>
      <c r="AW296" s="2">
        <v>1</v>
      </c>
      <c r="AX296" s="2"/>
      <c r="AY296" s="2"/>
      <c r="AZ296" s="2">
        <v>1</v>
      </c>
      <c r="BA296" s="2">
        <v>1</v>
      </c>
      <c r="BB296" s="2">
        <v>1</v>
      </c>
      <c r="BC296" s="2">
        <v>1</v>
      </c>
      <c r="BD296" s="2" t="s">
        <v>3</v>
      </c>
      <c r="BE296" s="2" t="s">
        <v>3</v>
      </c>
      <c r="BF296" s="2" t="s">
        <v>3</v>
      </c>
      <c r="BG296" s="2" t="s">
        <v>3</v>
      </c>
      <c r="BH296" s="2">
        <v>0</v>
      </c>
      <c r="BI296" s="2">
        <v>4</v>
      </c>
      <c r="BJ296" s="2" t="s">
        <v>3</v>
      </c>
      <c r="BK296" s="2"/>
      <c r="BL296" s="2"/>
      <c r="BM296" s="2">
        <v>0</v>
      </c>
      <c r="BN296" s="2">
        <v>0</v>
      </c>
      <c r="BO296" s="2" t="s">
        <v>3</v>
      </c>
      <c r="BP296" s="2">
        <v>0</v>
      </c>
      <c r="BQ296" s="2">
        <v>0</v>
      </c>
      <c r="BR296" s="2">
        <v>0</v>
      </c>
      <c r="BS296" s="2">
        <v>1</v>
      </c>
      <c r="BT296" s="2">
        <v>1</v>
      </c>
      <c r="BU296" s="2">
        <v>1</v>
      </c>
      <c r="BV296" s="2">
        <v>1</v>
      </c>
      <c r="BW296" s="2">
        <v>1</v>
      </c>
      <c r="BX296" s="2">
        <v>1</v>
      </c>
      <c r="BY296" s="2" t="s">
        <v>496</v>
      </c>
      <c r="BZ296" s="2">
        <v>0</v>
      </c>
      <c r="CA296" s="2">
        <v>0</v>
      </c>
      <c r="CB296" s="2"/>
      <c r="CC296" s="2"/>
      <c r="CD296" s="2"/>
      <c r="CE296" s="2"/>
      <c r="CF296" s="2">
        <v>0</v>
      </c>
      <c r="CG296" s="2">
        <v>0</v>
      </c>
      <c r="CH296" s="2"/>
      <c r="CI296" s="2"/>
      <c r="CJ296" s="2"/>
      <c r="CK296" s="2"/>
      <c r="CL296" s="2"/>
      <c r="CM296" s="2">
        <v>0</v>
      </c>
      <c r="CN296" s="2" t="s">
        <v>3</v>
      </c>
      <c r="CO296" s="2">
        <v>0</v>
      </c>
      <c r="CP296" s="2">
        <f t="shared" si="240"/>
        <v>0</v>
      </c>
      <c r="CQ296" s="2">
        <f t="shared" si="241"/>
        <v>0</v>
      </c>
      <c r="CR296" s="2">
        <f t="shared" si="242"/>
        <v>0</v>
      </c>
      <c r="CS296" s="2">
        <f t="shared" si="243"/>
        <v>0</v>
      </c>
      <c r="CT296" s="2">
        <f t="shared" si="244"/>
        <v>0</v>
      </c>
      <c r="CU296" s="2">
        <f t="shared" si="245"/>
        <v>0</v>
      </c>
      <c r="CV296" s="2">
        <f t="shared" si="246"/>
        <v>0</v>
      </c>
      <c r="CW296" s="2">
        <f t="shared" si="247"/>
        <v>0</v>
      </c>
      <c r="CX296" s="2">
        <f t="shared" si="248"/>
        <v>0</v>
      </c>
      <c r="CY296" s="2">
        <f>((S296*BZ296)/100)</f>
        <v>0</v>
      </c>
      <c r="CZ296" s="2">
        <f>((S296*CA296)/100)</f>
        <v>0</v>
      </c>
      <c r="DA296" s="2"/>
      <c r="DB296" s="2"/>
      <c r="DC296" s="2" t="s">
        <v>3</v>
      </c>
      <c r="DD296" s="2" t="s">
        <v>3</v>
      </c>
      <c r="DE296" s="2" t="s">
        <v>3</v>
      </c>
      <c r="DF296" s="2" t="s">
        <v>3</v>
      </c>
      <c r="DG296" s="2" t="s">
        <v>3</v>
      </c>
      <c r="DH296" s="2" t="s">
        <v>3</v>
      </c>
      <c r="DI296" s="2" t="s">
        <v>3</v>
      </c>
      <c r="DJ296" s="2" t="s">
        <v>3</v>
      </c>
      <c r="DK296" s="2" t="s">
        <v>3</v>
      </c>
      <c r="DL296" s="2" t="s">
        <v>3</v>
      </c>
      <c r="DM296" s="2" t="s">
        <v>3</v>
      </c>
      <c r="DN296" s="2">
        <v>80</v>
      </c>
      <c r="DO296" s="2">
        <v>55</v>
      </c>
      <c r="DP296" s="2">
        <v>1</v>
      </c>
      <c r="DQ296" s="2">
        <v>1</v>
      </c>
      <c r="DR296" s="2"/>
      <c r="DS296" s="2"/>
      <c r="DT296" s="2"/>
      <c r="DU296" s="2">
        <v>1009</v>
      </c>
      <c r="DV296" s="2" t="s">
        <v>172</v>
      </c>
      <c r="DW296" s="2" t="s">
        <v>172</v>
      </c>
      <c r="DX296" s="2">
        <v>1000</v>
      </c>
      <c r="DY296" s="2"/>
      <c r="DZ296" s="2"/>
      <c r="EA296" s="2"/>
      <c r="EB296" s="2"/>
      <c r="EC296" s="2"/>
      <c r="ED296" s="2"/>
      <c r="EE296" s="2">
        <v>42145007</v>
      </c>
      <c r="EF296" s="2">
        <v>0</v>
      </c>
      <c r="EG296" s="2" t="s">
        <v>3</v>
      </c>
      <c r="EH296" s="2">
        <v>0</v>
      </c>
      <c r="EI296" s="2" t="s">
        <v>3</v>
      </c>
      <c r="EJ296" s="2">
        <v>4</v>
      </c>
      <c r="EK296" s="2">
        <v>0</v>
      </c>
      <c r="EL296" s="2" t="s">
        <v>264</v>
      </c>
      <c r="EM296" s="2" t="s">
        <v>265</v>
      </c>
      <c r="EN296" s="2"/>
      <c r="EO296" s="2" t="s">
        <v>3</v>
      </c>
      <c r="EP296" s="2"/>
      <c r="EQ296" s="2">
        <v>512</v>
      </c>
      <c r="ER296" s="2">
        <v>0</v>
      </c>
      <c r="ES296" s="2">
        <v>0</v>
      </c>
      <c r="ET296" s="2">
        <v>0</v>
      </c>
      <c r="EU296" s="2">
        <v>0</v>
      </c>
      <c r="EV296" s="2">
        <v>0</v>
      </c>
      <c r="EW296" s="2">
        <v>0</v>
      </c>
      <c r="EX296" s="2">
        <v>0</v>
      </c>
      <c r="EY296" s="2">
        <v>0</v>
      </c>
      <c r="EZ296" s="2"/>
      <c r="FA296" s="2"/>
      <c r="FB296" s="2"/>
      <c r="FC296" s="2"/>
      <c r="FD296" s="2"/>
      <c r="FE296" s="2"/>
      <c r="FF296" s="2"/>
      <c r="FG296" s="2"/>
      <c r="FH296" s="2"/>
      <c r="FI296" s="2"/>
      <c r="FJ296" s="2"/>
      <c r="FK296" s="2"/>
      <c r="FL296" s="2"/>
      <c r="FM296" s="2"/>
      <c r="FN296" s="2"/>
      <c r="FO296" s="2"/>
      <c r="FP296" s="2"/>
      <c r="FQ296" s="2">
        <v>0</v>
      </c>
      <c r="FR296" s="2">
        <f t="shared" si="249"/>
        <v>0</v>
      </c>
      <c r="FS296" s="2">
        <v>0</v>
      </c>
      <c r="FT296" s="2"/>
      <c r="FU296" s="2"/>
      <c r="FV296" s="2"/>
      <c r="FW296" s="2"/>
      <c r="FX296" s="2">
        <v>0</v>
      </c>
      <c r="FY296" s="2">
        <v>0</v>
      </c>
      <c r="FZ296" s="2"/>
      <c r="GA296" s="2" t="s">
        <v>3</v>
      </c>
      <c r="GB296" s="2"/>
      <c r="GC296" s="2"/>
      <c r="GD296" s="2">
        <v>0</v>
      </c>
      <c r="GE296" s="2"/>
      <c r="GF296" s="2">
        <v>-527037922</v>
      </c>
      <c r="GG296" s="2">
        <v>2</v>
      </c>
      <c r="GH296" s="2">
        <v>0</v>
      </c>
      <c r="GI296" s="2">
        <v>0</v>
      </c>
      <c r="GJ296" s="2">
        <v>0</v>
      </c>
      <c r="GK296" s="2">
        <f>ROUND(R296*(R12)/100,2)</f>
        <v>0</v>
      </c>
      <c r="GL296" s="2">
        <f t="shared" si="250"/>
        <v>0</v>
      </c>
      <c r="GM296" s="2">
        <f t="shared" si="251"/>
        <v>0</v>
      </c>
      <c r="GN296" s="2">
        <f t="shared" si="252"/>
        <v>0</v>
      </c>
      <c r="GO296" s="2">
        <f t="shared" si="253"/>
        <v>0</v>
      </c>
      <c r="GP296" s="2">
        <f t="shared" si="254"/>
        <v>0</v>
      </c>
      <c r="GQ296" s="2"/>
      <c r="GR296" s="2">
        <v>0</v>
      </c>
      <c r="GS296" s="2">
        <v>0</v>
      </c>
      <c r="GT296" s="2">
        <v>0</v>
      </c>
      <c r="GU296" s="2" t="s">
        <v>3</v>
      </c>
      <c r="GV296" s="2">
        <f t="shared" si="255"/>
        <v>0</v>
      </c>
      <c r="GW296" s="2">
        <v>1</v>
      </c>
      <c r="GX296" s="2">
        <f t="shared" si="256"/>
        <v>0</v>
      </c>
      <c r="GY296" s="2"/>
      <c r="GZ296" s="2"/>
      <c r="HA296" s="2">
        <v>0</v>
      </c>
      <c r="HB296" s="2">
        <v>0</v>
      </c>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v>0</v>
      </c>
      <c r="IL296" s="2"/>
      <c r="IM296" s="2"/>
      <c r="IN296" s="2"/>
      <c r="IO296" s="2"/>
      <c r="IP296" s="2"/>
      <c r="IQ296" s="2"/>
      <c r="IR296" s="2"/>
      <c r="IS296" s="2"/>
      <c r="IT296" s="2"/>
      <c r="IU296" s="2"/>
    </row>
    <row r="297" spans="1:255" x14ac:dyDescent="0.2">
      <c r="A297">
        <v>17</v>
      </c>
      <c r="B297">
        <v>1</v>
      </c>
      <c r="E297" t="s">
        <v>512</v>
      </c>
      <c r="F297" t="s">
        <v>494</v>
      </c>
      <c r="G297" t="s">
        <v>513</v>
      </c>
      <c r="H297" t="s">
        <v>172</v>
      </c>
      <c r="I297">
        <v>38.101300000000002</v>
      </c>
      <c r="J297">
        <v>0</v>
      </c>
      <c r="O297">
        <f t="shared" si="222"/>
        <v>0</v>
      </c>
      <c r="P297">
        <f t="shared" si="223"/>
        <v>0</v>
      </c>
      <c r="Q297">
        <f t="shared" si="224"/>
        <v>0</v>
      </c>
      <c r="R297">
        <f t="shared" si="225"/>
        <v>0</v>
      </c>
      <c r="S297">
        <f t="shared" si="226"/>
        <v>0</v>
      </c>
      <c r="T297">
        <f t="shared" si="227"/>
        <v>0</v>
      </c>
      <c r="U297">
        <f t="shared" si="228"/>
        <v>0</v>
      </c>
      <c r="V297">
        <f t="shared" si="229"/>
        <v>0</v>
      </c>
      <c r="W297">
        <f t="shared" si="230"/>
        <v>0</v>
      </c>
      <c r="X297">
        <f t="shared" si="231"/>
        <v>0</v>
      </c>
      <c r="Y297">
        <f t="shared" si="232"/>
        <v>0</v>
      </c>
      <c r="AA297">
        <v>42559019</v>
      </c>
      <c r="AB297">
        <f t="shared" si="233"/>
        <v>0</v>
      </c>
      <c r="AC297">
        <f t="shared" si="234"/>
        <v>0</v>
      </c>
      <c r="AD297">
        <f t="shared" si="235"/>
        <v>0</v>
      </c>
      <c r="AE297">
        <f t="shared" si="236"/>
        <v>0</v>
      </c>
      <c r="AF297">
        <f t="shared" si="257"/>
        <v>0</v>
      </c>
      <c r="AG297">
        <f t="shared" si="237"/>
        <v>0</v>
      </c>
      <c r="AH297">
        <f t="shared" si="258"/>
        <v>0</v>
      </c>
      <c r="AI297">
        <f t="shared" si="238"/>
        <v>0</v>
      </c>
      <c r="AJ297">
        <f t="shared" si="239"/>
        <v>0</v>
      </c>
      <c r="AK297">
        <v>0</v>
      </c>
      <c r="AL297">
        <v>0</v>
      </c>
      <c r="AM297">
        <v>0</v>
      </c>
      <c r="AN297">
        <v>0</v>
      </c>
      <c r="AO297">
        <v>0</v>
      </c>
      <c r="AP297">
        <v>0</v>
      </c>
      <c r="AQ297">
        <v>0</v>
      </c>
      <c r="AR297">
        <v>0</v>
      </c>
      <c r="AS297">
        <v>0</v>
      </c>
      <c r="AT297">
        <v>0</v>
      </c>
      <c r="AU297">
        <v>0</v>
      </c>
      <c r="AV297">
        <v>1</v>
      </c>
      <c r="AW297">
        <v>1</v>
      </c>
      <c r="AZ297">
        <v>1</v>
      </c>
      <c r="BA297">
        <v>1</v>
      </c>
      <c r="BB297">
        <v>1</v>
      </c>
      <c r="BC297">
        <v>1</v>
      </c>
      <c r="BD297" t="s">
        <v>3</v>
      </c>
      <c r="BE297" t="s">
        <v>3</v>
      </c>
      <c r="BF297" t="s">
        <v>3</v>
      </c>
      <c r="BG297" t="s">
        <v>3</v>
      </c>
      <c r="BH297">
        <v>0</v>
      </c>
      <c r="BI297">
        <v>4</v>
      </c>
      <c r="BJ297" t="s">
        <v>3</v>
      </c>
      <c r="BM297">
        <v>0</v>
      </c>
      <c r="BN297">
        <v>0</v>
      </c>
      <c r="BO297" t="s">
        <v>3</v>
      </c>
      <c r="BP297">
        <v>0</v>
      </c>
      <c r="BQ297">
        <v>0</v>
      </c>
      <c r="BR297">
        <v>0</v>
      </c>
      <c r="BS297">
        <v>1</v>
      </c>
      <c r="BT297">
        <v>1</v>
      </c>
      <c r="BU297">
        <v>1</v>
      </c>
      <c r="BV297">
        <v>1</v>
      </c>
      <c r="BW297">
        <v>1</v>
      </c>
      <c r="BX297">
        <v>1</v>
      </c>
      <c r="BY297" t="s">
        <v>496</v>
      </c>
      <c r="BZ297">
        <v>0</v>
      </c>
      <c r="CA297">
        <v>0</v>
      </c>
      <c r="CF297">
        <v>0</v>
      </c>
      <c r="CG297">
        <v>0</v>
      </c>
      <c r="CM297">
        <v>0</v>
      </c>
      <c r="CN297" t="s">
        <v>3</v>
      </c>
      <c r="CO297">
        <v>0</v>
      </c>
      <c r="CP297">
        <f t="shared" si="240"/>
        <v>0</v>
      </c>
      <c r="CQ297">
        <f t="shared" si="241"/>
        <v>0</v>
      </c>
      <c r="CR297">
        <f t="shared" si="242"/>
        <v>0</v>
      </c>
      <c r="CS297">
        <f t="shared" si="243"/>
        <v>0</v>
      </c>
      <c r="CT297">
        <f t="shared" si="244"/>
        <v>0</v>
      </c>
      <c r="CU297">
        <f t="shared" si="245"/>
        <v>0</v>
      </c>
      <c r="CV297">
        <f t="shared" si="246"/>
        <v>0</v>
      </c>
      <c r="CW297">
        <f t="shared" si="247"/>
        <v>0</v>
      </c>
      <c r="CX297">
        <f t="shared" si="248"/>
        <v>0</v>
      </c>
      <c r="CY297">
        <f>S297*(BZ297/100)</f>
        <v>0</v>
      </c>
      <c r="CZ297">
        <f>S297*(CA297/100)</f>
        <v>0</v>
      </c>
      <c r="DC297" t="s">
        <v>3</v>
      </c>
      <c r="DD297" t="s">
        <v>3</v>
      </c>
      <c r="DE297" t="s">
        <v>3</v>
      </c>
      <c r="DF297" t="s">
        <v>3</v>
      </c>
      <c r="DG297" t="s">
        <v>3</v>
      </c>
      <c r="DH297" t="s">
        <v>3</v>
      </c>
      <c r="DI297" t="s">
        <v>3</v>
      </c>
      <c r="DJ297" t="s">
        <v>3</v>
      </c>
      <c r="DK297" t="s">
        <v>3</v>
      </c>
      <c r="DL297" t="s">
        <v>3</v>
      </c>
      <c r="DM297" t="s">
        <v>3</v>
      </c>
      <c r="DN297">
        <v>0</v>
      </c>
      <c r="DO297">
        <v>0</v>
      </c>
      <c r="DP297">
        <v>1</v>
      </c>
      <c r="DQ297">
        <v>1</v>
      </c>
      <c r="DU297">
        <v>1009</v>
      </c>
      <c r="DV297" t="s">
        <v>172</v>
      </c>
      <c r="DW297" t="s">
        <v>172</v>
      </c>
      <c r="DX297">
        <v>1000</v>
      </c>
      <c r="EE297">
        <v>42145007</v>
      </c>
      <c r="EF297">
        <v>0</v>
      </c>
      <c r="EG297" t="s">
        <v>3</v>
      </c>
      <c r="EH297">
        <v>0</v>
      </c>
      <c r="EI297" t="s">
        <v>3</v>
      </c>
      <c r="EJ297">
        <v>4</v>
      </c>
      <c r="EK297">
        <v>0</v>
      </c>
      <c r="EL297" t="s">
        <v>264</v>
      </c>
      <c r="EM297" t="s">
        <v>265</v>
      </c>
      <c r="EO297" t="s">
        <v>3</v>
      </c>
      <c r="EQ297">
        <v>512</v>
      </c>
      <c r="ER297">
        <v>0</v>
      </c>
      <c r="ES297">
        <v>0</v>
      </c>
      <c r="ET297">
        <v>0</v>
      </c>
      <c r="EU297">
        <v>0</v>
      </c>
      <c r="EV297">
        <v>0</v>
      </c>
      <c r="EW297">
        <v>0</v>
      </c>
      <c r="EX297">
        <v>0</v>
      </c>
      <c r="EY297">
        <v>0</v>
      </c>
      <c r="FQ297">
        <v>0</v>
      </c>
      <c r="FR297">
        <f t="shared" si="249"/>
        <v>0</v>
      </c>
      <c r="FS297">
        <v>0</v>
      </c>
      <c r="FX297">
        <v>0</v>
      </c>
      <c r="FY297">
        <v>0</v>
      </c>
      <c r="GA297" t="s">
        <v>3</v>
      </c>
      <c r="GD297">
        <v>0</v>
      </c>
      <c r="GF297">
        <v>-527037922</v>
      </c>
      <c r="GG297">
        <v>2</v>
      </c>
      <c r="GH297">
        <v>0</v>
      </c>
      <c r="GI297">
        <v>-2</v>
      </c>
      <c r="GJ297">
        <v>0</v>
      </c>
      <c r="GK297">
        <f>ROUND(R297*(S12)/100,2)</f>
        <v>0</v>
      </c>
      <c r="GL297">
        <f t="shared" si="250"/>
        <v>0</v>
      </c>
      <c r="GM297">
        <f t="shared" si="251"/>
        <v>0</v>
      </c>
      <c r="GN297">
        <f t="shared" si="252"/>
        <v>0</v>
      </c>
      <c r="GO297">
        <f t="shared" si="253"/>
        <v>0</v>
      </c>
      <c r="GP297">
        <f t="shared" si="254"/>
        <v>0</v>
      </c>
      <c r="GR297">
        <v>0</v>
      </c>
      <c r="GS297">
        <v>0</v>
      </c>
      <c r="GT297">
        <v>0</v>
      </c>
      <c r="GU297" t="s">
        <v>3</v>
      </c>
      <c r="GV297">
        <f t="shared" si="255"/>
        <v>0</v>
      </c>
      <c r="GW297">
        <v>1</v>
      </c>
      <c r="GX297">
        <f t="shared" si="256"/>
        <v>0</v>
      </c>
      <c r="HA297">
        <v>0</v>
      </c>
      <c r="HB297">
        <v>0</v>
      </c>
      <c r="IK297">
        <v>0</v>
      </c>
    </row>
    <row r="299" spans="1:255" x14ac:dyDescent="0.2">
      <c r="A299" s="3">
        <v>51</v>
      </c>
      <c r="B299" s="3">
        <f>B276</f>
        <v>1</v>
      </c>
      <c r="C299" s="3">
        <f>A276</f>
        <v>4</v>
      </c>
      <c r="D299" s="3">
        <f>ROW(A276)</f>
        <v>276</v>
      </c>
      <c r="E299" s="3"/>
      <c r="F299" s="3" t="str">
        <f>IF(F276&lt;&gt;"",F276,"")</f>
        <v>Демонтажные работы</v>
      </c>
      <c r="G299" s="3" t="str">
        <f>IF(G276&lt;&gt;"",G276,"")</f>
        <v>Демонтажные работы</v>
      </c>
      <c r="H299" s="3">
        <v>0</v>
      </c>
      <c r="I299" s="3"/>
      <c r="J299" s="3"/>
      <c r="K299" s="3"/>
      <c r="L299" s="3"/>
      <c r="M299" s="3"/>
      <c r="N299" s="3"/>
      <c r="O299" s="3">
        <f t="shared" ref="O299:T299" si="259">ROUND(AB299,2)</f>
        <v>18296.580000000002</v>
      </c>
      <c r="P299" s="3">
        <f t="shared" si="259"/>
        <v>196.72</v>
      </c>
      <c r="Q299" s="3">
        <f t="shared" si="259"/>
        <v>32.44</v>
      </c>
      <c r="R299" s="3">
        <f t="shared" si="259"/>
        <v>2.67</v>
      </c>
      <c r="S299" s="3">
        <f t="shared" si="259"/>
        <v>18067.419999999998</v>
      </c>
      <c r="T299" s="3">
        <f t="shared" si="259"/>
        <v>0</v>
      </c>
      <c r="U299" s="3">
        <f>AH299</f>
        <v>1654.6225339999999</v>
      </c>
      <c r="V299" s="3">
        <f>AI299</f>
        <v>0</v>
      </c>
      <c r="W299" s="3">
        <f>ROUND(AJ299,2)</f>
        <v>0</v>
      </c>
      <c r="X299" s="3">
        <f>ROUND(AK299,2)</f>
        <v>14453.93</v>
      </c>
      <c r="Y299" s="3">
        <f>ROUND(AL299,2)</f>
        <v>9937.08</v>
      </c>
      <c r="Z299" s="3"/>
      <c r="AA299" s="3"/>
      <c r="AB299" s="3">
        <f>ROUND(SUMIF(AA280:AA297,"=42559021",O280:O297),2)</f>
        <v>18296.580000000002</v>
      </c>
      <c r="AC299" s="3">
        <f>ROUND(SUMIF(AA280:AA297,"=42559021",P280:P297),2)</f>
        <v>196.72</v>
      </c>
      <c r="AD299" s="3">
        <f>ROUND(SUMIF(AA280:AA297,"=42559021",Q280:Q297),2)</f>
        <v>32.44</v>
      </c>
      <c r="AE299" s="3">
        <f>ROUND(SUMIF(AA280:AA297,"=42559021",R280:R297),2)</f>
        <v>2.67</v>
      </c>
      <c r="AF299" s="3">
        <f>ROUND(SUMIF(AA280:AA297,"=42559021",S280:S297),2)</f>
        <v>18067.419999999998</v>
      </c>
      <c r="AG299" s="3">
        <f>ROUND(SUMIF(AA280:AA297,"=42559021",T280:T297),2)</f>
        <v>0</v>
      </c>
      <c r="AH299" s="3">
        <f>SUMIF(AA280:AA297,"=42559021",U280:U297)</f>
        <v>1654.6225339999999</v>
      </c>
      <c r="AI299" s="3">
        <f>SUMIF(AA280:AA297,"=42559021",V280:V297)</f>
        <v>0</v>
      </c>
      <c r="AJ299" s="3">
        <f>ROUND(SUMIF(AA280:AA297,"=42559021",W280:W297),2)</f>
        <v>0</v>
      </c>
      <c r="AK299" s="3">
        <f>ROUND(SUMIF(AA280:AA297,"=42559021",X280:X297),2)</f>
        <v>14453.93</v>
      </c>
      <c r="AL299" s="3">
        <f>ROUND(SUMIF(AA280:AA297,"=42559021",Y280:Y297),2)</f>
        <v>9937.08</v>
      </c>
      <c r="AM299" s="3"/>
      <c r="AN299" s="3"/>
      <c r="AO299" s="3">
        <f t="shared" ref="AO299:BC299" si="260">ROUND(BX299,2)</f>
        <v>0</v>
      </c>
      <c r="AP299" s="3">
        <f t="shared" si="260"/>
        <v>0</v>
      </c>
      <c r="AQ299" s="3">
        <f t="shared" si="260"/>
        <v>0</v>
      </c>
      <c r="AR299" s="3">
        <f t="shared" si="260"/>
        <v>42692.26</v>
      </c>
      <c r="AS299" s="3">
        <f t="shared" si="260"/>
        <v>42692.26</v>
      </c>
      <c r="AT299" s="3">
        <f t="shared" si="260"/>
        <v>0</v>
      </c>
      <c r="AU299" s="3">
        <f t="shared" si="260"/>
        <v>0</v>
      </c>
      <c r="AV299" s="3">
        <f t="shared" si="260"/>
        <v>196.72</v>
      </c>
      <c r="AW299" s="3">
        <f t="shared" si="260"/>
        <v>196.72</v>
      </c>
      <c r="AX299" s="3">
        <f t="shared" si="260"/>
        <v>0</v>
      </c>
      <c r="AY299" s="3">
        <f t="shared" si="260"/>
        <v>196.72</v>
      </c>
      <c r="AZ299" s="3">
        <f t="shared" si="260"/>
        <v>0</v>
      </c>
      <c r="BA299" s="3">
        <f t="shared" si="260"/>
        <v>0</v>
      </c>
      <c r="BB299" s="3">
        <f t="shared" si="260"/>
        <v>0</v>
      </c>
      <c r="BC299" s="3">
        <f t="shared" si="260"/>
        <v>0</v>
      </c>
      <c r="BD299" s="3"/>
      <c r="BE299" s="3"/>
      <c r="BF299" s="3"/>
      <c r="BG299" s="3"/>
      <c r="BH299" s="3"/>
      <c r="BI299" s="3"/>
      <c r="BJ299" s="3"/>
      <c r="BK299" s="3"/>
      <c r="BL299" s="3"/>
      <c r="BM299" s="3"/>
      <c r="BN299" s="3"/>
      <c r="BO299" s="3"/>
      <c r="BP299" s="3"/>
      <c r="BQ299" s="3"/>
      <c r="BR299" s="3"/>
      <c r="BS299" s="3"/>
      <c r="BT299" s="3"/>
      <c r="BU299" s="3"/>
      <c r="BV299" s="3"/>
      <c r="BW299" s="3"/>
      <c r="BX299" s="3">
        <f>ROUND(SUMIF(AA280:AA297,"=42559021",FQ280:FQ297),2)</f>
        <v>0</v>
      </c>
      <c r="BY299" s="3">
        <f>ROUND(SUMIF(AA280:AA297,"=42559021",FR280:FR297),2)</f>
        <v>0</v>
      </c>
      <c r="BZ299" s="3">
        <f>ROUND(SUMIF(AA280:AA297,"=42559021",GL280:GL297),2)</f>
        <v>0</v>
      </c>
      <c r="CA299" s="3">
        <f>ROUND(SUMIF(AA280:AA297,"=42559021",GM280:GM297),2)</f>
        <v>42692.26</v>
      </c>
      <c r="CB299" s="3">
        <f>ROUND(SUMIF(AA280:AA297,"=42559021",GN280:GN297),2)</f>
        <v>42692.26</v>
      </c>
      <c r="CC299" s="3">
        <f>ROUND(SUMIF(AA280:AA297,"=42559021",GO280:GO297),2)</f>
        <v>0</v>
      </c>
      <c r="CD299" s="3">
        <f>ROUND(SUMIF(AA280:AA297,"=42559021",GP280:GP297),2)</f>
        <v>0</v>
      </c>
      <c r="CE299" s="3">
        <f>AC299-BX299</f>
        <v>196.72</v>
      </c>
      <c r="CF299" s="3">
        <f>AC299-BY299</f>
        <v>196.72</v>
      </c>
      <c r="CG299" s="3">
        <f>BX299-BZ299</f>
        <v>0</v>
      </c>
      <c r="CH299" s="3">
        <f>AC299-BX299-BY299+BZ299</f>
        <v>196.72</v>
      </c>
      <c r="CI299" s="3">
        <f>BY299-BZ299</f>
        <v>0</v>
      </c>
      <c r="CJ299" s="3">
        <f>ROUND(SUMIF(AA280:AA297,"=42559021",GX280:GX297),2)</f>
        <v>0</v>
      </c>
      <c r="CK299" s="3">
        <f>ROUND(SUMIF(AA280:AA297,"=42559021",GY280:GY297),2)</f>
        <v>0</v>
      </c>
      <c r="CL299" s="3">
        <f>ROUND(SUMIF(AA280:AA297,"=42559021",GZ280:GZ297),2)</f>
        <v>0</v>
      </c>
      <c r="CM299" s="3"/>
      <c r="CN299" s="3"/>
      <c r="CO299" s="3"/>
      <c r="CP299" s="3"/>
      <c r="CQ299" s="3"/>
      <c r="CR299" s="3"/>
      <c r="CS299" s="3"/>
      <c r="CT299" s="3"/>
      <c r="CU299" s="3"/>
      <c r="CV299" s="3"/>
      <c r="CW299" s="3"/>
      <c r="CX299" s="3"/>
      <c r="CY299" s="3"/>
      <c r="CZ299" s="3"/>
      <c r="DA299" s="3"/>
      <c r="DB299" s="3"/>
      <c r="DC299" s="3"/>
      <c r="DD299" s="3"/>
      <c r="DE299" s="3"/>
      <c r="DF299" s="3"/>
      <c r="DG299" s="4">
        <f t="shared" ref="DG299:DL299" si="261">ROUND(DT299,2)</f>
        <v>370220.76</v>
      </c>
      <c r="DH299" s="4">
        <f t="shared" si="261"/>
        <v>1430.18</v>
      </c>
      <c r="DI299" s="4">
        <f t="shared" si="261"/>
        <v>215.37</v>
      </c>
      <c r="DJ299" s="4">
        <f t="shared" si="261"/>
        <v>54.41</v>
      </c>
      <c r="DK299" s="4">
        <f t="shared" si="261"/>
        <v>368575.21</v>
      </c>
      <c r="DL299" s="4">
        <f t="shared" si="261"/>
        <v>0</v>
      </c>
      <c r="DM299" s="4">
        <f>DZ299</f>
        <v>1654.6225339999999</v>
      </c>
      <c r="DN299" s="4">
        <f>EA299</f>
        <v>0</v>
      </c>
      <c r="DO299" s="4">
        <f>ROUND(EB299,2)</f>
        <v>0</v>
      </c>
      <c r="DP299" s="4">
        <f>ROUND(EC299,2)</f>
        <v>250631.14</v>
      </c>
      <c r="DQ299" s="4">
        <f>ROUND(ED299,2)</f>
        <v>151115.85</v>
      </c>
      <c r="DR299" s="4"/>
      <c r="DS299" s="4"/>
      <c r="DT299" s="4">
        <f>ROUND(SUMIF(AA280:AA297,"=42559019",O280:O297),2)</f>
        <v>370220.76</v>
      </c>
      <c r="DU299" s="4">
        <f>ROUND(SUMIF(AA280:AA297,"=42559019",P280:P297),2)</f>
        <v>1430.18</v>
      </c>
      <c r="DV299" s="4">
        <f>ROUND(SUMIF(AA280:AA297,"=42559019",Q280:Q297),2)</f>
        <v>215.37</v>
      </c>
      <c r="DW299" s="4">
        <f>ROUND(SUMIF(AA280:AA297,"=42559019",R280:R297),2)</f>
        <v>54.41</v>
      </c>
      <c r="DX299" s="4">
        <f>ROUND(SUMIF(AA280:AA297,"=42559019",S280:S297),2)</f>
        <v>368575.21</v>
      </c>
      <c r="DY299" s="4">
        <f>ROUND(SUMIF(AA280:AA297,"=42559019",T280:T297),2)</f>
        <v>0</v>
      </c>
      <c r="DZ299" s="4">
        <f>SUMIF(AA280:AA297,"=42559019",U280:U297)</f>
        <v>1654.6225339999999</v>
      </c>
      <c r="EA299" s="4">
        <f>SUMIF(AA280:AA297,"=42559019",V280:V297)</f>
        <v>0</v>
      </c>
      <c r="EB299" s="4">
        <f>ROUND(SUMIF(AA280:AA297,"=42559019",W280:W297),2)</f>
        <v>0</v>
      </c>
      <c r="EC299" s="4">
        <f>ROUND(SUMIF(AA280:AA297,"=42559019",X280:X297),2)</f>
        <v>250631.14</v>
      </c>
      <c r="ED299" s="4">
        <f>ROUND(SUMIF(AA280:AA297,"=42559019",Y280:Y297),2)</f>
        <v>151115.85</v>
      </c>
      <c r="EE299" s="4"/>
      <c r="EF299" s="4"/>
      <c r="EG299" s="4">
        <f t="shared" ref="EG299:EU299" si="262">ROUND(FP299,2)</f>
        <v>0</v>
      </c>
      <c r="EH299" s="4">
        <f t="shared" si="262"/>
        <v>0</v>
      </c>
      <c r="EI299" s="4">
        <f t="shared" si="262"/>
        <v>0</v>
      </c>
      <c r="EJ299" s="4">
        <f t="shared" si="262"/>
        <v>772053.17</v>
      </c>
      <c r="EK299" s="4">
        <f t="shared" si="262"/>
        <v>772053.17</v>
      </c>
      <c r="EL299" s="4">
        <f t="shared" si="262"/>
        <v>0</v>
      </c>
      <c r="EM299" s="4">
        <f t="shared" si="262"/>
        <v>0</v>
      </c>
      <c r="EN299" s="4">
        <f t="shared" si="262"/>
        <v>1430.18</v>
      </c>
      <c r="EO299" s="4">
        <f t="shared" si="262"/>
        <v>1430.18</v>
      </c>
      <c r="EP299" s="4">
        <f t="shared" si="262"/>
        <v>0</v>
      </c>
      <c r="EQ299" s="4">
        <f t="shared" si="262"/>
        <v>1430.18</v>
      </c>
      <c r="ER299" s="4">
        <f t="shared" si="262"/>
        <v>0</v>
      </c>
      <c r="ES299" s="4">
        <f t="shared" si="262"/>
        <v>0</v>
      </c>
      <c r="ET299" s="4">
        <f t="shared" si="262"/>
        <v>0</v>
      </c>
      <c r="EU299" s="4">
        <f t="shared" si="262"/>
        <v>0</v>
      </c>
      <c r="EV299" s="4"/>
      <c r="EW299" s="4"/>
      <c r="EX299" s="4"/>
      <c r="EY299" s="4"/>
      <c r="EZ299" s="4"/>
      <c r="FA299" s="4"/>
      <c r="FB299" s="4"/>
      <c r="FC299" s="4"/>
      <c r="FD299" s="4"/>
      <c r="FE299" s="4"/>
      <c r="FF299" s="4"/>
      <c r="FG299" s="4"/>
      <c r="FH299" s="4"/>
      <c r="FI299" s="4"/>
      <c r="FJ299" s="4"/>
      <c r="FK299" s="4"/>
      <c r="FL299" s="4"/>
      <c r="FM299" s="4"/>
      <c r="FN299" s="4"/>
      <c r="FO299" s="4"/>
      <c r="FP299" s="4">
        <f>ROUND(SUMIF(AA280:AA297,"=42559019",FQ280:FQ297),2)</f>
        <v>0</v>
      </c>
      <c r="FQ299" s="4">
        <f>ROUND(SUMIF(AA280:AA297,"=42559019",FR280:FR297),2)</f>
        <v>0</v>
      </c>
      <c r="FR299" s="4">
        <f>ROUND(SUMIF(AA280:AA297,"=42559019",GL280:GL297),2)</f>
        <v>0</v>
      </c>
      <c r="FS299" s="4">
        <f>ROUND(SUMIF(AA280:AA297,"=42559019",GM280:GM297),2)</f>
        <v>772053.17</v>
      </c>
      <c r="FT299" s="4">
        <f>ROUND(SUMIF(AA280:AA297,"=42559019",GN280:GN297),2)</f>
        <v>772053.17</v>
      </c>
      <c r="FU299" s="4">
        <f>ROUND(SUMIF(AA280:AA297,"=42559019",GO280:GO297),2)</f>
        <v>0</v>
      </c>
      <c r="FV299" s="4">
        <f>ROUND(SUMIF(AA280:AA297,"=42559019",GP280:GP297),2)</f>
        <v>0</v>
      </c>
      <c r="FW299" s="4">
        <f>DU299-FP299</f>
        <v>1430.18</v>
      </c>
      <c r="FX299" s="4">
        <f>DU299-FQ299</f>
        <v>1430.18</v>
      </c>
      <c r="FY299" s="4">
        <f>FP299-FR299</f>
        <v>0</v>
      </c>
      <c r="FZ299" s="4">
        <f>DU299-FP299-FQ299+FR299</f>
        <v>1430.18</v>
      </c>
      <c r="GA299" s="4">
        <f>FQ299-FR299</f>
        <v>0</v>
      </c>
      <c r="GB299" s="4">
        <f>ROUND(SUMIF(AA280:AA297,"=42559019",GX280:GX297),2)</f>
        <v>0</v>
      </c>
      <c r="GC299" s="4">
        <f>ROUND(SUMIF(AA280:AA297,"=42559019",GY280:GY297),2)</f>
        <v>0</v>
      </c>
      <c r="GD299" s="4">
        <f>ROUND(SUMIF(AA280:AA297,"=42559019",GZ280:GZ297),2)</f>
        <v>0</v>
      </c>
      <c r="GE299" s="4"/>
      <c r="GF299" s="4"/>
      <c r="GG299" s="4"/>
      <c r="GH299" s="4"/>
      <c r="GI299" s="4"/>
      <c r="GJ299" s="4"/>
      <c r="GK299" s="4"/>
      <c r="GL299" s="4"/>
      <c r="GM299" s="4"/>
      <c r="GN299" s="4"/>
      <c r="GO299" s="4"/>
      <c r="GP299" s="4"/>
      <c r="GQ299" s="4"/>
      <c r="GR299" s="4"/>
      <c r="GS299" s="4"/>
      <c r="GT299" s="4"/>
      <c r="GU299" s="4"/>
      <c r="GV299" s="4"/>
      <c r="GW299" s="4"/>
      <c r="GX299" s="4">
        <v>0</v>
      </c>
    </row>
    <row r="301" spans="1:255" x14ac:dyDescent="0.2">
      <c r="A301" s="5">
        <v>50</v>
      </c>
      <c r="B301" s="5">
        <v>0</v>
      </c>
      <c r="C301" s="5">
        <v>0</v>
      </c>
      <c r="D301" s="5">
        <v>1</v>
      </c>
      <c r="E301" s="5">
        <v>201</v>
      </c>
      <c r="F301" s="5">
        <f>ROUND(Source!O299,O301)</f>
        <v>18296.580000000002</v>
      </c>
      <c r="G301" s="5" t="s">
        <v>428</v>
      </c>
      <c r="H301" s="5" t="s">
        <v>429</v>
      </c>
      <c r="I301" s="5"/>
      <c r="J301" s="5"/>
      <c r="K301" s="5">
        <v>201</v>
      </c>
      <c r="L301" s="5">
        <v>1</v>
      </c>
      <c r="M301" s="5">
        <v>3</v>
      </c>
      <c r="N301" s="5" t="s">
        <v>3</v>
      </c>
      <c r="O301" s="5">
        <v>2</v>
      </c>
      <c r="P301" s="5">
        <f>ROUND(Source!DG299,O301)</f>
        <v>370220.76</v>
      </c>
      <c r="Q301" s="5"/>
      <c r="R301" s="5"/>
      <c r="S301" s="5"/>
      <c r="T301" s="5"/>
      <c r="U301" s="5"/>
      <c r="V301" s="5"/>
      <c r="W301" s="5"/>
    </row>
    <row r="302" spans="1:255" x14ac:dyDescent="0.2">
      <c r="A302" s="5">
        <v>50</v>
      </c>
      <c r="B302" s="5">
        <v>0</v>
      </c>
      <c r="C302" s="5">
        <v>0</v>
      </c>
      <c r="D302" s="5">
        <v>1</v>
      </c>
      <c r="E302" s="5">
        <v>202</v>
      </c>
      <c r="F302" s="5">
        <f>ROUND(Source!P299,O302)</f>
        <v>196.72</v>
      </c>
      <c r="G302" s="5" t="s">
        <v>430</v>
      </c>
      <c r="H302" s="5" t="s">
        <v>431</v>
      </c>
      <c r="I302" s="5"/>
      <c r="J302" s="5"/>
      <c r="K302" s="5">
        <v>202</v>
      </c>
      <c r="L302" s="5">
        <v>2</v>
      </c>
      <c r="M302" s="5">
        <v>3</v>
      </c>
      <c r="N302" s="5" t="s">
        <v>3</v>
      </c>
      <c r="O302" s="5">
        <v>2</v>
      </c>
      <c r="P302" s="5">
        <f>ROUND(Source!DH299,O302)</f>
        <v>1430.18</v>
      </c>
      <c r="Q302" s="5"/>
      <c r="R302" s="5"/>
      <c r="S302" s="5"/>
      <c r="T302" s="5"/>
      <c r="U302" s="5"/>
      <c r="V302" s="5"/>
      <c r="W302" s="5"/>
    </row>
    <row r="303" spans="1:255" x14ac:dyDescent="0.2">
      <c r="A303" s="5">
        <v>50</v>
      </c>
      <c r="B303" s="5">
        <v>0</v>
      </c>
      <c r="C303" s="5">
        <v>0</v>
      </c>
      <c r="D303" s="5">
        <v>1</v>
      </c>
      <c r="E303" s="5">
        <v>222</v>
      </c>
      <c r="F303" s="5">
        <f>ROUND(Source!AO299,O303)</f>
        <v>0</v>
      </c>
      <c r="G303" s="5" t="s">
        <v>432</v>
      </c>
      <c r="H303" s="5" t="s">
        <v>433</v>
      </c>
      <c r="I303" s="5"/>
      <c r="J303" s="5"/>
      <c r="K303" s="5">
        <v>222</v>
      </c>
      <c r="L303" s="5">
        <v>3</v>
      </c>
      <c r="M303" s="5">
        <v>3</v>
      </c>
      <c r="N303" s="5" t="s">
        <v>3</v>
      </c>
      <c r="O303" s="5">
        <v>2</v>
      </c>
      <c r="P303" s="5">
        <f>ROUND(Source!EG299,O303)</f>
        <v>0</v>
      </c>
      <c r="Q303" s="5"/>
      <c r="R303" s="5"/>
      <c r="S303" s="5"/>
      <c r="T303" s="5"/>
      <c r="U303" s="5"/>
      <c r="V303" s="5"/>
      <c r="W303" s="5"/>
    </row>
    <row r="304" spans="1:255" x14ac:dyDescent="0.2">
      <c r="A304" s="5">
        <v>50</v>
      </c>
      <c r="B304" s="5">
        <v>0</v>
      </c>
      <c r="C304" s="5">
        <v>0</v>
      </c>
      <c r="D304" s="5">
        <v>1</v>
      </c>
      <c r="E304" s="5">
        <v>225</v>
      </c>
      <c r="F304" s="5">
        <f>ROUND(Source!AV299,O304)</f>
        <v>196.72</v>
      </c>
      <c r="G304" s="5" t="s">
        <v>434</v>
      </c>
      <c r="H304" s="5" t="s">
        <v>435</v>
      </c>
      <c r="I304" s="5"/>
      <c r="J304" s="5"/>
      <c r="K304" s="5">
        <v>225</v>
      </c>
      <c r="L304" s="5">
        <v>4</v>
      </c>
      <c r="M304" s="5">
        <v>3</v>
      </c>
      <c r="N304" s="5" t="s">
        <v>3</v>
      </c>
      <c r="O304" s="5">
        <v>2</v>
      </c>
      <c r="P304" s="5">
        <f>ROUND(Source!EN299,O304)</f>
        <v>1430.18</v>
      </c>
      <c r="Q304" s="5"/>
      <c r="R304" s="5"/>
      <c r="S304" s="5"/>
      <c r="T304" s="5"/>
      <c r="U304" s="5"/>
      <c r="V304" s="5"/>
      <c r="W304" s="5"/>
    </row>
    <row r="305" spans="1:23" x14ac:dyDescent="0.2">
      <c r="A305" s="5">
        <v>50</v>
      </c>
      <c r="B305" s="5">
        <v>0</v>
      </c>
      <c r="C305" s="5">
        <v>0</v>
      </c>
      <c r="D305" s="5">
        <v>1</v>
      </c>
      <c r="E305" s="5">
        <v>226</v>
      </c>
      <c r="F305" s="5">
        <f>ROUND(Source!AW299,O305)</f>
        <v>196.72</v>
      </c>
      <c r="G305" s="5" t="s">
        <v>436</v>
      </c>
      <c r="H305" s="5" t="s">
        <v>437</v>
      </c>
      <c r="I305" s="5"/>
      <c r="J305" s="5"/>
      <c r="K305" s="5">
        <v>226</v>
      </c>
      <c r="L305" s="5">
        <v>5</v>
      </c>
      <c r="M305" s="5">
        <v>3</v>
      </c>
      <c r="N305" s="5" t="s">
        <v>3</v>
      </c>
      <c r="O305" s="5">
        <v>2</v>
      </c>
      <c r="P305" s="5">
        <f>ROUND(Source!EO299,O305)</f>
        <v>1430.18</v>
      </c>
      <c r="Q305" s="5"/>
      <c r="R305" s="5"/>
      <c r="S305" s="5"/>
      <c r="T305" s="5"/>
      <c r="U305" s="5"/>
      <c r="V305" s="5"/>
      <c r="W305" s="5"/>
    </row>
    <row r="306" spans="1:23" x14ac:dyDescent="0.2">
      <c r="A306" s="5">
        <v>50</v>
      </c>
      <c r="B306" s="5">
        <v>0</v>
      </c>
      <c r="C306" s="5">
        <v>0</v>
      </c>
      <c r="D306" s="5">
        <v>1</v>
      </c>
      <c r="E306" s="5">
        <v>227</v>
      </c>
      <c r="F306" s="5">
        <f>ROUND(Source!AX299,O306)</f>
        <v>0</v>
      </c>
      <c r="G306" s="5" t="s">
        <v>438</v>
      </c>
      <c r="H306" s="5" t="s">
        <v>439</v>
      </c>
      <c r="I306" s="5"/>
      <c r="J306" s="5"/>
      <c r="K306" s="5">
        <v>227</v>
      </c>
      <c r="L306" s="5">
        <v>6</v>
      </c>
      <c r="M306" s="5">
        <v>3</v>
      </c>
      <c r="N306" s="5" t="s">
        <v>3</v>
      </c>
      <c r="O306" s="5">
        <v>2</v>
      </c>
      <c r="P306" s="5">
        <f>ROUND(Source!EP299,O306)</f>
        <v>0</v>
      </c>
      <c r="Q306" s="5"/>
      <c r="R306" s="5"/>
      <c r="S306" s="5"/>
      <c r="T306" s="5"/>
      <c r="U306" s="5"/>
      <c r="V306" s="5"/>
      <c r="W306" s="5"/>
    </row>
    <row r="307" spans="1:23" x14ac:dyDescent="0.2">
      <c r="A307" s="5">
        <v>50</v>
      </c>
      <c r="B307" s="5">
        <v>0</v>
      </c>
      <c r="C307" s="5">
        <v>0</v>
      </c>
      <c r="D307" s="5">
        <v>1</v>
      </c>
      <c r="E307" s="5">
        <v>228</v>
      </c>
      <c r="F307" s="5">
        <f>ROUND(Source!AY299,O307)</f>
        <v>196.72</v>
      </c>
      <c r="G307" s="5" t="s">
        <v>440</v>
      </c>
      <c r="H307" s="5" t="s">
        <v>441</v>
      </c>
      <c r="I307" s="5"/>
      <c r="J307" s="5"/>
      <c r="K307" s="5">
        <v>228</v>
      </c>
      <c r="L307" s="5">
        <v>7</v>
      </c>
      <c r="M307" s="5">
        <v>3</v>
      </c>
      <c r="N307" s="5" t="s">
        <v>3</v>
      </c>
      <c r="O307" s="5">
        <v>2</v>
      </c>
      <c r="P307" s="5">
        <f>ROUND(Source!EQ299,O307)</f>
        <v>1430.18</v>
      </c>
      <c r="Q307" s="5"/>
      <c r="R307" s="5"/>
      <c r="S307" s="5"/>
      <c r="T307" s="5"/>
      <c r="U307" s="5"/>
      <c r="V307" s="5"/>
      <c r="W307" s="5"/>
    </row>
    <row r="308" spans="1:23" x14ac:dyDescent="0.2">
      <c r="A308" s="5">
        <v>50</v>
      </c>
      <c r="B308" s="5">
        <v>0</v>
      </c>
      <c r="C308" s="5">
        <v>0</v>
      </c>
      <c r="D308" s="5">
        <v>1</v>
      </c>
      <c r="E308" s="5">
        <v>216</v>
      </c>
      <c r="F308" s="5">
        <f>ROUND(Source!AP299,O308)</f>
        <v>0</v>
      </c>
      <c r="G308" s="5" t="s">
        <v>442</v>
      </c>
      <c r="H308" s="5" t="s">
        <v>443</v>
      </c>
      <c r="I308" s="5"/>
      <c r="J308" s="5"/>
      <c r="K308" s="5">
        <v>216</v>
      </c>
      <c r="L308" s="5">
        <v>8</v>
      </c>
      <c r="M308" s="5">
        <v>3</v>
      </c>
      <c r="N308" s="5" t="s">
        <v>3</v>
      </c>
      <c r="O308" s="5">
        <v>2</v>
      </c>
      <c r="P308" s="5">
        <f>ROUND(Source!EH299,O308)</f>
        <v>0</v>
      </c>
      <c r="Q308" s="5"/>
      <c r="R308" s="5"/>
      <c r="S308" s="5"/>
      <c r="T308" s="5"/>
      <c r="U308" s="5"/>
      <c r="V308" s="5"/>
      <c r="W308" s="5"/>
    </row>
    <row r="309" spans="1:23" x14ac:dyDescent="0.2">
      <c r="A309" s="5">
        <v>50</v>
      </c>
      <c r="B309" s="5">
        <v>0</v>
      </c>
      <c r="C309" s="5">
        <v>0</v>
      </c>
      <c r="D309" s="5">
        <v>1</v>
      </c>
      <c r="E309" s="5">
        <v>223</v>
      </c>
      <c r="F309" s="5">
        <f>ROUND(Source!AQ299,O309)</f>
        <v>0</v>
      </c>
      <c r="G309" s="5" t="s">
        <v>444</v>
      </c>
      <c r="H309" s="5" t="s">
        <v>445</v>
      </c>
      <c r="I309" s="5"/>
      <c r="J309" s="5"/>
      <c r="K309" s="5">
        <v>223</v>
      </c>
      <c r="L309" s="5">
        <v>9</v>
      </c>
      <c r="M309" s="5">
        <v>3</v>
      </c>
      <c r="N309" s="5" t="s">
        <v>3</v>
      </c>
      <c r="O309" s="5">
        <v>2</v>
      </c>
      <c r="P309" s="5">
        <f>ROUND(Source!EI299,O309)</f>
        <v>0</v>
      </c>
      <c r="Q309" s="5"/>
      <c r="R309" s="5"/>
      <c r="S309" s="5"/>
      <c r="T309" s="5"/>
      <c r="U309" s="5"/>
      <c r="V309" s="5"/>
      <c r="W309" s="5"/>
    </row>
    <row r="310" spans="1:23" x14ac:dyDescent="0.2">
      <c r="A310" s="5">
        <v>50</v>
      </c>
      <c r="B310" s="5">
        <v>0</v>
      </c>
      <c r="C310" s="5">
        <v>0</v>
      </c>
      <c r="D310" s="5">
        <v>1</v>
      </c>
      <c r="E310" s="5">
        <v>229</v>
      </c>
      <c r="F310" s="5">
        <f>ROUND(Source!AZ299,O310)</f>
        <v>0</v>
      </c>
      <c r="G310" s="5" t="s">
        <v>446</v>
      </c>
      <c r="H310" s="5" t="s">
        <v>447</v>
      </c>
      <c r="I310" s="5"/>
      <c r="J310" s="5"/>
      <c r="K310" s="5">
        <v>229</v>
      </c>
      <c r="L310" s="5">
        <v>10</v>
      </c>
      <c r="M310" s="5">
        <v>3</v>
      </c>
      <c r="N310" s="5" t="s">
        <v>3</v>
      </c>
      <c r="O310" s="5">
        <v>2</v>
      </c>
      <c r="P310" s="5">
        <f>ROUND(Source!ER299,O310)</f>
        <v>0</v>
      </c>
      <c r="Q310" s="5"/>
      <c r="R310" s="5"/>
      <c r="S310" s="5"/>
      <c r="T310" s="5"/>
      <c r="U310" s="5"/>
      <c r="V310" s="5"/>
      <c r="W310" s="5"/>
    </row>
    <row r="311" spans="1:23" x14ac:dyDescent="0.2">
      <c r="A311" s="5">
        <v>50</v>
      </c>
      <c r="B311" s="5">
        <v>0</v>
      </c>
      <c r="C311" s="5">
        <v>0</v>
      </c>
      <c r="D311" s="5">
        <v>1</v>
      </c>
      <c r="E311" s="5">
        <v>203</v>
      </c>
      <c r="F311" s="5">
        <f>ROUND(Source!Q299,O311)</f>
        <v>32.44</v>
      </c>
      <c r="G311" s="5" t="s">
        <v>448</v>
      </c>
      <c r="H311" s="5" t="s">
        <v>449</v>
      </c>
      <c r="I311" s="5"/>
      <c r="J311" s="5"/>
      <c r="K311" s="5">
        <v>203</v>
      </c>
      <c r="L311" s="5">
        <v>11</v>
      </c>
      <c r="M311" s="5">
        <v>3</v>
      </c>
      <c r="N311" s="5" t="s">
        <v>3</v>
      </c>
      <c r="O311" s="5">
        <v>2</v>
      </c>
      <c r="P311" s="5">
        <f>ROUND(Source!DI299,O311)</f>
        <v>215.37</v>
      </c>
      <c r="Q311" s="5"/>
      <c r="R311" s="5"/>
      <c r="S311" s="5"/>
      <c r="T311" s="5"/>
      <c r="U311" s="5"/>
      <c r="V311" s="5"/>
      <c r="W311" s="5"/>
    </row>
    <row r="312" spans="1:23" x14ac:dyDescent="0.2">
      <c r="A312" s="5">
        <v>50</v>
      </c>
      <c r="B312" s="5">
        <v>0</v>
      </c>
      <c r="C312" s="5">
        <v>0</v>
      </c>
      <c r="D312" s="5">
        <v>1</v>
      </c>
      <c r="E312" s="5">
        <v>231</v>
      </c>
      <c r="F312" s="5">
        <f>ROUND(Source!BB299,O312)</f>
        <v>0</v>
      </c>
      <c r="G312" s="5" t="s">
        <v>450</v>
      </c>
      <c r="H312" s="5" t="s">
        <v>451</v>
      </c>
      <c r="I312" s="5"/>
      <c r="J312" s="5"/>
      <c r="K312" s="5">
        <v>231</v>
      </c>
      <c r="L312" s="5">
        <v>12</v>
      </c>
      <c r="M312" s="5">
        <v>3</v>
      </c>
      <c r="N312" s="5" t="s">
        <v>3</v>
      </c>
      <c r="O312" s="5">
        <v>2</v>
      </c>
      <c r="P312" s="5">
        <f>ROUND(Source!ET299,O312)</f>
        <v>0</v>
      </c>
      <c r="Q312" s="5"/>
      <c r="R312" s="5"/>
      <c r="S312" s="5"/>
      <c r="T312" s="5"/>
      <c r="U312" s="5"/>
      <c r="V312" s="5"/>
      <c r="W312" s="5"/>
    </row>
    <row r="313" spans="1:23" x14ac:dyDescent="0.2">
      <c r="A313" s="5">
        <v>50</v>
      </c>
      <c r="B313" s="5">
        <v>0</v>
      </c>
      <c r="C313" s="5">
        <v>0</v>
      </c>
      <c r="D313" s="5">
        <v>1</v>
      </c>
      <c r="E313" s="5">
        <v>204</v>
      </c>
      <c r="F313" s="5">
        <f>ROUND(Source!R299,O313)</f>
        <v>2.67</v>
      </c>
      <c r="G313" s="5" t="s">
        <v>452</v>
      </c>
      <c r="H313" s="5" t="s">
        <v>453</v>
      </c>
      <c r="I313" s="5"/>
      <c r="J313" s="5"/>
      <c r="K313" s="5">
        <v>204</v>
      </c>
      <c r="L313" s="5">
        <v>13</v>
      </c>
      <c r="M313" s="5">
        <v>3</v>
      </c>
      <c r="N313" s="5" t="s">
        <v>3</v>
      </c>
      <c r="O313" s="5">
        <v>2</v>
      </c>
      <c r="P313" s="5">
        <f>ROUND(Source!DJ299,O313)</f>
        <v>54.41</v>
      </c>
      <c r="Q313" s="5"/>
      <c r="R313" s="5"/>
      <c r="S313" s="5"/>
      <c r="T313" s="5"/>
      <c r="U313" s="5"/>
      <c r="V313" s="5"/>
      <c r="W313" s="5"/>
    </row>
    <row r="314" spans="1:23" x14ac:dyDescent="0.2">
      <c r="A314" s="5">
        <v>50</v>
      </c>
      <c r="B314" s="5">
        <v>0</v>
      </c>
      <c r="C314" s="5">
        <v>0</v>
      </c>
      <c r="D314" s="5">
        <v>1</v>
      </c>
      <c r="E314" s="5">
        <v>205</v>
      </c>
      <c r="F314" s="5">
        <f>ROUND(Source!S299,O314)</f>
        <v>18067.419999999998</v>
      </c>
      <c r="G314" s="5" t="s">
        <v>454</v>
      </c>
      <c r="H314" s="5" t="s">
        <v>455</v>
      </c>
      <c r="I314" s="5"/>
      <c r="J314" s="5"/>
      <c r="K314" s="5">
        <v>205</v>
      </c>
      <c r="L314" s="5">
        <v>14</v>
      </c>
      <c r="M314" s="5">
        <v>3</v>
      </c>
      <c r="N314" s="5" t="s">
        <v>3</v>
      </c>
      <c r="O314" s="5">
        <v>2</v>
      </c>
      <c r="P314" s="5">
        <f>ROUND(Source!DK299,O314)</f>
        <v>368575.21</v>
      </c>
      <c r="Q314" s="5"/>
      <c r="R314" s="5"/>
      <c r="S314" s="5"/>
      <c r="T314" s="5"/>
      <c r="U314" s="5"/>
      <c r="V314" s="5"/>
      <c r="W314" s="5"/>
    </row>
    <row r="315" spans="1:23" x14ac:dyDescent="0.2">
      <c r="A315" s="5">
        <v>50</v>
      </c>
      <c r="B315" s="5">
        <v>0</v>
      </c>
      <c r="C315" s="5">
        <v>0</v>
      </c>
      <c r="D315" s="5">
        <v>1</v>
      </c>
      <c r="E315" s="5">
        <v>232</v>
      </c>
      <c r="F315" s="5">
        <f>ROUND(Source!BC299,O315)</f>
        <v>0</v>
      </c>
      <c r="G315" s="5" t="s">
        <v>456</v>
      </c>
      <c r="H315" s="5" t="s">
        <v>457</v>
      </c>
      <c r="I315" s="5"/>
      <c r="J315" s="5"/>
      <c r="K315" s="5">
        <v>232</v>
      </c>
      <c r="L315" s="5">
        <v>15</v>
      </c>
      <c r="M315" s="5">
        <v>3</v>
      </c>
      <c r="N315" s="5" t="s">
        <v>3</v>
      </c>
      <c r="O315" s="5">
        <v>2</v>
      </c>
      <c r="P315" s="5">
        <f>ROUND(Source!EU299,O315)</f>
        <v>0</v>
      </c>
      <c r="Q315" s="5"/>
      <c r="R315" s="5"/>
      <c r="S315" s="5"/>
      <c r="T315" s="5"/>
      <c r="U315" s="5"/>
      <c r="V315" s="5"/>
      <c r="W315" s="5"/>
    </row>
    <row r="316" spans="1:23" x14ac:dyDescent="0.2">
      <c r="A316" s="5">
        <v>50</v>
      </c>
      <c r="B316" s="5">
        <v>0</v>
      </c>
      <c r="C316" s="5">
        <v>0</v>
      </c>
      <c r="D316" s="5">
        <v>1</v>
      </c>
      <c r="E316" s="5">
        <v>214</v>
      </c>
      <c r="F316" s="5">
        <f>ROUND(Source!AS299,O316)</f>
        <v>42692.26</v>
      </c>
      <c r="G316" s="5" t="s">
        <v>458</v>
      </c>
      <c r="H316" s="5" t="s">
        <v>459</v>
      </c>
      <c r="I316" s="5"/>
      <c r="J316" s="5"/>
      <c r="K316" s="5">
        <v>214</v>
      </c>
      <c r="L316" s="5">
        <v>16</v>
      </c>
      <c r="M316" s="5">
        <v>3</v>
      </c>
      <c r="N316" s="5" t="s">
        <v>3</v>
      </c>
      <c r="O316" s="5">
        <v>2</v>
      </c>
      <c r="P316" s="5">
        <f>ROUND(Source!EK299,O316)</f>
        <v>772053.17</v>
      </c>
      <c r="Q316" s="5"/>
      <c r="R316" s="5"/>
      <c r="S316" s="5"/>
      <c r="T316" s="5"/>
      <c r="U316" s="5"/>
      <c r="V316" s="5"/>
      <c r="W316" s="5"/>
    </row>
    <row r="317" spans="1:23" x14ac:dyDescent="0.2">
      <c r="A317" s="5">
        <v>50</v>
      </c>
      <c r="B317" s="5">
        <v>0</v>
      </c>
      <c r="C317" s="5">
        <v>0</v>
      </c>
      <c r="D317" s="5">
        <v>1</v>
      </c>
      <c r="E317" s="5">
        <v>215</v>
      </c>
      <c r="F317" s="5">
        <f>ROUND(Source!AT299,O317)</f>
        <v>0</v>
      </c>
      <c r="G317" s="5" t="s">
        <v>460</v>
      </c>
      <c r="H317" s="5" t="s">
        <v>461</v>
      </c>
      <c r="I317" s="5"/>
      <c r="J317" s="5"/>
      <c r="K317" s="5">
        <v>215</v>
      </c>
      <c r="L317" s="5">
        <v>17</v>
      </c>
      <c r="M317" s="5">
        <v>3</v>
      </c>
      <c r="N317" s="5" t="s">
        <v>3</v>
      </c>
      <c r="O317" s="5">
        <v>2</v>
      </c>
      <c r="P317" s="5">
        <f>ROUND(Source!EL299,O317)</f>
        <v>0</v>
      </c>
      <c r="Q317" s="5"/>
      <c r="R317" s="5"/>
      <c r="S317" s="5"/>
      <c r="T317" s="5"/>
      <c r="U317" s="5"/>
      <c r="V317" s="5"/>
      <c r="W317" s="5"/>
    </row>
    <row r="318" spans="1:23" x14ac:dyDescent="0.2">
      <c r="A318" s="5">
        <v>50</v>
      </c>
      <c r="B318" s="5">
        <v>0</v>
      </c>
      <c r="C318" s="5">
        <v>0</v>
      </c>
      <c r="D318" s="5">
        <v>1</v>
      </c>
      <c r="E318" s="5">
        <v>217</v>
      </c>
      <c r="F318" s="5">
        <f>ROUND(Source!AU299,O318)</f>
        <v>0</v>
      </c>
      <c r="G318" s="5" t="s">
        <v>462</v>
      </c>
      <c r="H318" s="5" t="s">
        <v>463</v>
      </c>
      <c r="I318" s="5"/>
      <c r="J318" s="5"/>
      <c r="K318" s="5">
        <v>217</v>
      </c>
      <c r="L318" s="5">
        <v>18</v>
      </c>
      <c r="M318" s="5">
        <v>3</v>
      </c>
      <c r="N318" s="5" t="s">
        <v>3</v>
      </c>
      <c r="O318" s="5">
        <v>2</v>
      </c>
      <c r="P318" s="5">
        <f>ROUND(Source!EM299,O318)</f>
        <v>0</v>
      </c>
      <c r="Q318" s="5"/>
      <c r="R318" s="5"/>
      <c r="S318" s="5"/>
      <c r="T318" s="5"/>
      <c r="U318" s="5"/>
      <c r="V318" s="5"/>
      <c r="W318" s="5"/>
    </row>
    <row r="319" spans="1:23" x14ac:dyDescent="0.2">
      <c r="A319" s="5">
        <v>50</v>
      </c>
      <c r="B319" s="5">
        <v>0</v>
      </c>
      <c r="C319" s="5">
        <v>0</v>
      </c>
      <c r="D319" s="5">
        <v>1</v>
      </c>
      <c r="E319" s="5">
        <v>230</v>
      </c>
      <c r="F319" s="5">
        <f>ROUND(Source!BA299,O319)</f>
        <v>0</v>
      </c>
      <c r="G319" s="5" t="s">
        <v>464</v>
      </c>
      <c r="H319" s="5" t="s">
        <v>465</v>
      </c>
      <c r="I319" s="5"/>
      <c r="J319" s="5"/>
      <c r="K319" s="5">
        <v>230</v>
      </c>
      <c r="L319" s="5">
        <v>19</v>
      </c>
      <c r="M319" s="5">
        <v>3</v>
      </c>
      <c r="N319" s="5" t="s">
        <v>3</v>
      </c>
      <c r="O319" s="5">
        <v>2</v>
      </c>
      <c r="P319" s="5">
        <f>ROUND(Source!ES299,O319)</f>
        <v>0</v>
      </c>
      <c r="Q319" s="5"/>
      <c r="R319" s="5"/>
      <c r="S319" s="5"/>
      <c r="T319" s="5"/>
      <c r="U319" s="5"/>
      <c r="V319" s="5"/>
      <c r="W319" s="5"/>
    </row>
    <row r="320" spans="1:23" x14ac:dyDescent="0.2">
      <c r="A320" s="5">
        <v>50</v>
      </c>
      <c r="B320" s="5">
        <v>0</v>
      </c>
      <c r="C320" s="5">
        <v>0</v>
      </c>
      <c r="D320" s="5">
        <v>1</v>
      </c>
      <c r="E320" s="5">
        <v>206</v>
      </c>
      <c r="F320" s="5">
        <f>ROUND(Source!T299,O320)</f>
        <v>0</v>
      </c>
      <c r="G320" s="5" t="s">
        <v>466</v>
      </c>
      <c r="H320" s="5" t="s">
        <v>467</v>
      </c>
      <c r="I320" s="5"/>
      <c r="J320" s="5"/>
      <c r="K320" s="5">
        <v>206</v>
      </c>
      <c r="L320" s="5">
        <v>20</v>
      </c>
      <c r="M320" s="5">
        <v>3</v>
      </c>
      <c r="N320" s="5" t="s">
        <v>3</v>
      </c>
      <c r="O320" s="5">
        <v>2</v>
      </c>
      <c r="P320" s="5">
        <f>ROUND(Source!DL299,O320)</f>
        <v>0</v>
      </c>
      <c r="Q320" s="5"/>
      <c r="R320" s="5"/>
      <c r="S320" s="5"/>
      <c r="T320" s="5"/>
      <c r="U320" s="5"/>
      <c r="V320" s="5"/>
      <c r="W320" s="5"/>
    </row>
    <row r="321" spans="1:255" x14ac:dyDescent="0.2">
      <c r="A321" s="5">
        <v>50</v>
      </c>
      <c r="B321" s="5">
        <v>0</v>
      </c>
      <c r="C321" s="5">
        <v>0</v>
      </c>
      <c r="D321" s="5">
        <v>1</v>
      </c>
      <c r="E321" s="5">
        <v>207</v>
      </c>
      <c r="F321" s="5">
        <f>Source!U299</f>
        <v>1654.6225339999999</v>
      </c>
      <c r="G321" s="5" t="s">
        <v>468</v>
      </c>
      <c r="H321" s="5" t="s">
        <v>469</v>
      </c>
      <c r="I321" s="5"/>
      <c r="J321" s="5"/>
      <c r="K321" s="5">
        <v>207</v>
      </c>
      <c r="L321" s="5">
        <v>21</v>
      </c>
      <c r="M321" s="5">
        <v>3</v>
      </c>
      <c r="N321" s="5" t="s">
        <v>3</v>
      </c>
      <c r="O321" s="5">
        <v>-1</v>
      </c>
      <c r="P321" s="5">
        <f>Source!DM299</f>
        <v>1654.6225339999999</v>
      </c>
      <c r="Q321" s="5"/>
      <c r="R321" s="5"/>
      <c r="S321" s="5"/>
      <c r="T321" s="5"/>
      <c r="U321" s="5"/>
      <c r="V321" s="5"/>
      <c r="W321" s="5"/>
    </row>
    <row r="322" spans="1:255" x14ac:dyDescent="0.2">
      <c r="A322" s="5">
        <v>50</v>
      </c>
      <c r="B322" s="5">
        <v>0</v>
      </c>
      <c r="C322" s="5">
        <v>0</v>
      </c>
      <c r="D322" s="5">
        <v>1</v>
      </c>
      <c r="E322" s="5">
        <v>208</v>
      </c>
      <c r="F322" s="5">
        <f>Source!V299</f>
        <v>0</v>
      </c>
      <c r="G322" s="5" t="s">
        <v>470</v>
      </c>
      <c r="H322" s="5" t="s">
        <v>471</v>
      </c>
      <c r="I322" s="5"/>
      <c r="J322" s="5"/>
      <c r="K322" s="5">
        <v>208</v>
      </c>
      <c r="L322" s="5">
        <v>22</v>
      </c>
      <c r="M322" s="5">
        <v>3</v>
      </c>
      <c r="N322" s="5" t="s">
        <v>3</v>
      </c>
      <c r="O322" s="5">
        <v>-1</v>
      </c>
      <c r="P322" s="5">
        <f>Source!DN299</f>
        <v>0</v>
      </c>
      <c r="Q322" s="5"/>
      <c r="R322" s="5"/>
      <c r="S322" s="5"/>
      <c r="T322" s="5"/>
      <c r="U322" s="5"/>
      <c r="V322" s="5"/>
      <c r="W322" s="5"/>
    </row>
    <row r="323" spans="1:255" x14ac:dyDescent="0.2">
      <c r="A323" s="5">
        <v>50</v>
      </c>
      <c r="B323" s="5">
        <v>0</v>
      </c>
      <c r="C323" s="5">
        <v>0</v>
      </c>
      <c r="D323" s="5">
        <v>1</v>
      </c>
      <c r="E323" s="5">
        <v>209</v>
      </c>
      <c r="F323" s="5">
        <f>ROUND(Source!W299,O323)</f>
        <v>0</v>
      </c>
      <c r="G323" s="5" t="s">
        <v>472</v>
      </c>
      <c r="H323" s="5" t="s">
        <v>473</v>
      </c>
      <c r="I323" s="5"/>
      <c r="J323" s="5"/>
      <c r="K323" s="5">
        <v>209</v>
      </c>
      <c r="L323" s="5">
        <v>23</v>
      </c>
      <c r="M323" s="5">
        <v>3</v>
      </c>
      <c r="N323" s="5" t="s">
        <v>3</v>
      </c>
      <c r="O323" s="5">
        <v>2</v>
      </c>
      <c r="P323" s="5">
        <f>ROUND(Source!DO299,O323)</f>
        <v>0</v>
      </c>
      <c r="Q323" s="5"/>
      <c r="R323" s="5"/>
      <c r="S323" s="5"/>
      <c r="T323" s="5"/>
      <c r="U323" s="5"/>
      <c r="V323" s="5"/>
      <c r="W323" s="5"/>
    </row>
    <row r="324" spans="1:255" x14ac:dyDescent="0.2">
      <c r="A324" s="5">
        <v>50</v>
      </c>
      <c r="B324" s="5">
        <v>0</v>
      </c>
      <c r="C324" s="5">
        <v>0</v>
      </c>
      <c r="D324" s="5">
        <v>1</v>
      </c>
      <c r="E324" s="5">
        <v>210</v>
      </c>
      <c r="F324" s="5">
        <f>ROUND(Source!X299,O324)</f>
        <v>14453.93</v>
      </c>
      <c r="G324" s="5" t="s">
        <v>474</v>
      </c>
      <c r="H324" s="5" t="s">
        <v>475</v>
      </c>
      <c r="I324" s="5"/>
      <c r="J324" s="5"/>
      <c r="K324" s="5">
        <v>210</v>
      </c>
      <c r="L324" s="5">
        <v>24</v>
      </c>
      <c r="M324" s="5">
        <v>3</v>
      </c>
      <c r="N324" s="5" t="s">
        <v>3</v>
      </c>
      <c r="O324" s="5">
        <v>2</v>
      </c>
      <c r="P324" s="5">
        <f>ROUND(Source!DP299,O324)</f>
        <v>250631.14</v>
      </c>
      <c r="Q324" s="5"/>
      <c r="R324" s="5"/>
      <c r="S324" s="5"/>
      <c r="T324" s="5"/>
      <c r="U324" s="5"/>
      <c r="V324" s="5"/>
      <c r="W324" s="5"/>
    </row>
    <row r="325" spans="1:255" x14ac:dyDescent="0.2">
      <c r="A325" s="5">
        <v>50</v>
      </c>
      <c r="B325" s="5">
        <v>0</v>
      </c>
      <c r="C325" s="5">
        <v>0</v>
      </c>
      <c r="D325" s="5">
        <v>1</v>
      </c>
      <c r="E325" s="5">
        <v>211</v>
      </c>
      <c r="F325" s="5">
        <f>ROUND(Source!Y299,O325)</f>
        <v>9937.08</v>
      </c>
      <c r="G325" s="5" t="s">
        <v>476</v>
      </c>
      <c r="H325" s="5" t="s">
        <v>477</v>
      </c>
      <c r="I325" s="5"/>
      <c r="J325" s="5"/>
      <c r="K325" s="5">
        <v>211</v>
      </c>
      <c r="L325" s="5">
        <v>25</v>
      </c>
      <c r="M325" s="5">
        <v>3</v>
      </c>
      <c r="N325" s="5" t="s">
        <v>3</v>
      </c>
      <c r="O325" s="5">
        <v>2</v>
      </c>
      <c r="P325" s="5">
        <f>ROUND(Source!DQ299,O325)</f>
        <v>151115.85</v>
      </c>
      <c r="Q325" s="5"/>
      <c r="R325" s="5"/>
      <c r="S325" s="5"/>
      <c r="T325" s="5"/>
      <c r="U325" s="5"/>
      <c r="V325" s="5"/>
      <c r="W325" s="5"/>
    </row>
    <row r="326" spans="1:255" x14ac:dyDescent="0.2">
      <c r="A326" s="5">
        <v>50</v>
      </c>
      <c r="B326" s="5">
        <v>0</v>
      </c>
      <c r="C326" s="5">
        <v>0</v>
      </c>
      <c r="D326" s="5">
        <v>1</v>
      </c>
      <c r="E326" s="5">
        <v>224</v>
      </c>
      <c r="F326" s="5">
        <f>ROUND(Source!AR299,O326)</f>
        <v>42692.26</v>
      </c>
      <c r="G326" s="5" t="s">
        <v>478</v>
      </c>
      <c r="H326" s="5" t="s">
        <v>479</v>
      </c>
      <c r="I326" s="5"/>
      <c r="J326" s="5"/>
      <c r="K326" s="5">
        <v>224</v>
      </c>
      <c r="L326" s="5">
        <v>26</v>
      </c>
      <c r="M326" s="5">
        <v>3</v>
      </c>
      <c r="N326" s="5" t="s">
        <v>3</v>
      </c>
      <c r="O326" s="5">
        <v>2</v>
      </c>
      <c r="P326" s="5">
        <f>ROUND(Source!EJ299,O326)</f>
        <v>772053.17</v>
      </c>
      <c r="Q326" s="5"/>
      <c r="R326" s="5"/>
      <c r="S326" s="5"/>
      <c r="T326" s="5"/>
      <c r="U326" s="5"/>
      <c r="V326" s="5"/>
      <c r="W326" s="5"/>
    </row>
    <row r="328" spans="1:255" x14ac:dyDescent="0.2">
      <c r="A328" s="1">
        <v>4</v>
      </c>
      <c r="B328" s="1">
        <v>1</v>
      </c>
      <c r="C328" s="1"/>
      <c r="D328" s="1">
        <f>ROW(A341)</f>
        <v>341</v>
      </c>
      <c r="E328" s="1"/>
      <c r="F328" s="1" t="s">
        <v>514</v>
      </c>
      <c r="G328" s="1" t="s">
        <v>514</v>
      </c>
      <c r="H328" s="1" t="s">
        <v>3</v>
      </c>
      <c r="I328" s="1">
        <v>0</v>
      </c>
      <c r="J328" s="1"/>
      <c r="K328" s="1">
        <v>1</v>
      </c>
      <c r="L328" s="1"/>
      <c r="M328" s="1"/>
      <c r="N328" s="1"/>
      <c r="O328" s="1"/>
      <c r="P328" s="1"/>
      <c r="Q328" s="1"/>
      <c r="R328" s="1"/>
      <c r="S328" s="1"/>
      <c r="T328" s="1"/>
      <c r="U328" s="1" t="s">
        <v>515</v>
      </c>
      <c r="V328" s="1">
        <v>0</v>
      </c>
      <c r="W328" s="1"/>
      <c r="X328" s="1"/>
      <c r="Y328" s="1"/>
      <c r="Z328" s="1"/>
      <c r="AA328" s="1"/>
      <c r="AB328" s="1" t="s">
        <v>3</v>
      </c>
      <c r="AC328" s="1" t="s">
        <v>3</v>
      </c>
      <c r="AD328" s="1" t="s">
        <v>3</v>
      </c>
      <c r="AE328" s="1" t="s">
        <v>3</v>
      </c>
      <c r="AF328" s="1" t="s">
        <v>3</v>
      </c>
      <c r="AG328" s="1" t="s">
        <v>3</v>
      </c>
      <c r="AH328" s="1"/>
      <c r="AI328" s="1"/>
      <c r="AJ328" s="1"/>
      <c r="AK328" s="1"/>
      <c r="AL328" s="1"/>
      <c r="AM328" s="1"/>
      <c r="AN328" s="1"/>
      <c r="AO328" s="1"/>
      <c r="AP328" s="1" t="s">
        <v>3</v>
      </c>
      <c r="AQ328" s="1" t="s">
        <v>3</v>
      </c>
      <c r="AR328" s="1" t="s">
        <v>3</v>
      </c>
      <c r="AS328" s="1"/>
      <c r="AT328" s="1"/>
      <c r="AU328" s="1"/>
      <c r="AV328" s="1"/>
      <c r="AW328" s="1"/>
      <c r="AX328" s="1"/>
      <c r="AY328" s="1"/>
      <c r="AZ328" s="1" t="s">
        <v>3</v>
      </c>
      <c r="BA328" s="1"/>
      <c r="BB328" s="1" t="s">
        <v>3</v>
      </c>
      <c r="BC328" s="1" t="s">
        <v>3</v>
      </c>
      <c r="BD328" s="1" t="s">
        <v>3</v>
      </c>
      <c r="BE328" s="1" t="s">
        <v>3</v>
      </c>
      <c r="BF328" s="1" t="s">
        <v>3</v>
      </c>
      <c r="BG328" s="1" t="s">
        <v>3</v>
      </c>
      <c r="BH328" s="1" t="s">
        <v>3</v>
      </c>
      <c r="BI328" s="1" t="s">
        <v>3</v>
      </c>
      <c r="BJ328" s="1" t="s">
        <v>3</v>
      </c>
      <c r="BK328" s="1" t="s">
        <v>3</v>
      </c>
      <c r="BL328" s="1" t="s">
        <v>3</v>
      </c>
      <c r="BM328" s="1" t="s">
        <v>3</v>
      </c>
      <c r="BN328" s="1" t="s">
        <v>3</v>
      </c>
      <c r="BO328" s="1" t="s">
        <v>3</v>
      </c>
      <c r="BP328" s="1" t="s">
        <v>3</v>
      </c>
      <c r="BQ328" s="1"/>
      <c r="BR328" s="1"/>
      <c r="BS328" s="1"/>
      <c r="BT328" s="1"/>
      <c r="BU328" s="1"/>
      <c r="BV328" s="1"/>
      <c r="BW328" s="1"/>
      <c r="BX328" s="1">
        <v>0</v>
      </c>
      <c r="BY328" s="1"/>
      <c r="BZ328" s="1"/>
      <c r="CA328" s="1"/>
      <c r="CB328" s="1"/>
      <c r="CC328" s="1"/>
      <c r="CD328" s="1"/>
      <c r="CE328" s="1"/>
      <c r="CF328" s="1"/>
      <c r="CG328" s="1"/>
      <c r="CH328" s="1"/>
      <c r="CI328" s="1"/>
      <c r="CJ328" s="1">
        <v>0</v>
      </c>
    </row>
    <row r="330" spans="1:255" x14ac:dyDescent="0.2">
      <c r="A330" s="3">
        <v>52</v>
      </c>
      <c r="B330" s="3">
        <f t="shared" ref="B330:G330" si="263">B341</f>
        <v>1</v>
      </c>
      <c r="C330" s="3">
        <f t="shared" si="263"/>
        <v>4</v>
      </c>
      <c r="D330" s="3">
        <f t="shared" si="263"/>
        <v>328</v>
      </c>
      <c r="E330" s="3">
        <f t="shared" si="263"/>
        <v>0</v>
      </c>
      <c r="F330" s="3" t="str">
        <f t="shared" si="263"/>
        <v>Разное</v>
      </c>
      <c r="G330" s="3" t="str">
        <f t="shared" si="263"/>
        <v>Разное</v>
      </c>
      <c r="H330" s="3"/>
      <c r="I330" s="3"/>
      <c r="J330" s="3"/>
      <c r="K330" s="3"/>
      <c r="L330" s="3"/>
      <c r="M330" s="3"/>
      <c r="N330" s="3"/>
      <c r="O330" s="3">
        <f t="shared" ref="O330:AT330" si="264">O341</f>
        <v>860.02</v>
      </c>
      <c r="P330" s="3">
        <f t="shared" si="264"/>
        <v>0</v>
      </c>
      <c r="Q330" s="3">
        <f t="shared" si="264"/>
        <v>823.37</v>
      </c>
      <c r="R330" s="3">
        <f t="shared" si="264"/>
        <v>50.75</v>
      </c>
      <c r="S330" s="3">
        <f t="shared" si="264"/>
        <v>36.65</v>
      </c>
      <c r="T330" s="3">
        <f t="shared" si="264"/>
        <v>0</v>
      </c>
      <c r="U330" s="3">
        <f t="shared" si="264"/>
        <v>3.8863326000000002</v>
      </c>
      <c r="V330" s="3">
        <f t="shared" si="264"/>
        <v>0</v>
      </c>
      <c r="W330" s="3">
        <f t="shared" si="264"/>
        <v>0</v>
      </c>
      <c r="X330" s="3">
        <f t="shared" si="264"/>
        <v>33.35</v>
      </c>
      <c r="Y330" s="3">
        <f t="shared" si="264"/>
        <v>25.66</v>
      </c>
      <c r="Z330" s="3">
        <f t="shared" si="264"/>
        <v>0</v>
      </c>
      <c r="AA330" s="3">
        <f t="shared" si="264"/>
        <v>0</v>
      </c>
      <c r="AB330" s="3">
        <f t="shared" si="264"/>
        <v>860.02</v>
      </c>
      <c r="AC330" s="3">
        <f t="shared" si="264"/>
        <v>0</v>
      </c>
      <c r="AD330" s="3">
        <f t="shared" si="264"/>
        <v>823.37</v>
      </c>
      <c r="AE330" s="3">
        <f t="shared" si="264"/>
        <v>50.75</v>
      </c>
      <c r="AF330" s="3">
        <f t="shared" si="264"/>
        <v>36.65</v>
      </c>
      <c r="AG330" s="3">
        <f t="shared" si="264"/>
        <v>0</v>
      </c>
      <c r="AH330" s="3">
        <f t="shared" si="264"/>
        <v>3.8863326000000002</v>
      </c>
      <c r="AI330" s="3">
        <f t="shared" si="264"/>
        <v>0</v>
      </c>
      <c r="AJ330" s="3">
        <f t="shared" si="264"/>
        <v>0</v>
      </c>
      <c r="AK330" s="3">
        <f t="shared" si="264"/>
        <v>33.35</v>
      </c>
      <c r="AL330" s="3">
        <f t="shared" si="264"/>
        <v>25.66</v>
      </c>
      <c r="AM330" s="3">
        <f t="shared" si="264"/>
        <v>0</v>
      </c>
      <c r="AN330" s="3">
        <f t="shared" si="264"/>
        <v>0</v>
      </c>
      <c r="AO330" s="3">
        <f t="shared" si="264"/>
        <v>0</v>
      </c>
      <c r="AP330" s="3">
        <f t="shared" si="264"/>
        <v>0</v>
      </c>
      <c r="AQ330" s="3">
        <f t="shared" si="264"/>
        <v>0</v>
      </c>
      <c r="AR330" s="3">
        <f t="shared" si="264"/>
        <v>1007.84</v>
      </c>
      <c r="AS330" s="3">
        <f t="shared" si="264"/>
        <v>488.29</v>
      </c>
      <c r="AT330" s="3">
        <f t="shared" si="264"/>
        <v>0</v>
      </c>
      <c r="AU330" s="3">
        <f t="shared" ref="AU330:BZ330" si="265">AU341</f>
        <v>519.54999999999995</v>
      </c>
      <c r="AV330" s="3">
        <f t="shared" si="265"/>
        <v>0</v>
      </c>
      <c r="AW330" s="3">
        <f t="shared" si="265"/>
        <v>0</v>
      </c>
      <c r="AX330" s="3">
        <f t="shared" si="265"/>
        <v>0</v>
      </c>
      <c r="AY330" s="3">
        <f t="shared" si="265"/>
        <v>0</v>
      </c>
      <c r="AZ330" s="3">
        <f t="shared" si="265"/>
        <v>0</v>
      </c>
      <c r="BA330" s="3">
        <f t="shared" si="265"/>
        <v>0</v>
      </c>
      <c r="BB330" s="3">
        <f t="shared" si="265"/>
        <v>0</v>
      </c>
      <c r="BC330" s="3">
        <f t="shared" si="265"/>
        <v>0</v>
      </c>
      <c r="BD330" s="3">
        <f t="shared" si="265"/>
        <v>0</v>
      </c>
      <c r="BE330" s="3">
        <f t="shared" si="265"/>
        <v>0</v>
      </c>
      <c r="BF330" s="3">
        <f t="shared" si="265"/>
        <v>0</v>
      </c>
      <c r="BG330" s="3">
        <f t="shared" si="265"/>
        <v>0</v>
      </c>
      <c r="BH330" s="3">
        <f t="shared" si="265"/>
        <v>0</v>
      </c>
      <c r="BI330" s="3">
        <f t="shared" si="265"/>
        <v>0</v>
      </c>
      <c r="BJ330" s="3">
        <f t="shared" si="265"/>
        <v>0</v>
      </c>
      <c r="BK330" s="3">
        <f t="shared" si="265"/>
        <v>0</v>
      </c>
      <c r="BL330" s="3">
        <f t="shared" si="265"/>
        <v>0</v>
      </c>
      <c r="BM330" s="3">
        <f t="shared" si="265"/>
        <v>0</v>
      </c>
      <c r="BN330" s="3">
        <f t="shared" si="265"/>
        <v>0</v>
      </c>
      <c r="BO330" s="3">
        <f t="shared" si="265"/>
        <v>0</v>
      </c>
      <c r="BP330" s="3">
        <f t="shared" si="265"/>
        <v>0</v>
      </c>
      <c r="BQ330" s="3">
        <f t="shared" si="265"/>
        <v>0</v>
      </c>
      <c r="BR330" s="3">
        <f t="shared" si="265"/>
        <v>0</v>
      </c>
      <c r="BS330" s="3">
        <f t="shared" si="265"/>
        <v>0</v>
      </c>
      <c r="BT330" s="3">
        <f t="shared" si="265"/>
        <v>0</v>
      </c>
      <c r="BU330" s="3">
        <f t="shared" si="265"/>
        <v>0</v>
      </c>
      <c r="BV330" s="3">
        <f t="shared" si="265"/>
        <v>0</v>
      </c>
      <c r="BW330" s="3">
        <f t="shared" si="265"/>
        <v>0</v>
      </c>
      <c r="BX330" s="3">
        <f t="shared" si="265"/>
        <v>0</v>
      </c>
      <c r="BY330" s="3">
        <f t="shared" si="265"/>
        <v>0</v>
      </c>
      <c r="BZ330" s="3">
        <f t="shared" si="265"/>
        <v>0</v>
      </c>
      <c r="CA330" s="3">
        <f t="shared" ref="CA330:DF330" si="266">CA341</f>
        <v>1007.84</v>
      </c>
      <c r="CB330" s="3">
        <f t="shared" si="266"/>
        <v>488.29</v>
      </c>
      <c r="CC330" s="3">
        <f t="shared" si="266"/>
        <v>0</v>
      </c>
      <c r="CD330" s="3">
        <f t="shared" si="266"/>
        <v>519.54999999999995</v>
      </c>
      <c r="CE330" s="3">
        <f t="shared" si="266"/>
        <v>0</v>
      </c>
      <c r="CF330" s="3">
        <f t="shared" si="266"/>
        <v>0</v>
      </c>
      <c r="CG330" s="3">
        <f t="shared" si="266"/>
        <v>0</v>
      </c>
      <c r="CH330" s="3">
        <f t="shared" si="266"/>
        <v>0</v>
      </c>
      <c r="CI330" s="3">
        <f t="shared" si="266"/>
        <v>0</v>
      </c>
      <c r="CJ330" s="3">
        <f t="shared" si="266"/>
        <v>0</v>
      </c>
      <c r="CK330" s="3">
        <f t="shared" si="266"/>
        <v>0</v>
      </c>
      <c r="CL330" s="3">
        <f t="shared" si="266"/>
        <v>0</v>
      </c>
      <c r="CM330" s="3">
        <f t="shared" si="266"/>
        <v>0</v>
      </c>
      <c r="CN330" s="3">
        <f t="shared" si="266"/>
        <v>0</v>
      </c>
      <c r="CO330" s="3">
        <f t="shared" si="266"/>
        <v>0</v>
      </c>
      <c r="CP330" s="3">
        <f t="shared" si="266"/>
        <v>0</v>
      </c>
      <c r="CQ330" s="3">
        <f t="shared" si="266"/>
        <v>0</v>
      </c>
      <c r="CR330" s="3">
        <f t="shared" si="266"/>
        <v>0</v>
      </c>
      <c r="CS330" s="3">
        <f t="shared" si="266"/>
        <v>0</v>
      </c>
      <c r="CT330" s="3">
        <f t="shared" si="266"/>
        <v>0</v>
      </c>
      <c r="CU330" s="3">
        <f t="shared" si="266"/>
        <v>0</v>
      </c>
      <c r="CV330" s="3">
        <f t="shared" si="266"/>
        <v>0</v>
      </c>
      <c r="CW330" s="3">
        <f t="shared" si="266"/>
        <v>0</v>
      </c>
      <c r="CX330" s="3">
        <f t="shared" si="266"/>
        <v>0</v>
      </c>
      <c r="CY330" s="3">
        <f t="shared" si="266"/>
        <v>0</v>
      </c>
      <c r="CZ330" s="3">
        <f t="shared" si="266"/>
        <v>0</v>
      </c>
      <c r="DA330" s="3">
        <f t="shared" si="266"/>
        <v>0</v>
      </c>
      <c r="DB330" s="3">
        <f t="shared" si="266"/>
        <v>0</v>
      </c>
      <c r="DC330" s="3">
        <f t="shared" si="266"/>
        <v>0</v>
      </c>
      <c r="DD330" s="3">
        <f t="shared" si="266"/>
        <v>0</v>
      </c>
      <c r="DE330" s="3">
        <f t="shared" si="266"/>
        <v>0</v>
      </c>
      <c r="DF330" s="3">
        <f t="shared" si="266"/>
        <v>0</v>
      </c>
      <c r="DG330" s="4">
        <f t="shared" ref="DG330:EL330" si="267">DG341</f>
        <v>5238.01</v>
      </c>
      <c r="DH330" s="4">
        <f t="shared" si="267"/>
        <v>0</v>
      </c>
      <c r="DI330" s="4">
        <f t="shared" si="267"/>
        <v>4490.28</v>
      </c>
      <c r="DJ330" s="4">
        <f t="shared" si="267"/>
        <v>1035.32</v>
      </c>
      <c r="DK330" s="4">
        <f t="shared" si="267"/>
        <v>747.73</v>
      </c>
      <c r="DL330" s="4">
        <f t="shared" si="267"/>
        <v>0</v>
      </c>
      <c r="DM330" s="4">
        <f t="shared" si="267"/>
        <v>3.8863326000000002</v>
      </c>
      <c r="DN330" s="4">
        <f t="shared" si="267"/>
        <v>0</v>
      </c>
      <c r="DO330" s="4">
        <f t="shared" si="267"/>
        <v>0</v>
      </c>
      <c r="DP330" s="4">
        <f t="shared" si="267"/>
        <v>545.84</v>
      </c>
      <c r="DQ330" s="4">
        <f t="shared" si="267"/>
        <v>306.57</v>
      </c>
      <c r="DR330" s="4">
        <f t="shared" si="267"/>
        <v>0</v>
      </c>
      <c r="DS330" s="4">
        <f t="shared" si="267"/>
        <v>0</v>
      </c>
      <c r="DT330" s="4">
        <f t="shared" si="267"/>
        <v>5238.01</v>
      </c>
      <c r="DU330" s="4">
        <f t="shared" si="267"/>
        <v>0</v>
      </c>
      <c r="DV330" s="4">
        <f t="shared" si="267"/>
        <v>4490.28</v>
      </c>
      <c r="DW330" s="4">
        <f t="shared" si="267"/>
        <v>1035.32</v>
      </c>
      <c r="DX330" s="4">
        <f t="shared" si="267"/>
        <v>747.73</v>
      </c>
      <c r="DY330" s="4">
        <f t="shared" si="267"/>
        <v>0</v>
      </c>
      <c r="DZ330" s="4">
        <f t="shared" si="267"/>
        <v>3.8863326000000002</v>
      </c>
      <c r="EA330" s="4">
        <f t="shared" si="267"/>
        <v>0</v>
      </c>
      <c r="EB330" s="4">
        <f t="shared" si="267"/>
        <v>0</v>
      </c>
      <c r="EC330" s="4">
        <f t="shared" si="267"/>
        <v>545.84</v>
      </c>
      <c r="ED330" s="4">
        <f t="shared" si="267"/>
        <v>306.57</v>
      </c>
      <c r="EE330" s="4">
        <f t="shared" si="267"/>
        <v>0</v>
      </c>
      <c r="EF330" s="4">
        <f t="shared" si="267"/>
        <v>0</v>
      </c>
      <c r="EG330" s="4">
        <f t="shared" si="267"/>
        <v>0</v>
      </c>
      <c r="EH330" s="4">
        <f t="shared" si="267"/>
        <v>0</v>
      </c>
      <c r="EI330" s="4">
        <f t="shared" si="267"/>
        <v>0</v>
      </c>
      <c r="EJ330" s="4">
        <f t="shared" si="267"/>
        <v>7715.87</v>
      </c>
      <c r="EK330" s="4">
        <f t="shared" si="267"/>
        <v>5628.8</v>
      </c>
      <c r="EL330" s="4">
        <f t="shared" si="267"/>
        <v>0</v>
      </c>
      <c r="EM330" s="4">
        <f t="shared" ref="EM330:FR330" si="268">EM341</f>
        <v>2087.0700000000002</v>
      </c>
      <c r="EN330" s="4">
        <f t="shared" si="268"/>
        <v>0</v>
      </c>
      <c r="EO330" s="4">
        <f t="shared" si="268"/>
        <v>0</v>
      </c>
      <c r="EP330" s="4">
        <f t="shared" si="268"/>
        <v>0</v>
      </c>
      <c r="EQ330" s="4">
        <f t="shared" si="268"/>
        <v>0</v>
      </c>
      <c r="ER330" s="4">
        <f t="shared" si="268"/>
        <v>0</v>
      </c>
      <c r="ES330" s="4">
        <f t="shared" si="268"/>
        <v>0</v>
      </c>
      <c r="ET330" s="4">
        <f t="shared" si="268"/>
        <v>0</v>
      </c>
      <c r="EU330" s="4">
        <f t="shared" si="268"/>
        <v>0</v>
      </c>
      <c r="EV330" s="4">
        <f t="shared" si="268"/>
        <v>0</v>
      </c>
      <c r="EW330" s="4">
        <f t="shared" si="268"/>
        <v>0</v>
      </c>
      <c r="EX330" s="4">
        <f t="shared" si="268"/>
        <v>0</v>
      </c>
      <c r="EY330" s="4">
        <f t="shared" si="268"/>
        <v>0</v>
      </c>
      <c r="EZ330" s="4">
        <f t="shared" si="268"/>
        <v>0</v>
      </c>
      <c r="FA330" s="4">
        <f t="shared" si="268"/>
        <v>0</v>
      </c>
      <c r="FB330" s="4">
        <f t="shared" si="268"/>
        <v>0</v>
      </c>
      <c r="FC330" s="4">
        <f t="shared" si="268"/>
        <v>0</v>
      </c>
      <c r="FD330" s="4">
        <f t="shared" si="268"/>
        <v>0</v>
      </c>
      <c r="FE330" s="4">
        <f t="shared" si="268"/>
        <v>0</v>
      </c>
      <c r="FF330" s="4">
        <f t="shared" si="268"/>
        <v>0</v>
      </c>
      <c r="FG330" s="4">
        <f t="shared" si="268"/>
        <v>0</v>
      </c>
      <c r="FH330" s="4">
        <f t="shared" si="268"/>
        <v>0</v>
      </c>
      <c r="FI330" s="4">
        <f t="shared" si="268"/>
        <v>0</v>
      </c>
      <c r="FJ330" s="4">
        <f t="shared" si="268"/>
        <v>0</v>
      </c>
      <c r="FK330" s="4">
        <f t="shared" si="268"/>
        <v>0</v>
      </c>
      <c r="FL330" s="4">
        <f t="shared" si="268"/>
        <v>0</v>
      </c>
      <c r="FM330" s="4">
        <f t="shared" si="268"/>
        <v>0</v>
      </c>
      <c r="FN330" s="4">
        <f t="shared" si="268"/>
        <v>0</v>
      </c>
      <c r="FO330" s="4">
        <f t="shared" si="268"/>
        <v>0</v>
      </c>
      <c r="FP330" s="4">
        <f t="shared" si="268"/>
        <v>0</v>
      </c>
      <c r="FQ330" s="4">
        <f t="shared" si="268"/>
        <v>0</v>
      </c>
      <c r="FR330" s="4">
        <f t="shared" si="268"/>
        <v>0</v>
      </c>
      <c r="FS330" s="4">
        <f t="shared" ref="FS330:GX330" si="269">FS341</f>
        <v>7715.87</v>
      </c>
      <c r="FT330" s="4">
        <f t="shared" si="269"/>
        <v>5628.8</v>
      </c>
      <c r="FU330" s="4">
        <f t="shared" si="269"/>
        <v>0</v>
      </c>
      <c r="FV330" s="4">
        <f t="shared" si="269"/>
        <v>2087.0700000000002</v>
      </c>
      <c r="FW330" s="4">
        <f t="shared" si="269"/>
        <v>0</v>
      </c>
      <c r="FX330" s="4">
        <f t="shared" si="269"/>
        <v>0</v>
      </c>
      <c r="FY330" s="4">
        <f t="shared" si="269"/>
        <v>0</v>
      </c>
      <c r="FZ330" s="4">
        <f t="shared" si="269"/>
        <v>0</v>
      </c>
      <c r="GA330" s="4">
        <f t="shared" si="269"/>
        <v>0</v>
      </c>
      <c r="GB330" s="4">
        <f t="shared" si="269"/>
        <v>0</v>
      </c>
      <c r="GC330" s="4">
        <f t="shared" si="269"/>
        <v>0</v>
      </c>
      <c r="GD330" s="4">
        <f t="shared" si="269"/>
        <v>0</v>
      </c>
      <c r="GE330" s="4">
        <f t="shared" si="269"/>
        <v>0</v>
      </c>
      <c r="GF330" s="4">
        <f t="shared" si="269"/>
        <v>0</v>
      </c>
      <c r="GG330" s="4">
        <f t="shared" si="269"/>
        <v>0</v>
      </c>
      <c r="GH330" s="4">
        <f t="shared" si="269"/>
        <v>0</v>
      </c>
      <c r="GI330" s="4">
        <f t="shared" si="269"/>
        <v>0</v>
      </c>
      <c r="GJ330" s="4">
        <f t="shared" si="269"/>
        <v>0</v>
      </c>
      <c r="GK330" s="4">
        <f t="shared" si="269"/>
        <v>0</v>
      </c>
      <c r="GL330" s="4">
        <f t="shared" si="269"/>
        <v>0</v>
      </c>
      <c r="GM330" s="4">
        <f t="shared" si="269"/>
        <v>0</v>
      </c>
      <c r="GN330" s="4">
        <f t="shared" si="269"/>
        <v>0</v>
      </c>
      <c r="GO330" s="4">
        <f t="shared" si="269"/>
        <v>0</v>
      </c>
      <c r="GP330" s="4">
        <f t="shared" si="269"/>
        <v>0</v>
      </c>
      <c r="GQ330" s="4">
        <f t="shared" si="269"/>
        <v>0</v>
      </c>
      <c r="GR330" s="4">
        <f t="shared" si="269"/>
        <v>0</v>
      </c>
      <c r="GS330" s="4">
        <f t="shared" si="269"/>
        <v>0</v>
      </c>
      <c r="GT330" s="4">
        <f t="shared" si="269"/>
        <v>0</v>
      </c>
      <c r="GU330" s="4">
        <f t="shared" si="269"/>
        <v>0</v>
      </c>
      <c r="GV330" s="4">
        <f t="shared" si="269"/>
        <v>0</v>
      </c>
      <c r="GW330" s="4">
        <f t="shared" si="269"/>
        <v>0</v>
      </c>
      <c r="GX330" s="4">
        <f t="shared" si="269"/>
        <v>0</v>
      </c>
    </row>
    <row r="332" spans="1:255" x14ac:dyDescent="0.2">
      <c r="A332" s="2">
        <v>17</v>
      </c>
      <c r="B332" s="2">
        <v>1</v>
      </c>
      <c r="C332" s="2">
        <f>ROW(SmtRes!A283)</f>
        <v>283</v>
      </c>
      <c r="D332" s="2">
        <f>ROW(EtalonRes!A393)</f>
        <v>393</v>
      </c>
      <c r="E332" s="2" t="s">
        <v>516</v>
      </c>
      <c r="F332" s="2" t="s">
        <v>517</v>
      </c>
      <c r="G332" s="2" t="s">
        <v>518</v>
      </c>
      <c r="H332" s="2" t="s">
        <v>519</v>
      </c>
      <c r="I332" s="2">
        <v>34.291170000000001</v>
      </c>
      <c r="J332" s="2">
        <v>0</v>
      </c>
      <c r="K332" s="2"/>
      <c r="L332" s="2"/>
      <c r="M332" s="2"/>
      <c r="N332" s="2"/>
      <c r="O332" s="2">
        <f t="shared" ref="O332:O339" si="270">ROUND(CP332,2)</f>
        <v>303.82</v>
      </c>
      <c r="P332" s="2">
        <f t="shared" ref="P332:P339" si="271">ROUND(CQ332*I332,2)</f>
        <v>0</v>
      </c>
      <c r="Q332" s="2">
        <f t="shared" ref="Q332:Q339" si="272">ROUND(CR332*I332,2)</f>
        <v>303.82</v>
      </c>
      <c r="R332" s="2">
        <f t="shared" ref="R332:R339" si="273">ROUND(CS332*I332,2)</f>
        <v>50.75</v>
      </c>
      <c r="S332" s="2">
        <f t="shared" ref="S332:S339" si="274">ROUND(CT332*I332,2)</f>
        <v>0</v>
      </c>
      <c r="T332" s="2">
        <f t="shared" ref="T332:T339" si="275">ROUND(CU332*I332,2)</f>
        <v>0</v>
      </c>
      <c r="U332" s="2">
        <f t="shared" ref="U332:U339" si="276">CV332*I332</f>
        <v>0</v>
      </c>
      <c r="V332" s="2">
        <f t="shared" ref="V332:V339" si="277">CW332*I332</f>
        <v>0</v>
      </c>
      <c r="W332" s="2">
        <f t="shared" ref="W332:W339" si="278">ROUND(CX332*I332,2)</f>
        <v>0</v>
      </c>
      <c r="X332" s="2">
        <f t="shared" ref="X332:Y339" si="279">ROUND(CY332,2)</f>
        <v>0</v>
      </c>
      <c r="Y332" s="2">
        <f t="shared" si="279"/>
        <v>0</v>
      </c>
      <c r="Z332" s="2"/>
      <c r="AA332" s="2">
        <v>42559021</v>
      </c>
      <c r="AB332" s="2">
        <f t="shared" ref="AB332:AB339" si="280">ROUND((AC332+AD332+AF332),6)</f>
        <v>8.86</v>
      </c>
      <c r="AC332" s="2">
        <f t="shared" ref="AC332:AF339" si="281">ROUND((ES332),6)</f>
        <v>0</v>
      </c>
      <c r="AD332" s="2">
        <f t="shared" si="281"/>
        <v>8.86</v>
      </c>
      <c r="AE332" s="2">
        <f t="shared" si="281"/>
        <v>1.48</v>
      </c>
      <c r="AF332" s="2">
        <f t="shared" si="281"/>
        <v>0</v>
      </c>
      <c r="AG332" s="2">
        <f t="shared" ref="AG332:AG339" si="282">ROUND((AP332),6)</f>
        <v>0</v>
      </c>
      <c r="AH332" s="2">
        <f t="shared" ref="AH332:AI339" si="283">(EW332)</f>
        <v>0</v>
      </c>
      <c r="AI332" s="2">
        <f t="shared" si="283"/>
        <v>0</v>
      </c>
      <c r="AJ332" s="2">
        <f t="shared" ref="AJ332:AJ339" si="284">ROUND((AS332),6)</f>
        <v>0</v>
      </c>
      <c r="AK332" s="2">
        <v>8.86</v>
      </c>
      <c r="AL332" s="2">
        <v>0</v>
      </c>
      <c r="AM332" s="2">
        <v>8.86</v>
      </c>
      <c r="AN332" s="2">
        <v>1.48</v>
      </c>
      <c r="AO332" s="2">
        <v>0</v>
      </c>
      <c r="AP332" s="2">
        <v>0</v>
      </c>
      <c r="AQ332" s="2">
        <v>0</v>
      </c>
      <c r="AR332" s="2">
        <v>0</v>
      </c>
      <c r="AS332" s="2">
        <v>0</v>
      </c>
      <c r="AT332" s="2">
        <v>91</v>
      </c>
      <c r="AU332" s="2">
        <v>70</v>
      </c>
      <c r="AV332" s="2">
        <v>1</v>
      </c>
      <c r="AW332" s="2">
        <v>1</v>
      </c>
      <c r="AX332" s="2"/>
      <c r="AY332" s="2"/>
      <c r="AZ332" s="2">
        <v>1</v>
      </c>
      <c r="BA332" s="2">
        <v>1</v>
      </c>
      <c r="BB332" s="2">
        <v>1</v>
      </c>
      <c r="BC332" s="2">
        <v>1</v>
      </c>
      <c r="BD332" s="2" t="s">
        <v>3</v>
      </c>
      <c r="BE332" s="2" t="s">
        <v>3</v>
      </c>
      <c r="BF332" s="2" t="s">
        <v>3</v>
      </c>
      <c r="BG332" s="2" t="s">
        <v>3</v>
      </c>
      <c r="BH332" s="2">
        <v>0</v>
      </c>
      <c r="BI332" s="2">
        <v>1</v>
      </c>
      <c r="BJ332" s="2" t="s">
        <v>520</v>
      </c>
      <c r="BK332" s="2"/>
      <c r="BL332" s="2"/>
      <c r="BM332" s="2">
        <v>658</v>
      </c>
      <c r="BN332" s="2">
        <v>0</v>
      </c>
      <c r="BO332" s="2" t="s">
        <v>3</v>
      </c>
      <c r="BP332" s="2">
        <v>0</v>
      </c>
      <c r="BQ332" s="2">
        <v>60</v>
      </c>
      <c r="BR332" s="2">
        <v>0</v>
      </c>
      <c r="BS332" s="2">
        <v>1</v>
      </c>
      <c r="BT332" s="2">
        <v>1</v>
      </c>
      <c r="BU332" s="2">
        <v>1</v>
      </c>
      <c r="BV332" s="2">
        <v>1</v>
      </c>
      <c r="BW332" s="2">
        <v>1</v>
      </c>
      <c r="BX332" s="2">
        <v>1</v>
      </c>
      <c r="BY332" s="2" t="s">
        <v>3</v>
      </c>
      <c r="BZ332" s="2">
        <v>91</v>
      </c>
      <c r="CA332" s="2">
        <v>70</v>
      </c>
      <c r="CB332" s="2"/>
      <c r="CC332" s="2"/>
      <c r="CD332" s="2"/>
      <c r="CE332" s="2"/>
      <c r="CF332" s="2">
        <v>0</v>
      </c>
      <c r="CG332" s="2">
        <v>0</v>
      </c>
      <c r="CH332" s="2"/>
      <c r="CI332" s="2"/>
      <c r="CJ332" s="2"/>
      <c r="CK332" s="2"/>
      <c r="CL332" s="2"/>
      <c r="CM332" s="2">
        <v>0</v>
      </c>
      <c r="CN332" s="2" t="s">
        <v>3</v>
      </c>
      <c r="CO332" s="2">
        <v>0</v>
      </c>
      <c r="CP332" s="2">
        <f t="shared" ref="CP332:CP339" si="285">(P332+Q332+S332)</f>
        <v>303.82</v>
      </c>
      <c r="CQ332" s="2">
        <f t="shared" ref="CQ332:CQ339" si="286">(AC332*BC332*AW332)</f>
        <v>0</v>
      </c>
      <c r="CR332" s="2">
        <f t="shared" ref="CR332:CR339" si="287">(AD332*BB332*AV332)</f>
        <v>8.86</v>
      </c>
      <c r="CS332" s="2">
        <f t="shared" ref="CS332:CS339" si="288">(AE332*BS332*AV332)</f>
        <v>1.48</v>
      </c>
      <c r="CT332" s="2">
        <f t="shared" ref="CT332:CT339" si="289">(AF332*BA332*AV332)</f>
        <v>0</v>
      </c>
      <c r="CU332" s="2">
        <f t="shared" ref="CU332:CU339" si="290">AG332</f>
        <v>0</v>
      </c>
      <c r="CV332" s="2">
        <f t="shared" ref="CV332:CV339" si="291">(AH332*AV332)</f>
        <v>0</v>
      </c>
      <c r="CW332" s="2">
        <f t="shared" ref="CW332:CX339" si="292">AI332</f>
        <v>0</v>
      </c>
      <c r="CX332" s="2">
        <f t="shared" si="292"/>
        <v>0</v>
      </c>
      <c r="CY332" s="2">
        <f>((S332*BZ332)/100)</f>
        <v>0</v>
      </c>
      <c r="CZ332" s="2">
        <f>((S332*CA332)/100)</f>
        <v>0</v>
      </c>
      <c r="DA332" s="2"/>
      <c r="DB332" s="2"/>
      <c r="DC332" s="2" t="s">
        <v>3</v>
      </c>
      <c r="DD332" s="2" t="s">
        <v>3</v>
      </c>
      <c r="DE332" s="2" t="s">
        <v>3</v>
      </c>
      <c r="DF332" s="2" t="s">
        <v>3</v>
      </c>
      <c r="DG332" s="2" t="s">
        <v>3</v>
      </c>
      <c r="DH332" s="2" t="s">
        <v>3</v>
      </c>
      <c r="DI332" s="2" t="s">
        <v>3</v>
      </c>
      <c r="DJ332" s="2" t="s">
        <v>3</v>
      </c>
      <c r="DK332" s="2" t="s">
        <v>3</v>
      </c>
      <c r="DL332" s="2" t="s">
        <v>3</v>
      </c>
      <c r="DM332" s="2" t="s">
        <v>3</v>
      </c>
      <c r="DN332" s="2">
        <v>0</v>
      </c>
      <c r="DO332" s="2">
        <v>0</v>
      </c>
      <c r="DP332" s="2">
        <v>1.0469999999999999</v>
      </c>
      <c r="DQ332" s="2">
        <v>1.002</v>
      </c>
      <c r="DR332" s="2"/>
      <c r="DS332" s="2"/>
      <c r="DT332" s="2"/>
      <c r="DU332" s="2">
        <v>1013</v>
      </c>
      <c r="DV332" s="2" t="s">
        <v>519</v>
      </c>
      <c r="DW332" s="2" t="s">
        <v>519</v>
      </c>
      <c r="DX332" s="2">
        <v>1</v>
      </c>
      <c r="DY332" s="2"/>
      <c r="DZ332" s="2"/>
      <c r="EA332" s="2"/>
      <c r="EB332" s="2"/>
      <c r="EC332" s="2"/>
      <c r="ED332" s="2"/>
      <c r="EE332" s="2">
        <v>42145665</v>
      </c>
      <c r="EF332" s="2">
        <v>60</v>
      </c>
      <c r="EG332" s="2" t="s">
        <v>489</v>
      </c>
      <c r="EH332" s="2">
        <v>0</v>
      </c>
      <c r="EI332" s="2" t="s">
        <v>3</v>
      </c>
      <c r="EJ332" s="2">
        <v>1</v>
      </c>
      <c r="EK332" s="2">
        <v>658</v>
      </c>
      <c r="EL332" s="2" t="s">
        <v>521</v>
      </c>
      <c r="EM332" s="2" t="s">
        <v>522</v>
      </c>
      <c r="EN332" s="2"/>
      <c r="EO332" s="2" t="s">
        <v>3</v>
      </c>
      <c r="EP332" s="2"/>
      <c r="EQ332" s="2">
        <v>512</v>
      </c>
      <c r="ER332" s="2">
        <v>8.86</v>
      </c>
      <c r="ES332" s="2">
        <v>0</v>
      </c>
      <c r="ET332" s="2">
        <v>8.86</v>
      </c>
      <c r="EU332" s="2">
        <v>1.48</v>
      </c>
      <c r="EV332" s="2">
        <v>0</v>
      </c>
      <c r="EW332" s="2">
        <v>0</v>
      </c>
      <c r="EX332" s="2">
        <v>0</v>
      </c>
      <c r="EY332" s="2">
        <v>0</v>
      </c>
      <c r="EZ332" s="2"/>
      <c r="FA332" s="2"/>
      <c r="FB332" s="2"/>
      <c r="FC332" s="2"/>
      <c r="FD332" s="2"/>
      <c r="FE332" s="2"/>
      <c r="FF332" s="2"/>
      <c r="FG332" s="2"/>
      <c r="FH332" s="2"/>
      <c r="FI332" s="2"/>
      <c r="FJ332" s="2"/>
      <c r="FK332" s="2"/>
      <c r="FL332" s="2"/>
      <c r="FM332" s="2"/>
      <c r="FN332" s="2"/>
      <c r="FO332" s="2"/>
      <c r="FP332" s="2"/>
      <c r="FQ332" s="2">
        <v>0</v>
      </c>
      <c r="FR332" s="2">
        <f t="shared" ref="FR332:FR339" si="293">ROUND(IF(AND(BH332=3,BI332=3),P332,0),2)</f>
        <v>0</v>
      </c>
      <c r="FS332" s="2">
        <v>0</v>
      </c>
      <c r="FT332" s="2"/>
      <c r="FU332" s="2"/>
      <c r="FV332" s="2"/>
      <c r="FW332" s="2"/>
      <c r="FX332" s="2">
        <v>91</v>
      </c>
      <c r="FY332" s="2">
        <v>70</v>
      </c>
      <c r="FZ332" s="2"/>
      <c r="GA332" s="2" t="s">
        <v>3</v>
      </c>
      <c r="GB332" s="2"/>
      <c r="GC332" s="2"/>
      <c r="GD332" s="2">
        <v>0</v>
      </c>
      <c r="GE332" s="2"/>
      <c r="GF332" s="2">
        <v>-1983005167</v>
      </c>
      <c r="GG332" s="2">
        <v>2</v>
      </c>
      <c r="GH332" s="2">
        <v>1</v>
      </c>
      <c r="GI332" s="2">
        <v>-2</v>
      </c>
      <c r="GJ332" s="2">
        <v>0</v>
      </c>
      <c r="GK332" s="2">
        <f>ROUND(R332*(R12)/100,2)</f>
        <v>88.81</v>
      </c>
      <c r="GL332" s="2">
        <f t="shared" ref="GL332:GL339" si="294">ROUND(IF(AND(BH332=3,BI332=3,FS332&lt;&gt;0),P332,0),2)</f>
        <v>0</v>
      </c>
      <c r="GM332" s="2">
        <f t="shared" ref="GM332:GM339" si="295">ROUND(O332+X332+Y332+GK332,2)+GX332</f>
        <v>392.63</v>
      </c>
      <c r="GN332" s="2">
        <f t="shared" ref="GN332:GN339" si="296">IF(OR(BI332=0,BI332=1),ROUND(O332+X332+Y332+GK332,2),0)</f>
        <v>392.63</v>
      </c>
      <c r="GO332" s="2">
        <f t="shared" ref="GO332:GO339" si="297">IF(BI332=2,ROUND(O332+X332+Y332+GK332,2),0)</f>
        <v>0</v>
      </c>
      <c r="GP332" s="2">
        <f t="shared" ref="GP332:GP339" si="298">IF(BI332=4,ROUND(O332+X332+Y332+GK332,2)+GX332,0)</f>
        <v>0</v>
      </c>
      <c r="GQ332" s="2"/>
      <c r="GR332" s="2">
        <v>0</v>
      </c>
      <c r="GS332" s="2">
        <v>3</v>
      </c>
      <c r="GT332" s="2">
        <v>0</v>
      </c>
      <c r="GU332" s="2" t="s">
        <v>3</v>
      </c>
      <c r="GV332" s="2">
        <f t="shared" ref="GV332:GV339" si="299">ROUND(GT332,6)</f>
        <v>0</v>
      </c>
      <c r="GW332" s="2">
        <v>1</v>
      </c>
      <c r="GX332" s="2">
        <f t="shared" ref="GX332:GX339" si="300">ROUND(GV332*GW332*I332,2)</f>
        <v>0</v>
      </c>
      <c r="GY332" s="2"/>
      <c r="GZ332" s="2"/>
      <c r="HA332" s="2">
        <v>0</v>
      </c>
      <c r="HB332" s="2">
        <v>0</v>
      </c>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v>0</v>
      </c>
      <c r="IL332" s="2"/>
      <c r="IM332" s="2"/>
      <c r="IN332" s="2"/>
      <c r="IO332" s="2"/>
      <c r="IP332" s="2"/>
      <c r="IQ332" s="2"/>
      <c r="IR332" s="2"/>
      <c r="IS332" s="2"/>
      <c r="IT332" s="2"/>
      <c r="IU332" s="2"/>
    </row>
    <row r="333" spans="1:255" x14ac:dyDescent="0.2">
      <c r="A333">
        <v>17</v>
      </c>
      <c r="B333">
        <v>1</v>
      </c>
      <c r="C333">
        <f>ROW(SmtRes!A284)</f>
        <v>284</v>
      </c>
      <c r="D333">
        <f>ROW(EtalonRes!A394)</f>
        <v>394</v>
      </c>
      <c r="E333" t="s">
        <v>516</v>
      </c>
      <c r="F333" t="s">
        <v>517</v>
      </c>
      <c r="G333" t="s">
        <v>518</v>
      </c>
      <c r="H333" t="s">
        <v>519</v>
      </c>
      <c r="I333">
        <v>34.291170000000001</v>
      </c>
      <c r="J333">
        <v>0</v>
      </c>
      <c r="O333">
        <f t="shared" si="270"/>
        <v>2403.21</v>
      </c>
      <c r="P333">
        <f t="shared" si="271"/>
        <v>0</v>
      </c>
      <c r="Q333">
        <f t="shared" si="272"/>
        <v>2403.21</v>
      </c>
      <c r="R333">
        <f t="shared" si="273"/>
        <v>1035.32</v>
      </c>
      <c r="S333">
        <f t="shared" si="274"/>
        <v>0</v>
      </c>
      <c r="T333">
        <f t="shared" si="275"/>
        <v>0</v>
      </c>
      <c r="U333">
        <f t="shared" si="276"/>
        <v>0</v>
      </c>
      <c r="V333">
        <f t="shared" si="277"/>
        <v>0</v>
      </c>
      <c r="W333">
        <f t="shared" si="278"/>
        <v>0</v>
      </c>
      <c r="X333">
        <f t="shared" si="279"/>
        <v>0</v>
      </c>
      <c r="Y333">
        <f t="shared" si="279"/>
        <v>0</v>
      </c>
      <c r="AA333">
        <v>42559019</v>
      </c>
      <c r="AB333">
        <f t="shared" si="280"/>
        <v>8.86</v>
      </c>
      <c r="AC333">
        <f t="shared" si="281"/>
        <v>0</v>
      </c>
      <c r="AD333">
        <f t="shared" si="281"/>
        <v>8.86</v>
      </c>
      <c r="AE333">
        <f t="shared" si="281"/>
        <v>1.48</v>
      </c>
      <c r="AF333">
        <f t="shared" si="281"/>
        <v>0</v>
      </c>
      <c r="AG333">
        <f t="shared" si="282"/>
        <v>0</v>
      </c>
      <c r="AH333">
        <f t="shared" si="283"/>
        <v>0</v>
      </c>
      <c r="AI333">
        <f t="shared" si="283"/>
        <v>0</v>
      </c>
      <c r="AJ333">
        <f t="shared" si="284"/>
        <v>0</v>
      </c>
      <c r="AK333">
        <v>8.86</v>
      </c>
      <c r="AL333">
        <v>0</v>
      </c>
      <c r="AM333">
        <v>8.86</v>
      </c>
      <c r="AN333">
        <v>1.48</v>
      </c>
      <c r="AO333">
        <v>0</v>
      </c>
      <c r="AP333">
        <v>0</v>
      </c>
      <c r="AQ333">
        <v>0</v>
      </c>
      <c r="AR333">
        <v>0</v>
      </c>
      <c r="AS333">
        <v>0</v>
      </c>
      <c r="AT333">
        <v>73</v>
      </c>
      <c r="AU333">
        <v>41</v>
      </c>
      <c r="AV333">
        <v>1</v>
      </c>
      <c r="AW333">
        <v>1</v>
      </c>
      <c r="AZ333">
        <v>1</v>
      </c>
      <c r="BA333">
        <v>20.399999999999999</v>
      </c>
      <c r="BB333">
        <v>7.91</v>
      </c>
      <c r="BC333">
        <v>1</v>
      </c>
      <c r="BD333" t="s">
        <v>3</v>
      </c>
      <c r="BE333" t="s">
        <v>3</v>
      </c>
      <c r="BF333" t="s">
        <v>3</v>
      </c>
      <c r="BG333" t="s">
        <v>3</v>
      </c>
      <c r="BH333">
        <v>0</v>
      </c>
      <c r="BI333">
        <v>1</v>
      </c>
      <c r="BJ333" t="s">
        <v>520</v>
      </c>
      <c r="BM333">
        <v>658</v>
      </c>
      <c r="BN333">
        <v>0</v>
      </c>
      <c r="BO333" t="s">
        <v>517</v>
      </c>
      <c r="BP333">
        <v>1</v>
      </c>
      <c r="BQ333">
        <v>60</v>
      </c>
      <c r="BR333">
        <v>0</v>
      </c>
      <c r="BS333">
        <v>20.399999999999999</v>
      </c>
      <c r="BT333">
        <v>1</v>
      </c>
      <c r="BU333">
        <v>1</v>
      </c>
      <c r="BV333">
        <v>1</v>
      </c>
      <c r="BW333">
        <v>1</v>
      </c>
      <c r="BX333">
        <v>1</v>
      </c>
      <c r="BY333" t="s">
        <v>3</v>
      </c>
      <c r="BZ333">
        <v>73</v>
      </c>
      <c r="CA333">
        <v>41</v>
      </c>
      <c r="CF333">
        <v>0</v>
      </c>
      <c r="CG333">
        <v>0</v>
      </c>
      <c r="CM333">
        <v>0</v>
      </c>
      <c r="CN333" t="s">
        <v>3</v>
      </c>
      <c r="CO333">
        <v>0</v>
      </c>
      <c r="CP333">
        <f t="shared" si="285"/>
        <v>2403.21</v>
      </c>
      <c r="CQ333">
        <f t="shared" si="286"/>
        <v>0</v>
      </c>
      <c r="CR333">
        <f t="shared" si="287"/>
        <v>70.082599999999999</v>
      </c>
      <c r="CS333">
        <f t="shared" si="288"/>
        <v>30.191999999999997</v>
      </c>
      <c r="CT333">
        <f t="shared" si="289"/>
        <v>0</v>
      </c>
      <c r="CU333">
        <f t="shared" si="290"/>
        <v>0</v>
      </c>
      <c r="CV333">
        <f t="shared" si="291"/>
        <v>0</v>
      </c>
      <c r="CW333">
        <f t="shared" si="292"/>
        <v>0</v>
      </c>
      <c r="CX333">
        <f t="shared" si="292"/>
        <v>0</v>
      </c>
      <c r="CY333">
        <f>S333*(BZ333/100)</f>
        <v>0</v>
      </c>
      <c r="CZ333">
        <f>S333*(CA333/100)</f>
        <v>0</v>
      </c>
      <c r="DC333" t="s">
        <v>3</v>
      </c>
      <c r="DD333" t="s">
        <v>3</v>
      </c>
      <c r="DE333" t="s">
        <v>3</v>
      </c>
      <c r="DF333" t="s">
        <v>3</v>
      </c>
      <c r="DG333" t="s">
        <v>3</v>
      </c>
      <c r="DH333" t="s">
        <v>3</v>
      </c>
      <c r="DI333" t="s">
        <v>3</v>
      </c>
      <c r="DJ333" t="s">
        <v>3</v>
      </c>
      <c r="DK333" t="s">
        <v>3</v>
      </c>
      <c r="DL333" t="s">
        <v>3</v>
      </c>
      <c r="DM333" t="s">
        <v>3</v>
      </c>
      <c r="DN333">
        <v>91</v>
      </c>
      <c r="DO333">
        <v>70</v>
      </c>
      <c r="DP333">
        <v>1.0469999999999999</v>
      </c>
      <c r="DQ333">
        <v>1.002</v>
      </c>
      <c r="DU333">
        <v>1013</v>
      </c>
      <c r="DV333" t="s">
        <v>519</v>
      </c>
      <c r="DW333" t="s">
        <v>519</v>
      </c>
      <c r="DX333">
        <v>1</v>
      </c>
      <c r="EE333">
        <v>42145665</v>
      </c>
      <c r="EF333">
        <v>60</v>
      </c>
      <c r="EG333" t="s">
        <v>489</v>
      </c>
      <c r="EH333">
        <v>0</v>
      </c>
      <c r="EI333" t="s">
        <v>3</v>
      </c>
      <c r="EJ333">
        <v>1</v>
      </c>
      <c r="EK333">
        <v>658</v>
      </c>
      <c r="EL333" t="s">
        <v>521</v>
      </c>
      <c r="EM333" t="s">
        <v>522</v>
      </c>
      <c r="EO333" t="s">
        <v>3</v>
      </c>
      <c r="EQ333">
        <v>512</v>
      </c>
      <c r="ER333">
        <v>8.86</v>
      </c>
      <c r="ES333">
        <v>0</v>
      </c>
      <c r="ET333">
        <v>8.86</v>
      </c>
      <c r="EU333">
        <v>1.48</v>
      </c>
      <c r="EV333">
        <v>0</v>
      </c>
      <c r="EW333">
        <v>0</v>
      </c>
      <c r="EX333">
        <v>0</v>
      </c>
      <c r="EY333">
        <v>0</v>
      </c>
      <c r="FQ333">
        <v>0</v>
      </c>
      <c r="FR333">
        <f t="shared" si="293"/>
        <v>0</v>
      </c>
      <c r="FS333">
        <v>0</v>
      </c>
      <c r="FX333">
        <v>91</v>
      </c>
      <c r="FY333">
        <v>70</v>
      </c>
      <c r="GA333" t="s">
        <v>3</v>
      </c>
      <c r="GD333">
        <v>0</v>
      </c>
      <c r="GF333">
        <v>-1983005167</v>
      </c>
      <c r="GG333">
        <v>2</v>
      </c>
      <c r="GH333">
        <v>1</v>
      </c>
      <c r="GI333">
        <v>2</v>
      </c>
      <c r="GJ333">
        <v>0</v>
      </c>
      <c r="GK333">
        <f>ROUND(R333*(S12)/100,2)</f>
        <v>1625.45</v>
      </c>
      <c r="GL333">
        <f t="shared" si="294"/>
        <v>0</v>
      </c>
      <c r="GM333">
        <f t="shared" si="295"/>
        <v>4028.66</v>
      </c>
      <c r="GN333">
        <f t="shared" si="296"/>
        <v>4028.66</v>
      </c>
      <c r="GO333">
        <f t="shared" si="297"/>
        <v>0</v>
      </c>
      <c r="GP333">
        <f t="shared" si="298"/>
        <v>0</v>
      </c>
      <c r="GR333">
        <v>0</v>
      </c>
      <c r="GS333">
        <v>3</v>
      </c>
      <c r="GT333">
        <v>0</v>
      </c>
      <c r="GU333" t="s">
        <v>3</v>
      </c>
      <c r="GV333">
        <f t="shared" si="299"/>
        <v>0</v>
      </c>
      <c r="GW333">
        <v>1</v>
      </c>
      <c r="GX333">
        <f t="shared" si="300"/>
        <v>0</v>
      </c>
      <c r="HA333">
        <v>0</v>
      </c>
      <c r="HB333">
        <v>0</v>
      </c>
      <c r="IK333">
        <v>0</v>
      </c>
    </row>
    <row r="334" spans="1:255" x14ac:dyDescent="0.2">
      <c r="A334" s="2">
        <v>17</v>
      </c>
      <c r="B334" s="2">
        <v>1</v>
      </c>
      <c r="C334" s="2">
        <f>ROW(SmtRes!A285)</f>
        <v>285</v>
      </c>
      <c r="D334" s="2">
        <f>ROW(EtalonRes!A395)</f>
        <v>395</v>
      </c>
      <c r="E334" s="2" t="s">
        <v>523</v>
      </c>
      <c r="F334" s="2" t="s">
        <v>524</v>
      </c>
      <c r="G334" s="2" t="s">
        <v>525</v>
      </c>
      <c r="H334" s="2" t="s">
        <v>519</v>
      </c>
      <c r="I334" s="2">
        <v>3.81013</v>
      </c>
      <c r="J334" s="2">
        <v>0</v>
      </c>
      <c r="K334" s="2"/>
      <c r="L334" s="2"/>
      <c r="M334" s="2"/>
      <c r="N334" s="2"/>
      <c r="O334" s="2">
        <f t="shared" si="270"/>
        <v>36.65</v>
      </c>
      <c r="P334" s="2">
        <f t="shared" si="271"/>
        <v>0</v>
      </c>
      <c r="Q334" s="2">
        <f t="shared" si="272"/>
        <v>0</v>
      </c>
      <c r="R334" s="2">
        <f t="shared" si="273"/>
        <v>0</v>
      </c>
      <c r="S334" s="2">
        <f t="shared" si="274"/>
        <v>36.65</v>
      </c>
      <c r="T334" s="2">
        <f t="shared" si="275"/>
        <v>0</v>
      </c>
      <c r="U334" s="2">
        <f t="shared" si="276"/>
        <v>3.8863326000000002</v>
      </c>
      <c r="V334" s="2">
        <f t="shared" si="277"/>
        <v>0</v>
      </c>
      <c r="W334" s="2">
        <f t="shared" si="278"/>
        <v>0</v>
      </c>
      <c r="X334" s="2">
        <f t="shared" si="279"/>
        <v>33.35</v>
      </c>
      <c r="Y334" s="2">
        <f t="shared" si="279"/>
        <v>25.66</v>
      </c>
      <c r="Z334" s="2"/>
      <c r="AA334" s="2">
        <v>42559021</v>
      </c>
      <c r="AB334" s="2">
        <f t="shared" si="280"/>
        <v>9.6199999999999992</v>
      </c>
      <c r="AC334" s="2">
        <f t="shared" si="281"/>
        <v>0</v>
      </c>
      <c r="AD334" s="2">
        <f t="shared" si="281"/>
        <v>0</v>
      </c>
      <c r="AE334" s="2">
        <f t="shared" si="281"/>
        <v>0</v>
      </c>
      <c r="AF334" s="2">
        <f t="shared" si="281"/>
        <v>9.6199999999999992</v>
      </c>
      <c r="AG334" s="2">
        <f t="shared" si="282"/>
        <v>0</v>
      </c>
      <c r="AH334" s="2">
        <f t="shared" si="283"/>
        <v>1.02</v>
      </c>
      <c r="AI334" s="2">
        <f t="shared" si="283"/>
        <v>0</v>
      </c>
      <c r="AJ334" s="2">
        <f t="shared" si="284"/>
        <v>0</v>
      </c>
      <c r="AK334" s="2">
        <v>9.6199999999999992</v>
      </c>
      <c r="AL334" s="2">
        <v>0</v>
      </c>
      <c r="AM334" s="2">
        <v>0</v>
      </c>
      <c r="AN334" s="2">
        <v>0</v>
      </c>
      <c r="AO334" s="2">
        <v>9.6199999999999992</v>
      </c>
      <c r="AP334" s="2">
        <v>0</v>
      </c>
      <c r="AQ334" s="2">
        <v>1.02</v>
      </c>
      <c r="AR334" s="2">
        <v>0</v>
      </c>
      <c r="AS334" s="2">
        <v>0</v>
      </c>
      <c r="AT334" s="2">
        <v>91</v>
      </c>
      <c r="AU334" s="2">
        <v>70</v>
      </c>
      <c r="AV334" s="2">
        <v>1</v>
      </c>
      <c r="AW334" s="2">
        <v>1</v>
      </c>
      <c r="AX334" s="2"/>
      <c r="AY334" s="2"/>
      <c r="AZ334" s="2">
        <v>1</v>
      </c>
      <c r="BA334" s="2">
        <v>1</v>
      </c>
      <c r="BB334" s="2">
        <v>1</v>
      </c>
      <c r="BC334" s="2">
        <v>1</v>
      </c>
      <c r="BD334" s="2" t="s">
        <v>3</v>
      </c>
      <c r="BE334" s="2" t="s">
        <v>3</v>
      </c>
      <c r="BF334" s="2" t="s">
        <v>3</v>
      </c>
      <c r="BG334" s="2" t="s">
        <v>3</v>
      </c>
      <c r="BH334" s="2">
        <v>0</v>
      </c>
      <c r="BI334" s="2">
        <v>1</v>
      </c>
      <c r="BJ334" s="2" t="s">
        <v>526</v>
      </c>
      <c r="BK334" s="2"/>
      <c r="BL334" s="2"/>
      <c r="BM334" s="2">
        <v>682</v>
      </c>
      <c r="BN334" s="2">
        <v>0</v>
      </c>
      <c r="BO334" s="2" t="s">
        <v>3</v>
      </c>
      <c r="BP334" s="2">
        <v>0</v>
      </c>
      <c r="BQ334" s="2">
        <v>60</v>
      </c>
      <c r="BR334" s="2">
        <v>0</v>
      </c>
      <c r="BS334" s="2">
        <v>1</v>
      </c>
      <c r="BT334" s="2">
        <v>1</v>
      </c>
      <c r="BU334" s="2">
        <v>1</v>
      </c>
      <c r="BV334" s="2">
        <v>1</v>
      </c>
      <c r="BW334" s="2">
        <v>1</v>
      </c>
      <c r="BX334" s="2">
        <v>1</v>
      </c>
      <c r="BY334" s="2" t="s">
        <v>3</v>
      </c>
      <c r="BZ334" s="2">
        <v>91</v>
      </c>
      <c r="CA334" s="2">
        <v>70</v>
      </c>
      <c r="CB334" s="2"/>
      <c r="CC334" s="2"/>
      <c r="CD334" s="2"/>
      <c r="CE334" s="2"/>
      <c r="CF334" s="2">
        <v>0</v>
      </c>
      <c r="CG334" s="2">
        <v>0</v>
      </c>
      <c r="CH334" s="2"/>
      <c r="CI334" s="2"/>
      <c r="CJ334" s="2"/>
      <c r="CK334" s="2"/>
      <c r="CL334" s="2"/>
      <c r="CM334" s="2">
        <v>0</v>
      </c>
      <c r="CN334" s="2" t="s">
        <v>3</v>
      </c>
      <c r="CO334" s="2">
        <v>0</v>
      </c>
      <c r="CP334" s="2">
        <f t="shared" si="285"/>
        <v>36.65</v>
      </c>
      <c r="CQ334" s="2">
        <f t="shared" si="286"/>
        <v>0</v>
      </c>
      <c r="CR334" s="2">
        <f t="shared" si="287"/>
        <v>0</v>
      </c>
      <c r="CS334" s="2">
        <f t="shared" si="288"/>
        <v>0</v>
      </c>
      <c r="CT334" s="2">
        <f t="shared" si="289"/>
        <v>9.6199999999999992</v>
      </c>
      <c r="CU334" s="2">
        <f t="shared" si="290"/>
        <v>0</v>
      </c>
      <c r="CV334" s="2">
        <f t="shared" si="291"/>
        <v>1.02</v>
      </c>
      <c r="CW334" s="2">
        <f t="shared" si="292"/>
        <v>0</v>
      </c>
      <c r="CX334" s="2">
        <f t="shared" si="292"/>
        <v>0</v>
      </c>
      <c r="CY334" s="2">
        <f>((S334*BZ334)/100)</f>
        <v>33.351500000000001</v>
      </c>
      <c r="CZ334" s="2">
        <f>((S334*CA334)/100)</f>
        <v>25.655000000000001</v>
      </c>
      <c r="DA334" s="2"/>
      <c r="DB334" s="2"/>
      <c r="DC334" s="2" t="s">
        <v>3</v>
      </c>
      <c r="DD334" s="2" t="s">
        <v>3</v>
      </c>
      <c r="DE334" s="2" t="s">
        <v>3</v>
      </c>
      <c r="DF334" s="2" t="s">
        <v>3</v>
      </c>
      <c r="DG334" s="2" t="s">
        <v>3</v>
      </c>
      <c r="DH334" s="2" t="s">
        <v>3</v>
      </c>
      <c r="DI334" s="2" t="s">
        <v>3</v>
      </c>
      <c r="DJ334" s="2" t="s">
        <v>3</v>
      </c>
      <c r="DK334" s="2" t="s">
        <v>3</v>
      </c>
      <c r="DL334" s="2" t="s">
        <v>3</v>
      </c>
      <c r="DM334" s="2" t="s">
        <v>3</v>
      </c>
      <c r="DN334" s="2">
        <v>0</v>
      </c>
      <c r="DO334" s="2">
        <v>0</v>
      </c>
      <c r="DP334" s="2">
        <v>1.0469999999999999</v>
      </c>
      <c r="DQ334" s="2">
        <v>1.002</v>
      </c>
      <c r="DR334" s="2"/>
      <c r="DS334" s="2"/>
      <c r="DT334" s="2"/>
      <c r="DU334" s="2">
        <v>1013</v>
      </c>
      <c r="DV334" s="2" t="s">
        <v>519</v>
      </c>
      <c r="DW334" s="2" t="s">
        <v>519</v>
      </c>
      <c r="DX334" s="2">
        <v>1</v>
      </c>
      <c r="DY334" s="2"/>
      <c r="DZ334" s="2"/>
      <c r="EA334" s="2"/>
      <c r="EB334" s="2"/>
      <c r="EC334" s="2"/>
      <c r="ED334" s="2"/>
      <c r="EE334" s="2">
        <v>42145689</v>
      </c>
      <c r="EF334" s="2">
        <v>60</v>
      </c>
      <c r="EG334" s="2" t="s">
        <v>489</v>
      </c>
      <c r="EH334" s="2">
        <v>0</v>
      </c>
      <c r="EI334" s="2" t="s">
        <v>3</v>
      </c>
      <c r="EJ334" s="2">
        <v>1</v>
      </c>
      <c r="EK334" s="2">
        <v>682</v>
      </c>
      <c r="EL334" s="2" t="s">
        <v>527</v>
      </c>
      <c r="EM334" s="2" t="s">
        <v>528</v>
      </c>
      <c r="EN334" s="2"/>
      <c r="EO334" s="2" t="s">
        <v>3</v>
      </c>
      <c r="EP334" s="2"/>
      <c r="EQ334" s="2">
        <v>512</v>
      </c>
      <c r="ER334" s="2">
        <v>9.6199999999999992</v>
      </c>
      <c r="ES334" s="2">
        <v>0</v>
      </c>
      <c r="ET334" s="2">
        <v>0</v>
      </c>
      <c r="EU334" s="2">
        <v>0</v>
      </c>
      <c r="EV334" s="2">
        <v>9.6199999999999992</v>
      </c>
      <c r="EW334" s="2">
        <v>1.02</v>
      </c>
      <c r="EX334" s="2">
        <v>0</v>
      </c>
      <c r="EY334" s="2">
        <v>0</v>
      </c>
      <c r="EZ334" s="2"/>
      <c r="FA334" s="2"/>
      <c r="FB334" s="2"/>
      <c r="FC334" s="2"/>
      <c r="FD334" s="2"/>
      <c r="FE334" s="2"/>
      <c r="FF334" s="2"/>
      <c r="FG334" s="2"/>
      <c r="FH334" s="2"/>
      <c r="FI334" s="2"/>
      <c r="FJ334" s="2"/>
      <c r="FK334" s="2"/>
      <c r="FL334" s="2"/>
      <c r="FM334" s="2"/>
      <c r="FN334" s="2"/>
      <c r="FO334" s="2"/>
      <c r="FP334" s="2"/>
      <c r="FQ334" s="2">
        <v>0</v>
      </c>
      <c r="FR334" s="2">
        <f t="shared" si="293"/>
        <v>0</v>
      </c>
      <c r="FS334" s="2">
        <v>0</v>
      </c>
      <c r="FT334" s="2"/>
      <c r="FU334" s="2"/>
      <c r="FV334" s="2"/>
      <c r="FW334" s="2"/>
      <c r="FX334" s="2">
        <v>91</v>
      </c>
      <c r="FY334" s="2">
        <v>70</v>
      </c>
      <c r="FZ334" s="2"/>
      <c r="GA334" s="2" t="s">
        <v>3</v>
      </c>
      <c r="GB334" s="2"/>
      <c r="GC334" s="2"/>
      <c r="GD334" s="2">
        <v>0</v>
      </c>
      <c r="GE334" s="2"/>
      <c r="GF334" s="2">
        <v>903638064</v>
      </c>
      <c r="GG334" s="2">
        <v>2</v>
      </c>
      <c r="GH334" s="2">
        <v>1</v>
      </c>
      <c r="GI334" s="2">
        <v>-2</v>
      </c>
      <c r="GJ334" s="2">
        <v>0</v>
      </c>
      <c r="GK334" s="2">
        <f>ROUND(R334*(R12)/100,2)</f>
        <v>0</v>
      </c>
      <c r="GL334" s="2">
        <f t="shared" si="294"/>
        <v>0</v>
      </c>
      <c r="GM334" s="2">
        <f t="shared" si="295"/>
        <v>95.66</v>
      </c>
      <c r="GN334" s="2">
        <f t="shared" si="296"/>
        <v>95.66</v>
      </c>
      <c r="GO334" s="2">
        <f t="shared" si="297"/>
        <v>0</v>
      </c>
      <c r="GP334" s="2">
        <f t="shared" si="298"/>
        <v>0</v>
      </c>
      <c r="GQ334" s="2"/>
      <c r="GR334" s="2">
        <v>0</v>
      </c>
      <c r="GS334" s="2">
        <v>3</v>
      </c>
      <c r="GT334" s="2">
        <v>0</v>
      </c>
      <c r="GU334" s="2" t="s">
        <v>3</v>
      </c>
      <c r="GV334" s="2">
        <f t="shared" si="299"/>
        <v>0</v>
      </c>
      <c r="GW334" s="2">
        <v>1</v>
      </c>
      <c r="GX334" s="2">
        <f t="shared" si="300"/>
        <v>0</v>
      </c>
      <c r="GY334" s="2"/>
      <c r="GZ334" s="2"/>
      <c r="HA334" s="2">
        <v>0</v>
      </c>
      <c r="HB334" s="2">
        <v>0</v>
      </c>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v>0</v>
      </c>
      <c r="IL334" s="2"/>
      <c r="IM334" s="2"/>
      <c r="IN334" s="2"/>
      <c r="IO334" s="2"/>
      <c r="IP334" s="2"/>
      <c r="IQ334" s="2"/>
      <c r="IR334" s="2"/>
      <c r="IS334" s="2"/>
      <c r="IT334" s="2"/>
      <c r="IU334" s="2"/>
    </row>
    <row r="335" spans="1:255" x14ac:dyDescent="0.2">
      <c r="A335">
        <v>17</v>
      </c>
      <c r="B335">
        <v>1</v>
      </c>
      <c r="C335">
        <f>ROW(SmtRes!A286)</f>
        <v>286</v>
      </c>
      <c r="D335">
        <f>ROW(EtalonRes!A396)</f>
        <v>396</v>
      </c>
      <c r="E335" t="s">
        <v>523</v>
      </c>
      <c r="F335" t="s">
        <v>524</v>
      </c>
      <c r="G335" t="s">
        <v>525</v>
      </c>
      <c r="H335" t="s">
        <v>519</v>
      </c>
      <c r="I335">
        <v>3.81013</v>
      </c>
      <c r="J335">
        <v>0</v>
      </c>
      <c r="O335">
        <f t="shared" si="270"/>
        <v>747.73</v>
      </c>
      <c r="P335">
        <f t="shared" si="271"/>
        <v>0</v>
      </c>
      <c r="Q335">
        <f t="shared" si="272"/>
        <v>0</v>
      </c>
      <c r="R335">
        <f t="shared" si="273"/>
        <v>0</v>
      </c>
      <c r="S335">
        <f t="shared" si="274"/>
        <v>747.73</v>
      </c>
      <c r="T335">
        <f t="shared" si="275"/>
        <v>0</v>
      </c>
      <c r="U335">
        <f t="shared" si="276"/>
        <v>3.8863326000000002</v>
      </c>
      <c r="V335">
        <f t="shared" si="277"/>
        <v>0</v>
      </c>
      <c r="W335">
        <f t="shared" si="278"/>
        <v>0</v>
      </c>
      <c r="X335">
        <f t="shared" si="279"/>
        <v>545.84</v>
      </c>
      <c r="Y335">
        <f t="shared" si="279"/>
        <v>306.57</v>
      </c>
      <c r="AA335">
        <v>42559019</v>
      </c>
      <c r="AB335">
        <f t="shared" si="280"/>
        <v>9.6199999999999992</v>
      </c>
      <c r="AC335">
        <f t="shared" si="281"/>
        <v>0</v>
      </c>
      <c r="AD335">
        <f t="shared" si="281"/>
        <v>0</v>
      </c>
      <c r="AE335">
        <f t="shared" si="281"/>
        <v>0</v>
      </c>
      <c r="AF335">
        <f t="shared" si="281"/>
        <v>9.6199999999999992</v>
      </c>
      <c r="AG335">
        <f t="shared" si="282"/>
        <v>0</v>
      </c>
      <c r="AH335">
        <f t="shared" si="283"/>
        <v>1.02</v>
      </c>
      <c r="AI335">
        <f t="shared" si="283"/>
        <v>0</v>
      </c>
      <c r="AJ335">
        <f t="shared" si="284"/>
        <v>0</v>
      </c>
      <c r="AK335">
        <v>9.6199999999999992</v>
      </c>
      <c r="AL335">
        <v>0</v>
      </c>
      <c r="AM335">
        <v>0</v>
      </c>
      <c r="AN335">
        <v>0</v>
      </c>
      <c r="AO335">
        <v>9.6199999999999992</v>
      </c>
      <c r="AP335">
        <v>0</v>
      </c>
      <c r="AQ335">
        <v>1.02</v>
      </c>
      <c r="AR335">
        <v>0</v>
      </c>
      <c r="AS335">
        <v>0</v>
      </c>
      <c r="AT335">
        <v>73</v>
      </c>
      <c r="AU335">
        <v>41</v>
      </c>
      <c r="AV335">
        <v>1</v>
      </c>
      <c r="AW335">
        <v>1</v>
      </c>
      <c r="AZ335">
        <v>1</v>
      </c>
      <c r="BA335">
        <v>20.399999999999999</v>
      </c>
      <c r="BB335">
        <v>1</v>
      </c>
      <c r="BC335">
        <v>1</v>
      </c>
      <c r="BD335" t="s">
        <v>3</v>
      </c>
      <c r="BE335" t="s">
        <v>3</v>
      </c>
      <c r="BF335" t="s">
        <v>3</v>
      </c>
      <c r="BG335" t="s">
        <v>3</v>
      </c>
      <c r="BH335">
        <v>0</v>
      </c>
      <c r="BI335">
        <v>1</v>
      </c>
      <c r="BJ335" t="s">
        <v>526</v>
      </c>
      <c r="BM335">
        <v>682</v>
      </c>
      <c r="BN335">
        <v>0</v>
      </c>
      <c r="BO335" t="s">
        <v>524</v>
      </c>
      <c r="BP335">
        <v>1</v>
      </c>
      <c r="BQ335">
        <v>60</v>
      </c>
      <c r="BR335">
        <v>0</v>
      </c>
      <c r="BS335">
        <v>20.399999999999999</v>
      </c>
      <c r="BT335">
        <v>1</v>
      </c>
      <c r="BU335">
        <v>1</v>
      </c>
      <c r="BV335">
        <v>1</v>
      </c>
      <c r="BW335">
        <v>1</v>
      </c>
      <c r="BX335">
        <v>1</v>
      </c>
      <c r="BY335" t="s">
        <v>3</v>
      </c>
      <c r="BZ335">
        <v>73</v>
      </c>
      <c r="CA335">
        <v>41</v>
      </c>
      <c r="CF335">
        <v>0</v>
      </c>
      <c r="CG335">
        <v>0</v>
      </c>
      <c r="CM335">
        <v>0</v>
      </c>
      <c r="CN335" t="s">
        <v>3</v>
      </c>
      <c r="CO335">
        <v>0</v>
      </c>
      <c r="CP335">
        <f t="shared" si="285"/>
        <v>747.73</v>
      </c>
      <c r="CQ335">
        <f t="shared" si="286"/>
        <v>0</v>
      </c>
      <c r="CR335">
        <f t="shared" si="287"/>
        <v>0</v>
      </c>
      <c r="CS335">
        <f t="shared" si="288"/>
        <v>0</v>
      </c>
      <c r="CT335">
        <f t="shared" si="289"/>
        <v>196.24799999999996</v>
      </c>
      <c r="CU335">
        <f t="shared" si="290"/>
        <v>0</v>
      </c>
      <c r="CV335">
        <f t="shared" si="291"/>
        <v>1.02</v>
      </c>
      <c r="CW335">
        <f t="shared" si="292"/>
        <v>0</v>
      </c>
      <c r="CX335">
        <f t="shared" si="292"/>
        <v>0</v>
      </c>
      <c r="CY335">
        <f>S335*(BZ335/100)</f>
        <v>545.84289999999999</v>
      </c>
      <c r="CZ335">
        <f>S335*(CA335/100)</f>
        <v>306.5693</v>
      </c>
      <c r="DC335" t="s">
        <v>3</v>
      </c>
      <c r="DD335" t="s">
        <v>3</v>
      </c>
      <c r="DE335" t="s">
        <v>3</v>
      </c>
      <c r="DF335" t="s">
        <v>3</v>
      </c>
      <c r="DG335" t="s">
        <v>3</v>
      </c>
      <c r="DH335" t="s">
        <v>3</v>
      </c>
      <c r="DI335" t="s">
        <v>3</v>
      </c>
      <c r="DJ335" t="s">
        <v>3</v>
      </c>
      <c r="DK335" t="s">
        <v>3</v>
      </c>
      <c r="DL335" t="s">
        <v>3</v>
      </c>
      <c r="DM335" t="s">
        <v>3</v>
      </c>
      <c r="DN335">
        <v>91</v>
      </c>
      <c r="DO335">
        <v>70</v>
      </c>
      <c r="DP335">
        <v>1.0469999999999999</v>
      </c>
      <c r="DQ335">
        <v>1.002</v>
      </c>
      <c r="DU335">
        <v>1013</v>
      </c>
      <c r="DV335" t="s">
        <v>519</v>
      </c>
      <c r="DW335" t="s">
        <v>519</v>
      </c>
      <c r="DX335">
        <v>1</v>
      </c>
      <c r="EE335">
        <v>42145689</v>
      </c>
      <c r="EF335">
        <v>60</v>
      </c>
      <c r="EG335" t="s">
        <v>489</v>
      </c>
      <c r="EH335">
        <v>0</v>
      </c>
      <c r="EI335" t="s">
        <v>3</v>
      </c>
      <c r="EJ335">
        <v>1</v>
      </c>
      <c r="EK335">
        <v>682</v>
      </c>
      <c r="EL335" t="s">
        <v>527</v>
      </c>
      <c r="EM335" t="s">
        <v>528</v>
      </c>
      <c r="EO335" t="s">
        <v>3</v>
      </c>
      <c r="EQ335">
        <v>512</v>
      </c>
      <c r="ER335">
        <v>9.6199999999999992</v>
      </c>
      <c r="ES335">
        <v>0</v>
      </c>
      <c r="ET335">
        <v>0</v>
      </c>
      <c r="EU335">
        <v>0</v>
      </c>
      <c r="EV335">
        <v>9.6199999999999992</v>
      </c>
      <c r="EW335">
        <v>1.02</v>
      </c>
      <c r="EX335">
        <v>0</v>
      </c>
      <c r="EY335">
        <v>0</v>
      </c>
      <c r="FQ335">
        <v>0</v>
      </c>
      <c r="FR335">
        <f t="shared" si="293"/>
        <v>0</v>
      </c>
      <c r="FS335">
        <v>0</v>
      </c>
      <c r="FX335">
        <v>91</v>
      </c>
      <c r="FY335">
        <v>70</v>
      </c>
      <c r="GA335" t="s">
        <v>3</v>
      </c>
      <c r="GD335">
        <v>0</v>
      </c>
      <c r="GF335">
        <v>903638064</v>
      </c>
      <c r="GG335">
        <v>2</v>
      </c>
      <c r="GH335">
        <v>1</v>
      </c>
      <c r="GI335">
        <v>2</v>
      </c>
      <c r="GJ335">
        <v>0</v>
      </c>
      <c r="GK335">
        <f>ROUND(R335*(S12)/100,2)</f>
        <v>0</v>
      </c>
      <c r="GL335">
        <f t="shared" si="294"/>
        <v>0</v>
      </c>
      <c r="GM335">
        <f t="shared" si="295"/>
        <v>1600.14</v>
      </c>
      <c r="GN335">
        <f t="shared" si="296"/>
        <v>1600.14</v>
      </c>
      <c r="GO335">
        <f t="shared" si="297"/>
        <v>0</v>
      </c>
      <c r="GP335">
        <f t="shared" si="298"/>
        <v>0</v>
      </c>
      <c r="GR335">
        <v>0</v>
      </c>
      <c r="GS335">
        <v>3</v>
      </c>
      <c r="GT335">
        <v>0</v>
      </c>
      <c r="GU335" t="s">
        <v>3</v>
      </c>
      <c r="GV335">
        <f t="shared" si="299"/>
        <v>0</v>
      </c>
      <c r="GW335">
        <v>1</v>
      </c>
      <c r="GX335">
        <f t="shared" si="300"/>
        <v>0</v>
      </c>
      <c r="HA335">
        <v>0</v>
      </c>
      <c r="HB335">
        <v>0</v>
      </c>
      <c r="IK335">
        <v>0</v>
      </c>
    </row>
    <row r="336" spans="1:255" x14ac:dyDescent="0.2">
      <c r="A336" s="2">
        <v>17</v>
      </c>
      <c r="B336" s="2">
        <v>1</v>
      </c>
      <c r="C336" s="2">
        <f>ROW(SmtRes!A287)</f>
        <v>287</v>
      </c>
      <c r="D336" s="2">
        <f>ROW(EtalonRes!A397)</f>
        <v>397</v>
      </c>
      <c r="E336" s="2" t="s">
        <v>529</v>
      </c>
      <c r="F336" s="2" t="s">
        <v>530</v>
      </c>
      <c r="G336" s="2" t="s">
        <v>531</v>
      </c>
      <c r="H336" s="2" t="s">
        <v>519</v>
      </c>
      <c r="I336" s="2">
        <v>3.81013</v>
      </c>
      <c r="J336" s="2">
        <v>0</v>
      </c>
      <c r="K336" s="2"/>
      <c r="L336" s="2"/>
      <c r="M336" s="2"/>
      <c r="N336" s="2"/>
      <c r="O336" s="2">
        <f t="shared" si="270"/>
        <v>134.72999999999999</v>
      </c>
      <c r="P336" s="2">
        <f t="shared" si="271"/>
        <v>0</v>
      </c>
      <c r="Q336" s="2">
        <f t="shared" si="272"/>
        <v>134.72999999999999</v>
      </c>
      <c r="R336" s="2">
        <f t="shared" si="273"/>
        <v>0</v>
      </c>
      <c r="S336" s="2">
        <f t="shared" si="274"/>
        <v>0</v>
      </c>
      <c r="T336" s="2">
        <f t="shared" si="275"/>
        <v>0</v>
      </c>
      <c r="U336" s="2">
        <f t="shared" si="276"/>
        <v>0</v>
      </c>
      <c r="V336" s="2">
        <f t="shared" si="277"/>
        <v>0</v>
      </c>
      <c r="W336" s="2">
        <f t="shared" si="278"/>
        <v>0</v>
      </c>
      <c r="X336" s="2">
        <f t="shared" si="279"/>
        <v>0</v>
      </c>
      <c r="Y336" s="2">
        <f t="shared" si="279"/>
        <v>0</v>
      </c>
      <c r="Z336" s="2"/>
      <c r="AA336" s="2">
        <v>42559021</v>
      </c>
      <c r="AB336" s="2">
        <f t="shared" si="280"/>
        <v>35.36</v>
      </c>
      <c r="AC336" s="2">
        <f t="shared" si="281"/>
        <v>0</v>
      </c>
      <c r="AD336" s="2">
        <f t="shared" si="281"/>
        <v>35.36</v>
      </c>
      <c r="AE336" s="2">
        <f t="shared" si="281"/>
        <v>0</v>
      </c>
      <c r="AF336" s="2">
        <f t="shared" si="281"/>
        <v>0</v>
      </c>
      <c r="AG336" s="2">
        <f t="shared" si="282"/>
        <v>0</v>
      </c>
      <c r="AH336" s="2">
        <f t="shared" si="283"/>
        <v>0</v>
      </c>
      <c r="AI336" s="2">
        <f t="shared" si="283"/>
        <v>0</v>
      </c>
      <c r="AJ336" s="2">
        <f t="shared" si="284"/>
        <v>0</v>
      </c>
      <c r="AK336" s="2">
        <v>35.36</v>
      </c>
      <c r="AL336" s="2">
        <v>0</v>
      </c>
      <c r="AM336" s="2">
        <v>35.36</v>
      </c>
      <c r="AN336" s="2">
        <v>0</v>
      </c>
      <c r="AO336" s="2">
        <v>0</v>
      </c>
      <c r="AP336" s="2">
        <v>0</v>
      </c>
      <c r="AQ336" s="2">
        <v>0</v>
      </c>
      <c r="AR336" s="2">
        <v>0</v>
      </c>
      <c r="AS336" s="2">
        <v>0</v>
      </c>
      <c r="AT336" s="2">
        <v>0</v>
      </c>
      <c r="AU336" s="2">
        <v>0</v>
      </c>
      <c r="AV336" s="2">
        <v>1</v>
      </c>
      <c r="AW336" s="2">
        <v>1</v>
      </c>
      <c r="AX336" s="2"/>
      <c r="AY336" s="2"/>
      <c r="AZ336" s="2">
        <v>1</v>
      </c>
      <c r="BA336" s="2">
        <v>1</v>
      </c>
      <c r="BB336" s="2">
        <v>1</v>
      </c>
      <c r="BC336" s="2">
        <v>1</v>
      </c>
      <c r="BD336" s="2" t="s">
        <v>3</v>
      </c>
      <c r="BE336" s="2" t="s">
        <v>3</v>
      </c>
      <c r="BF336" s="2" t="s">
        <v>3</v>
      </c>
      <c r="BG336" s="2" t="s">
        <v>3</v>
      </c>
      <c r="BH336" s="2">
        <v>0</v>
      </c>
      <c r="BI336" s="2">
        <v>4</v>
      </c>
      <c r="BJ336" s="2" t="s">
        <v>532</v>
      </c>
      <c r="BK336" s="2"/>
      <c r="BL336" s="2"/>
      <c r="BM336" s="2">
        <v>1110</v>
      </c>
      <c r="BN336" s="2">
        <v>0</v>
      </c>
      <c r="BO336" s="2" t="s">
        <v>3</v>
      </c>
      <c r="BP336" s="2">
        <v>0</v>
      </c>
      <c r="BQ336" s="2">
        <v>150</v>
      </c>
      <c r="BR336" s="2">
        <v>0</v>
      </c>
      <c r="BS336" s="2">
        <v>1</v>
      </c>
      <c r="BT336" s="2">
        <v>1</v>
      </c>
      <c r="BU336" s="2">
        <v>1</v>
      </c>
      <c r="BV336" s="2">
        <v>1</v>
      </c>
      <c r="BW336" s="2">
        <v>1</v>
      </c>
      <c r="BX336" s="2">
        <v>1</v>
      </c>
      <c r="BY336" s="2" t="s">
        <v>3</v>
      </c>
      <c r="BZ336" s="2">
        <v>0</v>
      </c>
      <c r="CA336" s="2">
        <v>0</v>
      </c>
      <c r="CB336" s="2"/>
      <c r="CC336" s="2"/>
      <c r="CD336" s="2"/>
      <c r="CE336" s="2"/>
      <c r="CF336" s="2">
        <v>0</v>
      </c>
      <c r="CG336" s="2">
        <v>0</v>
      </c>
      <c r="CH336" s="2"/>
      <c r="CI336" s="2"/>
      <c r="CJ336" s="2"/>
      <c r="CK336" s="2"/>
      <c r="CL336" s="2"/>
      <c r="CM336" s="2">
        <v>0</v>
      </c>
      <c r="CN336" s="2" t="s">
        <v>3</v>
      </c>
      <c r="CO336" s="2">
        <v>0</v>
      </c>
      <c r="CP336" s="2">
        <f t="shared" si="285"/>
        <v>134.72999999999999</v>
      </c>
      <c r="CQ336" s="2">
        <f t="shared" si="286"/>
        <v>0</v>
      </c>
      <c r="CR336" s="2">
        <f t="shared" si="287"/>
        <v>35.36</v>
      </c>
      <c r="CS336" s="2">
        <f t="shared" si="288"/>
        <v>0</v>
      </c>
      <c r="CT336" s="2">
        <f t="shared" si="289"/>
        <v>0</v>
      </c>
      <c r="CU336" s="2">
        <f t="shared" si="290"/>
        <v>0</v>
      </c>
      <c r="CV336" s="2">
        <f t="shared" si="291"/>
        <v>0</v>
      </c>
      <c r="CW336" s="2">
        <f t="shared" si="292"/>
        <v>0</v>
      </c>
      <c r="CX336" s="2">
        <f t="shared" si="292"/>
        <v>0</v>
      </c>
      <c r="CY336" s="2">
        <f>((S336*BZ336)/100)</f>
        <v>0</v>
      </c>
      <c r="CZ336" s="2">
        <f>((S336*CA336)/100)</f>
        <v>0</v>
      </c>
      <c r="DA336" s="2"/>
      <c r="DB336" s="2"/>
      <c r="DC336" s="2" t="s">
        <v>3</v>
      </c>
      <c r="DD336" s="2" t="s">
        <v>3</v>
      </c>
      <c r="DE336" s="2" t="s">
        <v>3</v>
      </c>
      <c r="DF336" s="2" t="s">
        <v>3</v>
      </c>
      <c r="DG336" s="2" t="s">
        <v>3</v>
      </c>
      <c r="DH336" s="2" t="s">
        <v>3</v>
      </c>
      <c r="DI336" s="2" t="s">
        <v>3</v>
      </c>
      <c r="DJ336" s="2" t="s">
        <v>3</v>
      </c>
      <c r="DK336" s="2" t="s">
        <v>3</v>
      </c>
      <c r="DL336" s="2" t="s">
        <v>3</v>
      </c>
      <c r="DM336" s="2" t="s">
        <v>3</v>
      </c>
      <c r="DN336" s="2">
        <v>0</v>
      </c>
      <c r="DO336" s="2">
        <v>0</v>
      </c>
      <c r="DP336" s="2">
        <v>1</v>
      </c>
      <c r="DQ336" s="2">
        <v>1</v>
      </c>
      <c r="DR336" s="2"/>
      <c r="DS336" s="2"/>
      <c r="DT336" s="2"/>
      <c r="DU336" s="2">
        <v>1013</v>
      </c>
      <c r="DV336" s="2" t="s">
        <v>519</v>
      </c>
      <c r="DW336" s="2" t="s">
        <v>519</v>
      </c>
      <c r="DX336" s="2">
        <v>1</v>
      </c>
      <c r="DY336" s="2"/>
      <c r="DZ336" s="2"/>
      <c r="EA336" s="2"/>
      <c r="EB336" s="2"/>
      <c r="EC336" s="2"/>
      <c r="ED336" s="2"/>
      <c r="EE336" s="2">
        <v>42146117</v>
      </c>
      <c r="EF336" s="2">
        <v>150</v>
      </c>
      <c r="EG336" s="2" t="s">
        <v>533</v>
      </c>
      <c r="EH336" s="2">
        <v>0</v>
      </c>
      <c r="EI336" s="2" t="s">
        <v>3</v>
      </c>
      <c r="EJ336" s="2">
        <v>4</v>
      </c>
      <c r="EK336" s="2">
        <v>1110</v>
      </c>
      <c r="EL336" s="2" t="s">
        <v>534</v>
      </c>
      <c r="EM336" s="2" t="s">
        <v>535</v>
      </c>
      <c r="EN336" s="2"/>
      <c r="EO336" s="2" t="s">
        <v>3</v>
      </c>
      <c r="EP336" s="2"/>
      <c r="EQ336" s="2">
        <v>512</v>
      </c>
      <c r="ER336" s="2">
        <v>35.36</v>
      </c>
      <c r="ES336" s="2">
        <v>0</v>
      </c>
      <c r="ET336" s="2">
        <v>35.36</v>
      </c>
      <c r="EU336" s="2">
        <v>0</v>
      </c>
      <c r="EV336" s="2">
        <v>0</v>
      </c>
      <c r="EW336" s="2">
        <v>0</v>
      </c>
      <c r="EX336" s="2">
        <v>0</v>
      </c>
      <c r="EY336" s="2">
        <v>0</v>
      </c>
      <c r="EZ336" s="2"/>
      <c r="FA336" s="2"/>
      <c r="FB336" s="2"/>
      <c r="FC336" s="2"/>
      <c r="FD336" s="2"/>
      <c r="FE336" s="2"/>
      <c r="FF336" s="2"/>
      <c r="FG336" s="2"/>
      <c r="FH336" s="2"/>
      <c r="FI336" s="2"/>
      <c r="FJ336" s="2"/>
      <c r="FK336" s="2"/>
      <c r="FL336" s="2"/>
      <c r="FM336" s="2"/>
      <c r="FN336" s="2"/>
      <c r="FO336" s="2"/>
      <c r="FP336" s="2"/>
      <c r="FQ336" s="2">
        <v>0</v>
      </c>
      <c r="FR336" s="2">
        <f t="shared" si="293"/>
        <v>0</v>
      </c>
      <c r="FS336" s="2">
        <v>0</v>
      </c>
      <c r="FT336" s="2"/>
      <c r="FU336" s="2"/>
      <c r="FV336" s="2"/>
      <c r="FW336" s="2"/>
      <c r="FX336" s="2">
        <v>0</v>
      </c>
      <c r="FY336" s="2">
        <v>0</v>
      </c>
      <c r="FZ336" s="2"/>
      <c r="GA336" s="2" t="s">
        <v>3</v>
      </c>
      <c r="GB336" s="2"/>
      <c r="GC336" s="2"/>
      <c r="GD336" s="2">
        <v>0</v>
      </c>
      <c r="GE336" s="2"/>
      <c r="GF336" s="2">
        <v>963142926</v>
      </c>
      <c r="GG336" s="2">
        <v>2</v>
      </c>
      <c r="GH336" s="2">
        <v>1</v>
      </c>
      <c r="GI336" s="2">
        <v>-2</v>
      </c>
      <c r="GJ336" s="2">
        <v>0</v>
      </c>
      <c r="GK336" s="2">
        <f>ROUND(R336*(R12)/100,2)</f>
        <v>0</v>
      </c>
      <c r="GL336" s="2">
        <f t="shared" si="294"/>
        <v>0</v>
      </c>
      <c r="GM336" s="2">
        <f t="shared" si="295"/>
        <v>134.72999999999999</v>
      </c>
      <c r="GN336" s="2">
        <f t="shared" si="296"/>
        <v>0</v>
      </c>
      <c r="GO336" s="2">
        <f t="shared" si="297"/>
        <v>0</v>
      </c>
      <c r="GP336" s="2">
        <f t="shared" si="298"/>
        <v>134.72999999999999</v>
      </c>
      <c r="GQ336" s="2"/>
      <c r="GR336" s="2">
        <v>0</v>
      </c>
      <c r="GS336" s="2">
        <v>3</v>
      </c>
      <c r="GT336" s="2">
        <v>0</v>
      </c>
      <c r="GU336" s="2" t="s">
        <v>3</v>
      </c>
      <c r="GV336" s="2">
        <f t="shared" si="299"/>
        <v>0</v>
      </c>
      <c r="GW336" s="2">
        <v>1</v>
      </c>
      <c r="GX336" s="2">
        <f t="shared" si="300"/>
        <v>0</v>
      </c>
      <c r="GY336" s="2"/>
      <c r="GZ336" s="2"/>
      <c r="HA336" s="2">
        <v>0</v>
      </c>
      <c r="HB336" s="2">
        <v>0</v>
      </c>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v>0</v>
      </c>
      <c r="IL336" s="2"/>
      <c r="IM336" s="2"/>
      <c r="IN336" s="2"/>
      <c r="IO336" s="2"/>
      <c r="IP336" s="2"/>
      <c r="IQ336" s="2"/>
      <c r="IR336" s="2"/>
      <c r="IS336" s="2"/>
      <c r="IT336" s="2"/>
      <c r="IU336" s="2"/>
    </row>
    <row r="337" spans="1:255" x14ac:dyDescent="0.2">
      <c r="A337">
        <v>17</v>
      </c>
      <c r="B337">
        <v>1</v>
      </c>
      <c r="C337">
        <f>ROW(SmtRes!A288)</f>
        <v>288</v>
      </c>
      <c r="D337">
        <f>ROW(EtalonRes!A398)</f>
        <v>398</v>
      </c>
      <c r="E337" t="s">
        <v>529</v>
      </c>
      <c r="F337" t="s">
        <v>530</v>
      </c>
      <c r="G337" t="s">
        <v>531</v>
      </c>
      <c r="H337" t="s">
        <v>519</v>
      </c>
      <c r="I337">
        <v>3.81013</v>
      </c>
      <c r="J337">
        <v>0</v>
      </c>
      <c r="O337">
        <f t="shared" si="270"/>
        <v>1313.58</v>
      </c>
      <c r="P337">
        <f t="shared" si="271"/>
        <v>0</v>
      </c>
      <c r="Q337">
        <f t="shared" si="272"/>
        <v>1313.58</v>
      </c>
      <c r="R337">
        <f t="shared" si="273"/>
        <v>0</v>
      </c>
      <c r="S337">
        <f t="shared" si="274"/>
        <v>0</v>
      </c>
      <c r="T337">
        <f t="shared" si="275"/>
        <v>0</v>
      </c>
      <c r="U337">
        <f t="shared" si="276"/>
        <v>0</v>
      </c>
      <c r="V337">
        <f t="shared" si="277"/>
        <v>0</v>
      </c>
      <c r="W337">
        <f t="shared" si="278"/>
        <v>0</v>
      </c>
      <c r="X337">
        <f t="shared" si="279"/>
        <v>0</v>
      </c>
      <c r="Y337">
        <f t="shared" si="279"/>
        <v>0</v>
      </c>
      <c r="AA337">
        <v>42559019</v>
      </c>
      <c r="AB337">
        <f t="shared" si="280"/>
        <v>35.36</v>
      </c>
      <c r="AC337">
        <f t="shared" si="281"/>
        <v>0</v>
      </c>
      <c r="AD337">
        <f t="shared" si="281"/>
        <v>35.36</v>
      </c>
      <c r="AE337">
        <f t="shared" si="281"/>
        <v>0</v>
      </c>
      <c r="AF337">
        <f t="shared" si="281"/>
        <v>0</v>
      </c>
      <c r="AG337">
        <f t="shared" si="282"/>
        <v>0</v>
      </c>
      <c r="AH337">
        <f t="shared" si="283"/>
        <v>0</v>
      </c>
      <c r="AI337">
        <f t="shared" si="283"/>
        <v>0</v>
      </c>
      <c r="AJ337">
        <f t="shared" si="284"/>
        <v>0</v>
      </c>
      <c r="AK337">
        <v>35.36</v>
      </c>
      <c r="AL337">
        <v>0</v>
      </c>
      <c r="AM337">
        <v>35.36</v>
      </c>
      <c r="AN337">
        <v>0</v>
      </c>
      <c r="AO337">
        <v>0</v>
      </c>
      <c r="AP337">
        <v>0</v>
      </c>
      <c r="AQ337">
        <v>0</v>
      </c>
      <c r="AR337">
        <v>0</v>
      </c>
      <c r="AS337">
        <v>0</v>
      </c>
      <c r="AT337">
        <v>0</v>
      </c>
      <c r="AU337">
        <v>0</v>
      </c>
      <c r="AV337">
        <v>1</v>
      </c>
      <c r="AW337">
        <v>1</v>
      </c>
      <c r="AZ337">
        <v>1</v>
      </c>
      <c r="BA337">
        <v>20.399999999999999</v>
      </c>
      <c r="BB337">
        <v>9.75</v>
      </c>
      <c r="BC337">
        <v>1</v>
      </c>
      <c r="BD337" t="s">
        <v>3</v>
      </c>
      <c r="BE337" t="s">
        <v>3</v>
      </c>
      <c r="BF337" t="s">
        <v>3</v>
      </c>
      <c r="BG337" t="s">
        <v>3</v>
      </c>
      <c r="BH337">
        <v>0</v>
      </c>
      <c r="BI337">
        <v>4</v>
      </c>
      <c r="BJ337" t="s">
        <v>532</v>
      </c>
      <c r="BM337">
        <v>1110</v>
      </c>
      <c r="BN337">
        <v>0</v>
      </c>
      <c r="BO337" t="s">
        <v>530</v>
      </c>
      <c r="BP337">
        <v>1</v>
      </c>
      <c r="BQ337">
        <v>150</v>
      </c>
      <c r="BR337">
        <v>0</v>
      </c>
      <c r="BS337">
        <v>20.399999999999999</v>
      </c>
      <c r="BT337">
        <v>1</v>
      </c>
      <c r="BU337">
        <v>1</v>
      </c>
      <c r="BV337">
        <v>1</v>
      </c>
      <c r="BW337">
        <v>1</v>
      </c>
      <c r="BX337">
        <v>1</v>
      </c>
      <c r="BY337" t="s">
        <v>3</v>
      </c>
      <c r="BZ337">
        <v>0</v>
      </c>
      <c r="CA337">
        <v>0</v>
      </c>
      <c r="CF337">
        <v>0</v>
      </c>
      <c r="CG337">
        <v>0</v>
      </c>
      <c r="CM337">
        <v>0</v>
      </c>
      <c r="CN337" t="s">
        <v>3</v>
      </c>
      <c r="CO337">
        <v>0</v>
      </c>
      <c r="CP337">
        <f t="shared" si="285"/>
        <v>1313.58</v>
      </c>
      <c r="CQ337">
        <f t="shared" si="286"/>
        <v>0</v>
      </c>
      <c r="CR337">
        <f t="shared" si="287"/>
        <v>344.76</v>
      </c>
      <c r="CS337">
        <f t="shared" si="288"/>
        <v>0</v>
      </c>
      <c r="CT337">
        <f t="shared" si="289"/>
        <v>0</v>
      </c>
      <c r="CU337">
        <f t="shared" si="290"/>
        <v>0</v>
      </c>
      <c r="CV337">
        <f t="shared" si="291"/>
        <v>0</v>
      </c>
      <c r="CW337">
        <f t="shared" si="292"/>
        <v>0</v>
      </c>
      <c r="CX337">
        <f t="shared" si="292"/>
        <v>0</v>
      </c>
      <c r="CY337">
        <f>S337*(BZ337/100)</f>
        <v>0</v>
      </c>
      <c r="CZ337">
        <f>S337*(CA337/100)</f>
        <v>0</v>
      </c>
      <c r="DC337" t="s">
        <v>3</v>
      </c>
      <c r="DD337" t="s">
        <v>3</v>
      </c>
      <c r="DE337" t="s">
        <v>3</v>
      </c>
      <c r="DF337" t="s">
        <v>3</v>
      </c>
      <c r="DG337" t="s">
        <v>3</v>
      </c>
      <c r="DH337" t="s">
        <v>3</v>
      </c>
      <c r="DI337" t="s">
        <v>3</v>
      </c>
      <c r="DJ337" t="s">
        <v>3</v>
      </c>
      <c r="DK337" t="s">
        <v>3</v>
      </c>
      <c r="DL337" t="s">
        <v>3</v>
      </c>
      <c r="DM337" t="s">
        <v>3</v>
      </c>
      <c r="DN337">
        <v>0</v>
      </c>
      <c r="DO337">
        <v>0</v>
      </c>
      <c r="DP337">
        <v>1</v>
      </c>
      <c r="DQ337">
        <v>1</v>
      </c>
      <c r="DU337">
        <v>1013</v>
      </c>
      <c r="DV337" t="s">
        <v>519</v>
      </c>
      <c r="DW337" t="s">
        <v>519</v>
      </c>
      <c r="DX337">
        <v>1</v>
      </c>
      <c r="EE337">
        <v>42146117</v>
      </c>
      <c r="EF337">
        <v>150</v>
      </c>
      <c r="EG337" t="s">
        <v>533</v>
      </c>
      <c r="EH337">
        <v>0</v>
      </c>
      <c r="EI337" t="s">
        <v>3</v>
      </c>
      <c r="EJ337">
        <v>4</v>
      </c>
      <c r="EK337">
        <v>1110</v>
      </c>
      <c r="EL337" t="s">
        <v>534</v>
      </c>
      <c r="EM337" t="s">
        <v>535</v>
      </c>
      <c r="EO337" t="s">
        <v>3</v>
      </c>
      <c r="EQ337">
        <v>512</v>
      </c>
      <c r="ER337">
        <v>35.36</v>
      </c>
      <c r="ES337">
        <v>0</v>
      </c>
      <c r="ET337">
        <v>35.36</v>
      </c>
      <c r="EU337">
        <v>0</v>
      </c>
      <c r="EV337">
        <v>0</v>
      </c>
      <c r="EW337">
        <v>0</v>
      </c>
      <c r="EX337">
        <v>0</v>
      </c>
      <c r="EY337">
        <v>0</v>
      </c>
      <c r="FQ337">
        <v>0</v>
      </c>
      <c r="FR337">
        <f t="shared" si="293"/>
        <v>0</v>
      </c>
      <c r="FS337">
        <v>0</v>
      </c>
      <c r="FX337">
        <v>0</v>
      </c>
      <c r="FY337">
        <v>0</v>
      </c>
      <c r="GA337" t="s">
        <v>3</v>
      </c>
      <c r="GD337">
        <v>0</v>
      </c>
      <c r="GF337">
        <v>963142926</v>
      </c>
      <c r="GG337">
        <v>2</v>
      </c>
      <c r="GH337">
        <v>1</v>
      </c>
      <c r="GI337">
        <v>2</v>
      </c>
      <c r="GJ337">
        <v>0</v>
      </c>
      <c r="GK337">
        <f>ROUND(R337*(S12)/100,2)</f>
        <v>0</v>
      </c>
      <c r="GL337">
        <f t="shared" si="294"/>
        <v>0</v>
      </c>
      <c r="GM337">
        <f t="shared" si="295"/>
        <v>1313.58</v>
      </c>
      <c r="GN337">
        <f t="shared" si="296"/>
        <v>0</v>
      </c>
      <c r="GO337">
        <f t="shared" si="297"/>
        <v>0</v>
      </c>
      <c r="GP337">
        <f t="shared" si="298"/>
        <v>1313.58</v>
      </c>
      <c r="GR337">
        <v>0</v>
      </c>
      <c r="GS337">
        <v>3</v>
      </c>
      <c r="GT337">
        <v>0</v>
      </c>
      <c r="GU337" t="s">
        <v>3</v>
      </c>
      <c r="GV337">
        <f t="shared" si="299"/>
        <v>0</v>
      </c>
      <c r="GW337">
        <v>1</v>
      </c>
      <c r="GX337">
        <f t="shared" si="300"/>
        <v>0</v>
      </c>
      <c r="HA337">
        <v>0</v>
      </c>
      <c r="HB337">
        <v>0</v>
      </c>
      <c r="IK337">
        <v>0</v>
      </c>
    </row>
    <row r="338" spans="1:255" x14ac:dyDescent="0.2">
      <c r="A338" s="2">
        <v>17</v>
      </c>
      <c r="B338" s="2">
        <v>1</v>
      </c>
      <c r="C338" s="2">
        <f>ROW(SmtRes!A289)</f>
        <v>289</v>
      </c>
      <c r="D338" s="2">
        <f>ROW(EtalonRes!A399)</f>
        <v>399</v>
      </c>
      <c r="E338" s="2" t="s">
        <v>536</v>
      </c>
      <c r="F338" s="2" t="s">
        <v>537</v>
      </c>
      <c r="G338" s="2" t="s">
        <v>538</v>
      </c>
      <c r="H338" s="2" t="s">
        <v>519</v>
      </c>
      <c r="I338" s="2">
        <v>3.81013</v>
      </c>
      <c r="J338" s="2">
        <v>0</v>
      </c>
      <c r="K338" s="2"/>
      <c r="L338" s="2"/>
      <c r="M338" s="2"/>
      <c r="N338" s="2"/>
      <c r="O338" s="2">
        <f t="shared" si="270"/>
        <v>384.82</v>
      </c>
      <c r="P338" s="2">
        <f t="shared" si="271"/>
        <v>0</v>
      </c>
      <c r="Q338" s="2">
        <f t="shared" si="272"/>
        <v>384.82</v>
      </c>
      <c r="R338" s="2">
        <f t="shared" si="273"/>
        <v>0</v>
      </c>
      <c r="S338" s="2">
        <f t="shared" si="274"/>
        <v>0</v>
      </c>
      <c r="T338" s="2">
        <f t="shared" si="275"/>
        <v>0</v>
      </c>
      <c r="U338" s="2">
        <f t="shared" si="276"/>
        <v>0</v>
      </c>
      <c r="V338" s="2">
        <f t="shared" si="277"/>
        <v>0</v>
      </c>
      <c r="W338" s="2">
        <f t="shared" si="278"/>
        <v>0</v>
      </c>
      <c r="X338" s="2">
        <f t="shared" si="279"/>
        <v>0</v>
      </c>
      <c r="Y338" s="2">
        <f t="shared" si="279"/>
        <v>0</v>
      </c>
      <c r="Z338" s="2"/>
      <c r="AA338" s="2">
        <v>42559021</v>
      </c>
      <c r="AB338" s="2">
        <f t="shared" si="280"/>
        <v>101</v>
      </c>
      <c r="AC338" s="2">
        <f t="shared" si="281"/>
        <v>0</v>
      </c>
      <c r="AD338" s="2">
        <f t="shared" si="281"/>
        <v>101</v>
      </c>
      <c r="AE338" s="2">
        <f t="shared" si="281"/>
        <v>0</v>
      </c>
      <c r="AF338" s="2">
        <f t="shared" si="281"/>
        <v>0</v>
      </c>
      <c r="AG338" s="2">
        <f t="shared" si="282"/>
        <v>0</v>
      </c>
      <c r="AH338" s="2">
        <f t="shared" si="283"/>
        <v>0</v>
      </c>
      <c r="AI338" s="2">
        <f t="shared" si="283"/>
        <v>0</v>
      </c>
      <c r="AJ338" s="2">
        <f t="shared" si="284"/>
        <v>0</v>
      </c>
      <c r="AK338" s="2">
        <v>101</v>
      </c>
      <c r="AL338" s="2">
        <v>0</v>
      </c>
      <c r="AM338" s="2">
        <v>101</v>
      </c>
      <c r="AN338" s="2">
        <v>0</v>
      </c>
      <c r="AO338" s="2">
        <v>0</v>
      </c>
      <c r="AP338" s="2">
        <v>0</v>
      </c>
      <c r="AQ338" s="2">
        <v>0</v>
      </c>
      <c r="AR338" s="2">
        <v>0</v>
      </c>
      <c r="AS338" s="2">
        <v>0</v>
      </c>
      <c r="AT338" s="2">
        <v>0</v>
      </c>
      <c r="AU338" s="2">
        <v>0</v>
      </c>
      <c r="AV338" s="2">
        <v>1</v>
      </c>
      <c r="AW338" s="2">
        <v>1</v>
      </c>
      <c r="AX338" s="2"/>
      <c r="AY338" s="2"/>
      <c r="AZ338" s="2">
        <v>1</v>
      </c>
      <c r="BA338" s="2">
        <v>1</v>
      </c>
      <c r="BB338" s="2">
        <v>1</v>
      </c>
      <c r="BC338" s="2">
        <v>1</v>
      </c>
      <c r="BD338" s="2" t="s">
        <v>3</v>
      </c>
      <c r="BE338" s="2" t="s">
        <v>3</v>
      </c>
      <c r="BF338" s="2" t="s">
        <v>3</v>
      </c>
      <c r="BG338" s="2" t="s">
        <v>3</v>
      </c>
      <c r="BH338" s="2">
        <v>0</v>
      </c>
      <c r="BI338" s="2">
        <v>4</v>
      </c>
      <c r="BJ338" s="2" t="s">
        <v>539</v>
      </c>
      <c r="BK338" s="2"/>
      <c r="BL338" s="2"/>
      <c r="BM338" s="2">
        <v>1110</v>
      </c>
      <c r="BN338" s="2">
        <v>0</v>
      </c>
      <c r="BO338" s="2" t="s">
        <v>3</v>
      </c>
      <c r="BP338" s="2">
        <v>0</v>
      </c>
      <c r="BQ338" s="2">
        <v>150</v>
      </c>
      <c r="BR338" s="2">
        <v>0</v>
      </c>
      <c r="BS338" s="2">
        <v>1</v>
      </c>
      <c r="BT338" s="2">
        <v>1</v>
      </c>
      <c r="BU338" s="2">
        <v>1</v>
      </c>
      <c r="BV338" s="2">
        <v>1</v>
      </c>
      <c r="BW338" s="2">
        <v>1</v>
      </c>
      <c r="BX338" s="2">
        <v>1</v>
      </c>
      <c r="BY338" s="2" t="s">
        <v>3</v>
      </c>
      <c r="BZ338" s="2">
        <v>0</v>
      </c>
      <c r="CA338" s="2">
        <v>0</v>
      </c>
      <c r="CB338" s="2"/>
      <c r="CC338" s="2"/>
      <c r="CD338" s="2"/>
      <c r="CE338" s="2"/>
      <c r="CF338" s="2">
        <v>0</v>
      </c>
      <c r="CG338" s="2">
        <v>0</v>
      </c>
      <c r="CH338" s="2"/>
      <c r="CI338" s="2"/>
      <c r="CJ338" s="2"/>
      <c r="CK338" s="2"/>
      <c r="CL338" s="2"/>
      <c r="CM338" s="2">
        <v>0</v>
      </c>
      <c r="CN338" s="2" t="s">
        <v>3</v>
      </c>
      <c r="CO338" s="2">
        <v>0</v>
      </c>
      <c r="CP338" s="2">
        <f t="shared" si="285"/>
        <v>384.82</v>
      </c>
      <c r="CQ338" s="2">
        <f t="shared" si="286"/>
        <v>0</v>
      </c>
      <c r="CR338" s="2">
        <f t="shared" si="287"/>
        <v>101</v>
      </c>
      <c r="CS338" s="2">
        <f t="shared" si="288"/>
        <v>0</v>
      </c>
      <c r="CT338" s="2">
        <f t="shared" si="289"/>
        <v>0</v>
      </c>
      <c r="CU338" s="2">
        <f t="shared" si="290"/>
        <v>0</v>
      </c>
      <c r="CV338" s="2">
        <f t="shared" si="291"/>
        <v>0</v>
      </c>
      <c r="CW338" s="2">
        <f t="shared" si="292"/>
        <v>0</v>
      </c>
      <c r="CX338" s="2">
        <f t="shared" si="292"/>
        <v>0</v>
      </c>
      <c r="CY338" s="2">
        <f>((S338*BZ338)/100)</f>
        <v>0</v>
      </c>
      <c r="CZ338" s="2">
        <f>((S338*CA338)/100)</f>
        <v>0</v>
      </c>
      <c r="DA338" s="2"/>
      <c r="DB338" s="2"/>
      <c r="DC338" s="2" t="s">
        <v>3</v>
      </c>
      <c r="DD338" s="2" t="s">
        <v>3</v>
      </c>
      <c r="DE338" s="2" t="s">
        <v>3</v>
      </c>
      <c r="DF338" s="2" t="s">
        <v>3</v>
      </c>
      <c r="DG338" s="2" t="s">
        <v>3</v>
      </c>
      <c r="DH338" s="2" t="s">
        <v>3</v>
      </c>
      <c r="DI338" s="2" t="s">
        <v>3</v>
      </c>
      <c r="DJ338" s="2" t="s">
        <v>3</v>
      </c>
      <c r="DK338" s="2" t="s">
        <v>3</v>
      </c>
      <c r="DL338" s="2" t="s">
        <v>3</v>
      </c>
      <c r="DM338" s="2" t="s">
        <v>3</v>
      </c>
      <c r="DN338" s="2">
        <v>0</v>
      </c>
      <c r="DO338" s="2">
        <v>0</v>
      </c>
      <c r="DP338" s="2">
        <v>1</v>
      </c>
      <c r="DQ338" s="2">
        <v>1</v>
      </c>
      <c r="DR338" s="2"/>
      <c r="DS338" s="2"/>
      <c r="DT338" s="2"/>
      <c r="DU338" s="2">
        <v>1013</v>
      </c>
      <c r="DV338" s="2" t="s">
        <v>519</v>
      </c>
      <c r="DW338" s="2" t="s">
        <v>519</v>
      </c>
      <c r="DX338" s="2">
        <v>1</v>
      </c>
      <c r="DY338" s="2"/>
      <c r="DZ338" s="2"/>
      <c r="EA338" s="2"/>
      <c r="EB338" s="2"/>
      <c r="EC338" s="2"/>
      <c r="ED338" s="2"/>
      <c r="EE338" s="2">
        <v>42146117</v>
      </c>
      <c r="EF338" s="2">
        <v>150</v>
      </c>
      <c r="EG338" s="2" t="s">
        <v>533</v>
      </c>
      <c r="EH338" s="2">
        <v>0</v>
      </c>
      <c r="EI338" s="2" t="s">
        <v>3</v>
      </c>
      <c r="EJ338" s="2">
        <v>4</v>
      </c>
      <c r="EK338" s="2">
        <v>1110</v>
      </c>
      <c r="EL338" s="2" t="s">
        <v>534</v>
      </c>
      <c r="EM338" s="2" t="s">
        <v>535</v>
      </c>
      <c r="EN338" s="2"/>
      <c r="EO338" s="2" t="s">
        <v>3</v>
      </c>
      <c r="EP338" s="2"/>
      <c r="EQ338" s="2">
        <v>512</v>
      </c>
      <c r="ER338" s="2">
        <v>101</v>
      </c>
      <c r="ES338" s="2">
        <v>0</v>
      </c>
      <c r="ET338" s="2">
        <v>101</v>
      </c>
      <c r="EU338" s="2">
        <v>0</v>
      </c>
      <c r="EV338" s="2">
        <v>0</v>
      </c>
      <c r="EW338" s="2">
        <v>0</v>
      </c>
      <c r="EX338" s="2">
        <v>0</v>
      </c>
      <c r="EY338" s="2">
        <v>0</v>
      </c>
      <c r="EZ338" s="2"/>
      <c r="FA338" s="2"/>
      <c r="FB338" s="2"/>
      <c r="FC338" s="2"/>
      <c r="FD338" s="2"/>
      <c r="FE338" s="2"/>
      <c r="FF338" s="2"/>
      <c r="FG338" s="2"/>
      <c r="FH338" s="2"/>
      <c r="FI338" s="2"/>
      <c r="FJ338" s="2"/>
      <c r="FK338" s="2"/>
      <c r="FL338" s="2"/>
      <c r="FM338" s="2"/>
      <c r="FN338" s="2"/>
      <c r="FO338" s="2"/>
      <c r="FP338" s="2"/>
      <c r="FQ338" s="2">
        <v>0</v>
      </c>
      <c r="FR338" s="2">
        <f t="shared" si="293"/>
        <v>0</v>
      </c>
      <c r="FS338" s="2">
        <v>0</v>
      </c>
      <c r="FT338" s="2"/>
      <c r="FU338" s="2"/>
      <c r="FV338" s="2"/>
      <c r="FW338" s="2"/>
      <c r="FX338" s="2">
        <v>0</v>
      </c>
      <c r="FY338" s="2">
        <v>0</v>
      </c>
      <c r="FZ338" s="2"/>
      <c r="GA338" s="2" t="s">
        <v>3</v>
      </c>
      <c r="GB338" s="2"/>
      <c r="GC338" s="2"/>
      <c r="GD338" s="2">
        <v>0</v>
      </c>
      <c r="GE338" s="2"/>
      <c r="GF338" s="2">
        <v>1935715050</v>
      </c>
      <c r="GG338" s="2">
        <v>2</v>
      </c>
      <c r="GH338" s="2">
        <v>1</v>
      </c>
      <c r="GI338" s="2">
        <v>-2</v>
      </c>
      <c r="GJ338" s="2">
        <v>0</v>
      </c>
      <c r="GK338" s="2">
        <f>ROUND(R338*(R12)/100,2)</f>
        <v>0</v>
      </c>
      <c r="GL338" s="2">
        <f t="shared" si="294"/>
        <v>0</v>
      </c>
      <c r="GM338" s="2">
        <f t="shared" si="295"/>
        <v>384.82</v>
      </c>
      <c r="GN338" s="2">
        <f t="shared" si="296"/>
        <v>0</v>
      </c>
      <c r="GO338" s="2">
        <f t="shared" si="297"/>
        <v>0</v>
      </c>
      <c r="GP338" s="2">
        <f t="shared" si="298"/>
        <v>384.82</v>
      </c>
      <c r="GQ338" s="2"/>
      <c r="GR338" s="2">
        <v>0</v>
      </c>
      <c r="GS338" s="2">
        <v>3</v>
      </c>
      <c r="GT338" s="2">
        <v>0</v>
      </c>
      <c r="GU338" s="2" t="s">
        <v>3</v>
      </c>
      <c r="GV338" s="2">
        <f t="shared" si="299"/>
        <v>0</v>
      </c>
      <c r="GW338" s="2">
        <v>1</v>
      </c>
      <c r="GX338" s="2">
        <f t="shared" si="300"/>
        <v>0</v>
      </c>
      <c r="GY338" s="2"/>
      <c r="GZ338" s="2"/>
      <c r="HA338" s="2">
        <v>0</v>
      </c>
      <c r="HB338" s="2">
        <v>0</v>
      </c>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v>0</v>
      </c>
      <c r="IL338" s="2"/>
      <c r="IM338" s="2"/>
      <c r="IN338" s="2"/>
      <c r="IO338" s="2"/>
      <c r="IP338" s="2"/>
      <c r="IQ338" s="2"/>
      <c r="IR338" s="2"/>
      <c r="IS338" s="2"/>
      <c r="IT338" s="2"/>
      <c r="IU338" s="2"/>
    </row>
    <row r="339" spans="1:255" x14ac:dyDescent="0.2">
      <c r="A339">
        <v>17</v>
      </c>
      <c r="B339">
        <v>1</v>
      </c>
      <c r="C339">
        <f>ROW(SmtRes!A290)</f>
        <v>290</v>
      </c>
      <c r="D339">
        <f>ROW(EtalonRes!A400)</f>
        <v>400</v>
      </c>
      <c r="E339" t="s">
        <v>536</v>
      </c>
      <c r="F339" t="s">
        <v>537</v>
      </c>
      <c r="G339" t="s">
        <v>538</v>
      </c>
      <c r="H339" t="s">
        <v>519</v>
      </c>
      <c r="I339">
        <v>3.81013</v>
      </c>
      <c r="J339">
        <v>0</v>
      </c>
      <c r="O339">
        <f t="shared" si="270"/>
        <v>773.49</v>
      </c>
      <c r="P339">
        <f t="shared" si="271"/>
        <v>0</v>
      </c>
      <c r="Q339">
        <f t="shared" si="272"/>
        <v>773.49</v>
      </c>
      <c r="R339">
        <f t="shared" si="273"/>
        <v>0</v>
      </c>
      <c r="S339">
        <f t="shared" si="274"/>
        <v>0</v>
      </c>
      <c r="T339">
        <f t="shared" si="275"/>
        <v>0</v>
      </c>
      <c r="U339">
        <f t="shared" si="276"/>
        <v>0</v>
      </c>
      <c r="V339">
        <f t="shared" si="277"/>
        <v>0</v>
      </c>
      <c r="W339">
        <f t="shared" si="278"/>
        <v>0</v>
      </c>
      <c r="X339">
        <f t="shared" si="279"/>
        <v>0</v>
      </c>
      <c r="Y339">
        <f t="shared" si="279"/>
        <v>0</v>
      </c>
      <c r="AA339">
        <v>42559019</v>
      </c>
      <c r="AB339">
        <f t="shared" si="280"/>
        <v>101</v>
      </c>
      <c r="AC339">
        <f t="shared" si="281"/>
        <v>0</v>
      </c>
      <c r="AD339">
        <f t="shared" si="281"/>
        <v>101</v>
      </c>
      <c r="AE339">
        <f t="shared" si="281"/>
        <v>0</v>
      </c>
      <c r="AF339">
        <f t="shared" si="281"/>
        <v>0</v>
      </c>
      <c r="AG339">
        <f t="shared" si="282"/>
        <v>0</v>
      </c>
      <c r="AH339">
        <f t="shared" si="283"/>
        <v>0</v>
      </c>
      <c r="AI339">
        <f t="shared" si="283"/>
        <v>0</v>
      </c>
      <c r="AJ339">
        <f t="shared" si="284"/>
        <v>0</v>
      </c>
      <c r="AK339">
        <v>101</v>
      </c>
      <c r="AL339">
        <v>0</v>
      </c>
      <c r="AM339">
        <v>101</v>
      </c>
      <c r="AN339">
        <v>0</v>
      </c>
      <c r="AO339">
        <v>0</v>
      </c>
      <c r="AP339">
        <v>0</v>
      </c>
      <c r="AQ339">
        <v>0</v>
      </c>
      <c r="AR339">
        <v>0</v>
      </c>
      <c r="AS339">
        <v>0</v>
      </c>
      <c r="AT339">
        <v>0</v>
      </c>
      <c r="AU339">
        <v>0</v>
      </c>
      <c r="AV339">
        <v>1</v>
      </c>
      <c r="AW339">
        <v>1</v>
      </c>
      <c r="AZ339">
        <v>1</v>
      </c>
      <c r="BA339">
        <v>20.399999999999999</v>
      </c>
      <c r="BB339">
        <v>2.0099999999999998</v>
      </c>
      <c r="BC339">
        <v>1</v>
      </c>
      <c r="BD339" t="s">
        <v>3</v>
      </c>
      <c r="BE339" t="s">
        <v>3</v>
      </c>
      <c r="BF339" t="s">
        <v>3</v>
      </c>
      <c r="BG339" t="s">
        <v>3</v>
      </c>
      <c r="BH339">
        <v>0</v>
      </c>
      <c r="BI339">
        <v>4</v>
      </c>
      <c r="BJ339" t="s">
        <v>539</v>
      </c>
      <c r="BM339">
        <v>1110</v>
      </c>
      <c r="BN339">
        <v>0</v>
      </c>
      <c r="BO339" t="s">
        <v>537</v>
      </c>
      <c r="BP339">
        <v>1</v>
      </c>
      <c r="BQ339">
        <v>150</v>
      </c>
      <c r="BR339">
        <v>0</v>
      </c>
      <c r="BS339">
        <v>20.399999999999999</v>
      </c>
      <c r="BT339">
        <v>1</v>
      </c>
      <c r="BU339">
        <v>1</v>
      </c>
      <c r="BV339">
        <v>1</v>
      </c>
      <c r="BW339">
        <v>1</v>
      </c>
      <c r="BX339">
        <v>1</v>
      </c>
      <c r="BY339" t="s">
        <v>3</v>
      </c>
      <c r="BZ339">
        <v>0</v>
      </c>
      <c r="CA339">
        <v>0</v>
      </c>
      <c r="CF339">
        <v>0</v>
      </c>
      <c r="CG339">
        <v>0</v>
      </c>
      <c r="CM339">
        <v>0</v>
      </c>
      <c r="CN339" t="s">
        <v>3</v>
      </c>
      <c r="CO339">
        <v>0</v>
      </c>
      <c r="CP339">
        <f t="shared" si="285"/>
        <v>773.49</v>
      </c>
      <c r="CQ339">
        <f t="shared" si="286"/>
        <v>0</v>
      </c>
      <c r="CR339">
        <f t="shared" si="287"/>
        <v>203.01</v>
      </c>
      <c r="CS339">
        <f t="shared" si="288"/>
        <v>0</v>
      </c>
      <c r="CT339">
        <f t="shared" si="289"/>
        <v>0</v>
      </c>
      <c r="CU339">
        <f t="shared" si="290"/>
        <v>0</v>
      </c>
      <c r="CV339">
        <f t="shared" si="291"/>
        <v>0</v>
      </c>
      <c r="CW339">
        <f t="shared" si="292"/>
        <v>0</v>
      </c>
      <c r="CX339">
        <f t="shared" si="292"/>
        <v>0</v>
      </c>
      <c r="CY339">
        <f>S339*(BZ339/100)</f>
        <v>0</v>
      </c>
      <c r="CZ339">
        <f>S339*(CA339/100)</f>
        <v>0</v>
      </c>
      <c r="DC339" t="s">
        <v>3</v>
      </c>
      <c r="DD339" t="s">
        <v>3</v>
      </c>
      <c r="DE339" t="s">
        <v>3</v>
      </c>
      <c r="DF339" t="s">
        <v>3</v>
      </c>
      <c r="DG339" t="s">
        <v>3</v>
      </c>
      <c r="DH339" t="s">
        <v>3</v>
      </c>
      <c r="DI339" t="s">
        <v>3</v>
      </c>
      <c r="DJ339" t="s">
        <v>3</v>
      </c>
      <c r="DK339" t="s">
        <v>3</v>
      </c>
      <c r="DL339" t="s">
        <v>3</v>
      </c>
      <c r="DM339" t="s">
        <v>3</v>
      </c>
      <c r="DN339">
        <v>0</v>
      </c>
      <c r="DO339">
        <v>0</v>
      </c>
      <c r="DP339">
        <v>1</v>
      </c>
      <c r="DQ339">
        <v>1</v>
      </c>
      <c r="DU339">
        <v>1013</v>
      </c>
      <c r="DV339" t="s">
        <v>519</v>
      </c>
      <c r="DW339" t="s">
        <v>519</v>
      </c>
      <c r="DX339">
        <v>1</v>
      </c>
      <c r="EE339">
        <v>42146117</v>
      </c>
      <c r="EF339">
        <v>150</v>
      </c>
      <c r="EG339" t="s">
        <v>533</v>
      </c>
      <c r="EH339">
        <v>0</v>
      </c>
      <c r="EI339" t="s">
        <v>3</v>
      </c>
      <c r="EJ339">
        <v>4</v>
      </c>
      <c r="EK339">
        <v>1110</v>
      </c>
      <c r="EL339" t="s">
        <v>534</v>
      </c>
      <c r="EM339" t="s">
        <v>535</v>
      </c>
      <c r="EO339" t="s">
        <v>3</v>
      </c>
      <c r="EQ339">
        <v>512</v>
      </c>
      <c r="ER339">
        <v>101</v>
      </c>
      <c r="ES339">
        <v>0</v>
      </c>
      <c r="ET339">
        <v>101</v>
      </c>
      <c r="EU339">
        <v>0</v>
      </c>
      <c r="EV339">
        <v>0</v>
      </c>
      <c r="EW339">
        <v>0</v>
      </c>
      <c r="EX339">
        <v>0</v>
      </c>
      <c r="EY339">
        <v>0</v>
      </c>
      <c r="FQ339">
        <v>0</v>
      </c>
      <c r="FR339">
        <f t="shared" si="293"/>
        <v>0</v>
      </c>
      <c r="FS339">
        <v>0</v>
      </c>
      <c r="FX339">
        <v>0</v>
      </c>
      <c r="FY339">
        <v>0</v>
      </c>
      <c r="GA339" t="s">
        <v>3</v>
      </c>
      <c r="GD339">
        <v>0</v>
      </c>
      <c r="GF339">
        <v>1935715050</v>
      </c>
      <c r="GG339">
        <v>2</v>
      </c>
      <c r="GH339">
        <v>1</v>
      </c>
      <c r="GI339">
        <v>2</v>
      </c>
      <c r="GJ339">
        <v>0</v>
      </c>
      <c r="GK339">
        <f>ROUND(R339*(S12)/100,2)</f>
        <v>0</v>
      </c>
      <c r="GL339">
        <f t="shared" si="294"/>
        <v>0</v>
      </c>
      <c r="GM339">
        <f t="shared" si="295"/>
        <v>773.49</v>
      </c>
      <c r="GN339">
        <f t="shared" si="296"/>
        <v>0</v>
      </c>
      <c r="GO339">
        <f t="shared" si="297"/>
        <v>0</v>
      </c>
      <c r="GP339">
        <f t="shared" si="298"/>
        <v>773.49</v>
      </c>
      <c r="GR339">
        <v>0</v>
      </c>
      <c r="GS339">
        <v>3</v>
      </c>
      <c r="GT339">
        <v>0</v>
      </c>
      <c r="GU339" t="s">
        <v>3</v>
      </c>
      <c r="GV339">
        <f t="shared" si="299"/>
        <v>0</v>
      </c>
      <c r="GW339">
        <v>1</v>
      </c>
      <c r="GX339">
        <f t="shared" si="300"/>
        <v>0</v>
      </c>
      <c r="HA339">
        <v>0</v>
      </c>
      <c r="HB339">
        <v>0</v>
      </c>
      <c r="IK339">
        <v>0</v>
      </c>
    </row>
    <row r="341" spans="1:255" x14ac:dyDescent="0.2">
      <c r="A341" s="3">
        <v>51</v>
      </c>
      <c r="B341" s="3">
        <f>B328</f>
        <v>1</v>
      </c>
      <c r="C341" s="3">
        <f>A328</f>
        <v>4</v>
      </c>
      <c r="D341" s="3">
        <f>ROW(A328)</f>
        <v>328</v>
      </c>
      <c r="E341" s="3"/>
      <c r="F341" s="3" t="str">
        <f>IF(F328&lt;&gt;"",F328,"")</f>
        <v>Разное</v>
      </c>
      <c r="G341" s="3" t="str">
        <f>IF(G328&lt;&gt;"",G328,"")</f>
        <v>Разное</v>
      </c>
      <c r="H341" s="3">
        <v>0</v>
      </c>
      <c r="I341" s="3"/>
      <c r="J341" s="3"/>
      <c r="K341" s="3"/>
      <c r="L341" s="3"/>
      <c r="M341" s="3"/>
      <c r="N341" s="3"/>
      <c r="O341" s="3">
        <f t="shared" ref="O341:T341" si="301">ROUND(AB341,2)</f>
        <v>860.02</v>
      </c>
      <c r="P341" s="3">
        <f t="shared" si="301"/>
        <v>0</v>
      </c>
      <c r="Q341" s="3">
        <f t="shared" si="301"/>
        <v>823.37</v>
      </c>
      <c r="R341" s="3">
        <f t="shared" si="301"/>
        <v>50.75</v>
      </c>
      <c r="S341" s="3">
        <f t="shared" si="301"/>
        <v>36.65</v>
      </c>
      <c r="T341" s="3">
        <f t="shared" si="301"/>
        <v>0</v>
      </c>
      <c r="U341" s="3">
        <f>AH341</f>
        <v>3.8863326000000002</v>
      </c>
      <c r="V341" s="3">
        <f>AI341</f>
        <v>0</v>
      </c>
      <c r="W341" s="3">
        <f>ROUND(AJ341,2)</f>
        <v>0</v>
      </c>
      <c r="X341" s="3">
        <f>ROUND(AK341,2)</f>
        <v>33.35</v>
      </c>
      <c r="Y341" s="3">
        <f>ROUND(AL341,2)</f>
        <v>25.66</v>
      </c>
      <c r="Z341" s="3"/>
      <c r="AA341" s="3"/>
      <c r="AB341" s="3">
        <f>ROUND(SUMIF(AA332:AA339,"=42559021",O332:O339),2)</f>
        <v>860.02</v>
      </c>
      <c r="AC341" s="3">
        <f>ROUND(SUMIF(AA332:AA339,"=42559021",P332:P339),2)</f>
        <v>0</v>
      </c>
      <c r="AD341" s="3">
        <f>ROUND(SUMIF(AA332:AA339,"=42559021",Q332:Q339),2)</f>
        <v>823.37</v>
      </c>
      <c r="AE341" s="3">
        <f>ROUND(SUMIF(AA332:AA339,"=42559021",R332:R339),2)</f>
        <v>50.75</v>
      </c>
      <c r="AF341" s="3">
        <f>ROUND(SUMIF(AA332:AA339,"=42559021",S332:S339),2)</f>
        <v>36.65</v>
      </c>
      <c r="AG341" s="3">
        <f>ROUND(SUMIF(AA332:AA339,"=42559021",T332:T339),2)</f>
        <v>0</v>
      </c>
      <c r="AH341" s="3">
        <f>SUMIF(AA332:AA339,"=42559021",U332:U339)</f>
        <v>3.8863326000000002</v>
      </c>
      <c r="AI341" s="3">
        <f>SUMIF(AA332:AA339,"=42559021",V332:V339)</f>
        <v>0</v>
      </c>
      <c r="AJ341" s="3">
        <f>ROUND(SUMIF(AA332:AA339,"=42559021",W332:W339),2)</f>
        <v>0</v>
      </c>
      <c r="AK341" s="3">
        <f>ROUND(SUMIF(AA332:AA339,"=42559021",X332:X339),2)</f>
        <v>33.35</v>
      </c>
      <c r="AL341" s="3">
        <f>ROUND(SUMIF(AA332:AA339,"=42559021",Y332:Y339),2)</f>
        <v>25.66</v>
      </c>
      <c r="AM341" s="3"/>
      <c r="AN341" s="3"/>
      <c r="AO341" s="3">
        <f t="shared" ref="AO341:BC341" si="302">ROUND(BX341,2)</f>
        <v>0</v>
      </c>
      <c r="AP341" s="3">
        <f t="shared" si="302"/>
        <v>0</v>
      </c>
      <c r="AQ341" s="3">
        <f t="shared" si="302"/>
        <v>0</v>
      </c>
      <c r="AR341" s="3">
        <f t="shared" si="302"/>
        <v>1007.84</v>
      </c>
      <c r="AS341" s="3">
        <f t="shared" si="302"/>
        <v>488.29</v>
      </c>
      <c r="AT341" s="3">
        <f t="shared" si="302"/>
        <v>0</v>
      </c>
      <c r="AU341" s="3">
        <f t="shared" si="302"/>
        <v>519.54999999999995</v>
      </c>
      <c r="AV341" s="3">
        <f t="shared" si="302"/>
        <v>0</v>
      </c>
      <c r="AW341" s="3">
        <f t="shared" si="302"/>
        <v>0</v>
      </c>
      <c r="AX341" s="3">
        <f t="shared" si="302"/>
        <v>0</v>
      </c>
      <c r="AY341" s="3">
        <f t="shared" si="302"/>
        <v>0</v>
      </c>
      <c r="AZ341" s="3">
        <f t="shared" si="302"/>
        <v>0</v>
      </c>
      <c r="BA341" s="3">
        <f t="shared" si="302"/>
        <v>0</v>
      </c>
      <c r="BB341" s="3">
        <f t="shared" si="302"/>
        <v>0</v>
      </c>
      <c r="BC341" s="3">
        <f t="shared" si="302"/>
        <v>0</v>
      </c>
      <c r="BD341" s="3"/>
      <c r="BE341" s="3"/>
      <c r="BF341" s="3"/>
      <c r="BG341" s="3"/>
      <c r="BH341" s="3"/>
      <c r="BI341" s="3"/>
      <c r="BJ341" s="3"/>
      <c r="BK341" s="3"/>
      <c r="BL341" s="3"/>
      <c r="BM341" s="3"/>
      <c r="BN341" s="3"/>
      <c r="BO341" s="3"/>
      <c r="BP341" s="3"/>
      <c r="BQ341" s="3"/>
      <c r="BR341" s="3"/>
      <c r="BS341" s="3"/>
      <c r="BT341" s="3"/>
      <c r="BU341" s="3"/>
      <c r="BV341" s="3"/>
      <c r="BW341" s="3"/>
      <c r="BX341" s="3">
        <f>ROUND(SUMIF(AA332:AA339,"=42559021",FQ332:FQ339),2)</f>
        <v>0</v>
      </c>
      <c r="BY341" s="3">
        <f>ROUND(SUMIF(AA332:AA339,"=42559021",FR332:FR339),2)</f>
        <v>0</v>
      </c>
      <c r="BZ341" s="3">
        <f>ROUND(SUMIF(AA332:AA339,"=42559021",GL332:GL339),2)</f>
        <v>0</v>
      </c>
      <c r="CA341" s="3">
        <f>ROUND(SUMIF(AA332:AA339,"=42559021",GM332:GM339),2)</f>
        <v>1007.84</v>
      </c>
      <c r="CB341" s="3">
        <f>ROUND(SUMIF(AA332:AA339,"=42559021",GN332:GN339),2)</f>
        <v>488.29</v>
      </c>
      <c r="CC341" s="3">
        <f>ROUND(SUMIF(AA332:AA339,"=42559021",GO332:GO339),2)</f>
        <v>0</v>
      </c>
      <c r="CD341" s="3">
        <f>ROUND(SUMIF(AA332:AA339,"=42559021",GP332:GP339),2)</f>
        <v>519.54999999999995</v>
      </c>
      <c r="CE341" s="3">
        <f>AC341-BX341</f>
        <v>0</v>
      </c>
      <c r="CF341" s="3">
        <f>AC341-BY341</f>
        <v>0</v>
      </c>
      <c r="CG341" s="3">
        <f>BX341-BZ341</f>
        <v>0</v>
      </c>
      <c r="CH341" s="3">
        <f>AC341-BX341-BY341+BZ341</f>
        <v>0</v>
      </c>
      <c r="CI341" s="3">
        <f>BY341-BZ341</f>
        <v>0</v>
      </c>
      <c r="CJ341" s="3">
        <f>ROUND(SUMIF(AA332:AA339,"=42559021",GX332:GX339),2)</f>
        <v>0</v>
      </c>
      <c r="CK341" s="3">
        <f>ROUND(SUMIF(AA332:AA339,"=42559021",GY332:GY339),2)</f>
        <v>0</v>
      </c>
      <c r="CL341" s="3">
        <f>ROUND(SUMIF(AA332:AA339,"=42559021",GZ332:GZ339),2)</f>
        <v>0</v>
      </c>
      <c r="CM341" s="3"/>
      <c r="CN341" s="3"/>
      <c r="CO341" s="3"/>
      <c r="CP341" s="3"/>
      <c r="CQ341" s="3"/>
      <c r="CR341" s="3"/>
      <c r="CS341" s="3"/>
      <c r="CT341" s="3"/>
      <c r="CU341" s="3"/>
      <c r="CV341" s="3"/>
      <c r="CW341" s="3"/>
      <c r="CX341" s="3"/>
      <c r="CY341" s="3"/>
      <c r="CZ341" s="3"/>
      <c r="DA341" s="3"/>
      <c r="DB341" s="3"/>
      <c r="DC341" s="3"/>
      <c r="DD341" s="3"/>
      <c r="DE341" s="3"/>
      <c r="DF341" s="3"/>
      <c r="DG341" s="4">
        <f t="shared" ref="DG341:DL341" si="303">ROUND(DT341,2)</f>
        <v>5238.01</v>
      </c>
      <c r="DH341" s="4">
        <f t="shared" si="303"/>
        <v>0</v>
      </c>
      <c r="DI341" s="4">
        <f t="shared" si="303"/>
        <v>4490.28</v>
      </c>
      <c r="DJ341" s="4">
        <f t="shared" si="303"/>
        <v>1035.32</v>
      </c>
      <c r="DK341" s="4">
        <f t="shared" si="303"/>
        <v>747.73</v>
      </c>
      <c r="DL341" s="4">
        <f t="shared" si="303"/>
        <v>0</v>
      </c>
      <c r="DM341" s="4">
        <f>DZ341</f>
        <v>3.8863326000000002</v>
      </c>
      <c r="DN341" s="4">
        <f>EA341</f>
        <v>0</v>
      </c>
      <c r="DO341" s="4">
        <f>ROUND(EB341,2)</f>
        <v>0</v>
      </c>
      <c r="DP341" s="4">
        <f>ROUND(EC341,2)</f>
        <v>545.84</v>
      </c>
      <c r="DQ341" s="4">
        <f>ROUND(ED341,2)</f>
        <v>306.57</v>
      </c>
      <c r="DR341" s="4"/>
      <c r="DS341" s="4"/>
      <c r="DT341" s="4">
        <f>ROUND(SUMIF(AA332:AA339,"=42559019",O332:O339),2)</f>
        <v>5238.01</v>
      </c>
      <c r="DU341" s="4">
        <f>ROUND(SUMIF(AA332:AA339,"=42559019",P332:P339),2)</f>
        <v>0</v>
      </c>
      <c r="DV341" s="4">
        <f>ROUND(SUMIF(AA332:AA339,"=42559019",Q332:Q339),2)</f>
        <v>4490.28</v>
      </c>
      <c r="DW341" s="4">
        <f>ROUND(SUMIF(AA332:AA339,"=42559019",R332:R339),2)</f>
        <v>1035.32</v>
      </c>
      <c r="DX341" s="4">
        <f>ROUND(SUMIF(AA332:AA339,"=42559019",S332:S339),2)</f>
        <v>747.73</v>
      </c>
      <c r="DY341" s="4">
        <f>ROUND(SUMIF(AA332:AA339,"=42559019",T332:T339),2)</f>
        <v>0</v>
      </c>
      <c r="DZ341" s="4">
        <f>SUMIF(AA332:AA339,"=42559019",U332:U339)</f>
        <v>3.8863326000000002</v>
      </c>
      <c r="EA341" s="4">
        <f>SUMIF(AA332:AA339,"=42559019",V332:V339)</f>
        <v>0</v>
      </c>
      <c r="EB341" s="4">
        <f>ROUND(SUMIF(AA332:AA339,"=42559019",W332:W339),2)</f>
        <v>0</v>
      </c>
      <c r="EC341" s="4">
        <f>ROUND(SUMIF(AA332:AA339,"=42559019",X332:X339),2)</f>
        <v>545.84</v>
      </c>
      <c r="ED341" s="4">
        <f>ROUND(SUMIF(AA332:AA339,"=42559019",Y332:Y339),2)</f>
        <v>306.57</v>
      </c>
      <c r="EE341" s="4"/>
      <c r="EF341" s="4"/>
      <c r="EG341" s="4">
        <f t="shared" ref="EG341:EU341" si="304">ROUND(FP341,2)</f>
        <v>0</v>
      </c>
      <c r="EH341" s="4">
        <f t="shared" si="304"/>
        <v>0</v>
      </c>
      <c r="EI341" s="4">
        <f t="shared" si="304"/>
        <v>0</v>
      </c>
      <c r="EJ341" s="4">
        <f t="shared" si="304"/>
        <v>7715.87</v>
      </c>
      <c r="EK341" s="4">
        <f t="shared" si="304"/>
        <v>5628.8</v>
      </c>
      <c r="EL341" s="4">
        <f t="shared" si="304"/>
        <v>0</v>
      </c>
      <c r="EM341" s="4">
        <f t="shared" si="304"/>
        <v>2087.0700000000002</v>
      </c>
      <c r="EN341" s="4">
        <f t="shared" si="304"/>
        <v>0</v>
      </c>
      <c r="EO341" s="4">
        <f t="shared" si="304"/>
        <v>0</v>
      </c>
      <c r="EP341" s="4">
        <f t="shared" si="304"/>
        <v>0</v>
      </c>
      <c r="EQ341" s="4">
        <f t="shared" si="304"/>
        <v>0</v>
      </c>
      <c r="ER341" s="4">
        <f t="shared" si="304"/>
        <v>0</v>
      </c>
      <c r="ES341" s="4">
        <f t="shared" si="304"/>
        <v>0</v>
      </c>
      <c r="ET341" s="4">
        <f t="shared" si="304"/>
        <v>0</v>
      </c>
      <c r="EU341" s="4">
        <f t="shared" si="304"/>
        <v>0</v>
      </c>
      <c r="EV341" s="4"/>
      <c r="EW341" s="4"/>
      <c r="EX341" s="4"/>
      <c r="EY341" s="4"/>
      <c r="EZ341" s="4"/>
      <c r="FA341" s="4"/>
      <c r="FB341" s="4"/>
      <c r="FC341" s="4"/>
      <c r="FD341" s="4"/>
      <c r="FE341" s="4"/>
      <c r="FF341" s="4"/>
      <c r="FG341" s="4"/>
      <c r="FH341" s="4"/>
      <c r="FI341" s="4"/>
      <c r="FJ341" s="4"/>
      <c r="FK341" s="4"/>
      <c r="FL341" s="4"/>
      <c r="FM341" s="4"/>
      <c r="FN341" s="4"/>
      <c r="FO341" s="4"/>
      <c r="FP341" s="4">
        <f>ROUND(SUMIF(AA332:AA339,"=42559019",FQ332:FQ339),2)</f>
        <v>0</v>
      </c>
      <c r="FQ341" s="4">
        <f>ROUND(SUMIF(AA332:AA339,"=42559019",FR332:FR339),2)</f>
        <v>0</v>
      </c>
      <c r="FR341" s="4">
        <f>ROUND(SUMIF(AA332:AA339,"=42559019",GL332:GL339),2)</f>
        <v>0</v>
      </c>
      <c r="FS341" s="4">
        <f>ROUND(SUMIF(AA332:AA339,"=42559019",GM332:GM339),2)</f>
        <v>7715.87</v>
      </c>
      <c r="FT341" s="4">
        <f>ROUND(SUMIF(AA332:AA339,"=42559019",GN332:GN339),2)</f>
        <v>5628.8</v>
      </c>
      <c r="FU341" s="4">
        <f>ROUND(SUMIF(AA332:AA339,"=42559019",GO332:GO339),2)</f>
        <v>0</v>
      </c>
      <c r="FV341" s="4">
        <f>ROUND(SUMIF(AA332:AA339,"=42559019",GP332:GP339),2)</f>
        <v>2087.0700000000002</v>
      </c>
      <c r="FW341" s="4">
        <f>DU341-FP341</f>
        <v>0</v>
      </c>
      <c r="FX341" s="4">
        <f>DU341-FQ341</f>
        <v>0</v>
      </c>
      <c r="FY341" s="4">
        <f>FP341-FR341</f>
        <v>0</v>
      </c>
      <c r="FZ341" s="4">
        <f>DU341-FP341-FQ341+FR341</f>
        <v>0</v>
      </c>
      <c r="GA341" s="4">
        <f>FQ341-FR341</f>
        <v>0</v>
      </c>
      <c r="GB341" s="4">
        <f>ROUND(SUMIF(AA332:AA339,"=42559019",GX332:GX339),2)</f>
        <v>0</v>
      </c>
      <c r="GC341" s="4">
        <f>ROUND(SUMIF(AA332:AA339,"=42559019",GY332:GY339),2)</f>
        <v>0</v>
      </c>
      <c r="GD341" s="4">
        <f>ROUND(SUMIF(AA332:AA339,"=42559019",GZ332:GZ339),2)</f>
        <v>0</v>
      </c>
      <c r="GE341" s="4"/>
      <c r="GF341" s="4"/>
      <c r="GG341" s="4"/>
      <c r="GH341" s="4"/>
      <c r="GI341" s="4"/>
      <c r="GJ341" s="4"/>
      <c r="GK341" s="4"/>
      <c r="GL341" s="4"/>
      <c r="GM341" s="4"/>
      <c r="GN341" s="4"/>
      <c r="GO341" s="4"/>
      <c r="GP341" s="4"/>
      <c r="GQ341" s="4"/>
      <c r="GR341" s="4"/>
      <c r="GS341" s="4"/>
      <c r="GT341" s="4"/>
      <c r="GU341" s="4"/>
      <c r="GV341" s="4"/>
      <c r="GW341" s="4"/>
      <c r="GX341" s="4">
        <v>0</v>
      </c>
    </row>
    <row r="343" spans="1:255" x14ac:dyDescent="0.2">
      <c r="A343" s="5">
        <v>50</v>
      </c>
      <c r="B343" s="5">
        <v>0</v>
      </c>
      <c r="C343" s="5">
        <v>0</v>
      </c>
      <c r="D343" s="5">
        <v>1</v>
      </c>
      <c r="E343" s="5">
        <v>201</v>
      </c>
      <c r="F343" s="5">
        <f>ROUND(Source!O341,O343)</f>
        <v>860.02</v>
      </c>
      <c r="G343" s="5" t="s">
        <v>428</v>
      </c>
      <c r="H343" s="5" t="s">
        <v>429</v>
      </c>
      <c r="I343" s="5"/>
      <c r="J343" s="5"/>
      <c r="K343" s="5">
        <v>201</v>
      </c>
      <c r="L343" s="5">
        <v>1</v>
      </c>
      <c r="M343" s="5">
        <v>3</v>
      </c>
      <c r="N343" s="5" t="s">
        <v>3</v>
      </c>
      <c r="O343" s="5">
        <v>2</v>
      </c>
      <c r="P343" s="5">
        <f>ROUND(Source!DG341,O343)</f>
        <v>5238.01</v>
      </c>
      <c r="Q343" s="5"/>
      <c r="R343" s="5"/>
      <c r="S343" s="5"/>
      <c r="T343" s="5"/>
      <c r="U343" s="5"/>
      <c r="V343" s="5"/>
      <c r="W343" s="5"/>
    </row>
    <row r="344" spans="1:255" x14ac:dyDescent="0.2">
      <c r="A344" s="5">
        <v>50</v>
      </c>
      <c r="B344" s="5">
        <v>0</v>
      </c>
      <c r="C344" s="5">
        <v>0</v>
      </c>
      <c r="D344" s="5">
        <v>1</v>
      </c>
      <c r="E344" s="5">
        <v>202</v>
      </c>
      <c r="F344" s="5">
        <f>ROUND(Source!P341,O344)</f>
        <v>0</v>
      </c>
      <c r="G344" s="5" t="s">
        <v>430</v>
      </c>
      <c r="H344" s="5" t="s">
        <v>431</v>
      </c>
      <c r="I344" s="5"/>
      <c r="J344" s="5"/>
      <c r="K344" s="5">
        <v>202</v>
      </c>
      <c r="L344" s="5">
        <v>2</v>
      </c>
      <c r="M344" s="5">
        <v>3</v>
      </c>
      <c r="N344" s="5" t="s">
        <v>3</v>
      </c>
      <c r="O344" s="5">
        <v>2</v>
      </c>
      <c r="P344" s="5">
        <f>ROUND(Source!DH341,O344)</f>
        <v>0</v>
      </c>
      <c r="Q344" s="5"/>
      <c r="R344" s="5"/>
      <c r="S344" s="5"/>
      <c r="T344" s="5"/>
      <c r="U344" s="5"/>
      <c r="V344" s="5"/>
      <c r="W344" s="5"/>
    </row>
    <row r="345" spans="1:255" x14ac:dyDescent="0.2">
      <c r="A345" s="5">
        <v>50</v>
      </c>
      <c r="B345" s="5">
        <v>0</v>
      </c>
      <c r="C345" s="5">
        <v>0</v>
      </c>
      <c r="D345" s="5">
        <v>1</v>
      </c>
      <c r="E345" s="5">
        <v>222</v>
      </c>
      <c r="F345" s="5">
        <f>ROUND(Source!AO341,O345)</f>
        <v>0</v>
      </c>
      <c r="G345" s="5" t="s">
        <v>432</v>
      </c>
      <c r="H345" s="5" t="s">
        <v>433</v>
      </c>
      <c r="I345" s="5"/>
      <c r="J345" s="5"/>
      <c r="K345" s="5">
        <v>222</v>
      </c>
      <c r="L345" s="5">
        <v>3</v>
      </c>
      <c r="M345" s="5">
        <v>3</v>
      </c>
      <c r="N345" s="5" t="s">
        <v>3</v>
      </c>
      <c r="O345" s="5">
        <v>2</v>
      </c>
      <c r="P345" s="5">
        <f>ROUND(Source!EG341,O345)</f>
        <v>0</v>
      </c>
      <c r="Q345" s="5"/>
      <c r="R345" s="5"/>
      <c r="S345" s="5"/>
      <c r="T345" s="5"/>
      <c r="U345" s="5"/>
      <c r="V345" s="5"/>
      <c r="W345" s="5"/>
    </row>
    <row r="346" spans="1:255" x14ac:dyDescent="0.2">
      <c r="A346" s="5">
        <v>50</v>
      </c>
      <c r="B346" s="5">
        <v>0</v>
      </c>
      <c r="C346" s="5">
        <v>0</v>
      </c>
      <c r="D346" s="5">
        <v>1</v>
      </c>
      <c r="E346" s="5">
        <v>225</v>
      </c>
      <c r="F346" s="5">
        <f>ROUND(Source!AV341,O346)</f>
        <v>0</v>
      </c>
      <c r="G346" s="5" t="s">
        <v>434</v>
      </c>
      <c r="H346" s="5" t="s">
        <v>435</v>
      </c>
      <c r="I346" s="5"/>
      <c r="J346" s="5"/>
      <c r="K346" s="5">
        <v>225</v>
      </c>
      <c r="L346" s="5">
        <v>4</v>
      </c>
      <c r="M346" s="5">
        <v>3</v>
      </c>
      <c r="N346" s="5" t="s">
        <v>3</v>
      </c>
      <c r="O346" s="5">
        <v>2</v>
      </c>
      <c r="P346" s="5">
        <f>ROUND(Source!EN341,O346)</f>
        <v>0</v>
      </c>
      <c r="Q346" s="5"/>
      <c r="R346" s="5"/>
      <c r="S346" s="5"/>
      <c r="T346" s="5"/>
      <c r="U346" s="5"/>
      <c r="V346" s="5"/>
      <c r="W346" s="5"/>
    </row>
    <row r="347" spans="1:255" x14ac:dyDescent="0.2">
      <c r="A347" s="5">
        <v>50</v>
      </c>
      <c r="B347" s="5">
        <v>0</v>
      </c>
      <c r="C347" s="5">
        <v>0</v>
      </c>
      <c r="D347" s="5">
        <v>1</v>
      </c>
      <c r="E347" s="5">
        <v>226</v>
      </c>
      <c r="F347" s="5">
        <f>ROUND(Source!AW341,O347)</f>
        <v>0</v>
      </c>
      <c r="G347" s="5" t="s">
        <v>436</v>
      </c>
      <c r="H347" s="5" t="s">
        <v>437</v>
      </c>
      <c r="I347" s="5"/>
      <c r="J347" s="5"/>
      <c r="K347" s="5">
        <v>226</v>
      </c>
      <c r="L347" s="5">
        <v>5</v>
      </c>
      <c r="M347" s="5">
        <v>3</v>
      </c>
      <c r="N347" s="5" t="s">
        <v>3</v>
      </c>
      <c r="O347" s="5">
        <v>2</v>
      </c>
      <c r="P347" s="5">
        <f>ROUND(Source!EO341,O347)</f>
        <v>0</v>
      </c>
      <c r="Q347" s="5"/>
      <c r="R347" s="5"/>
      <c r="S347" s="5"/>
      <c r="T347" s="5"/>
      <c r="U347" s="5"/>
      <c r="V347" s="5"/>
      <c r="W347" s="5"/>
    </row>
    <row r="348" spans="1:255" x14ac:dyDescent="0.2">
      <c r="A348" s="5">
        <v>50</v>
      </c>
      <c r="B348" s="5">
        <v>0</v>
      </c>
      <c r="C348" s="5">
        <v>0</v>
      </c>
      <c r="D348" s="5">
        <v>1</v>
      </c>
      <c r="E348" s="5">
        <v>227</v>
      </c>
      <c r="F348" s="5">
        <f>ROUND(Source!AX341,O348)</f>
        <v>0</v>
      </c>
      <c r="G348" s="5" t="s">
        <v>438</v>
      </c>
      <c r="H348" s="5" t="s">
        <v>439</v>
      </c>
      <c r="I348" s="5"/>
      <c r="J348" s="5"/>
      <c r="K348" s="5">
        <v>227</v>
      </c>
      <c r="L348" s="5">
        <v>6</v>
      </c>
      <c r="M348" s="5">
        <v>3</v>
      </c>
      <c r="N348" s="5" t="s">
        <v>3</v>
      </c>
      <c r="O348" s="5">
        <v>2</v>
      </c>
      <c r="P348" s="5">
        <f>ROUND(Source!EP341,O348)</f>
        <v>0</v>
      </c>
      <c r="Q348" s="5"/>
      <c r="R348" s="5"/>
      <c r="S348" s="5"/>
      <c r="T348" s="5"/>
      <c r="U348" s="5"/>
      <c r="V348" s="5"/>
      <c r="W348" s="5"/>
    </row>
    <row r="349" spans="1:255" x14ac:dyDescent="0.2">
      <c r="A349" s="5">
        <v>50</v>
      </c>
      <c r="B349" s="5">
        <v>0</v>
      </c>
      <c r="C349" s="5">
        <v>0</v>
      </c>
      <c r="D349" s="5">
        <v>1</v>
      </c>
      <c r="E349" s="5">
        <v>228</v>
      </c>
      <c r="F349" s="5">
        <f>ROUND(Source!AY341,O349)</f>
        <v>0</v>
      </c>
      <c r="G349" s="5" t="s">
        <v>440</v>
      </c>
      <c r="H349" s="5" t="s">
        <v>441</v>
      </c>
      <c r="I349" s="5"/>
      <c r="J349" s="5"/>
      <c r="K349" s="5">
        <v>228</v>
      </c>
      <c r="L349" s="5">
        <v>7</v>
      </c>
      <c r="M349" s="5">
        <v>3</v>
      </c>
      <c r="N349" s="5" t="s">
        <v>3</v>
      </c>
      <c r="O349" s="5">
        <v>2</v>
      </c>
      <c r="P349" s="5">
        <f>ROUND(Source!EQ341,O349)</f>
        <v>0</v>
      </c>
      <c r="Q349" s="5"/>
      <c r="R349" s="5"/>
      <c r="S349" s="5"/>
      <c r="T349" s="5"/>
      <c r="U349" s="5"/>
      <c r="V349" s="5"/>
      <c r="W349" s="5"/>
    </row>
    <row r="350" spans="1:255" x14ac:dyDescent="0.2">
      <c r="A350" s="5">
        <v>50</v>
      </c>
      <c r="B350" s="5">
        <v>0</v>
      </c>
      <c r="C350" s="5">
        <v>0</v>
      </c>
      <c r="D350" s="5">
        <v>1</v>
      </c>
      <c r="E350" s="5">
        <v>216</v>
      </c>
      <c r="F350" s="5">
        <f>ROUND(Source!AP341,O350)</f>
        <v>0</v>
      </c>
      <c r="G350" s="5" t="s">
        <v>442</v>
      </c>
      <c r="H350" s="5" t="s">
        <v>443</v>
      </c>
      <c r="I350" s="5"/>
      <c r="J350" s="5"/>
      <c r="K350" s="5">
        <v>216</v>
      </c>
      <c r="L350" s="5">
        <v>8</v>
      </c>
      <c r="M350" s="5">
        <v>3</v>
      </c>
      <c r="N350" s="5" t="s">
        <v>3</v>
      </c>
      <c r="O350" s="5">
        <v>2</v>
      </c>
      <c r="P350" s="5">
        <f>ROUND(Source!EH341,O350)</f>
        <v>0</v>
      </c>
      <c r="Q350" s="5"/>
      <c r="R350" s="5"/>
      <c r="S350" s="5"/>
      <c r="T350" s="5"/>
      <c r="U350" s="5"/>
      <c r="V350" s="5"/>
      <c r="W350" s="5"/>
    </row>
    <row r="351" spans="1:255" x14ac:dyDescent="0.2">
      <c r="A351" s="5">
        <v>50</v>
      </c>
      <c r="B351" s="5">
        <v>0</v>
      </c>
      <c r="C351" s="5">
        <v>0</v>
      </c>
      <c r="D351" s="5">
        <v>1</v>
      </c>
      <c r="E351" s="5">
        <v>223</v>
      </c>
      <c r="F351" s="5">
        <f>ROUND(Source!AQ341,O351)</f>
        <v>0</v>
      </c>
      <c r="G351" s="5" t="s">
        <v>444</v>
      </c>
      <c r="H351" s="5" t="s">
        <v>445</v>
      </c>
      <c r="I351" s="5"/>
      <c r="J351" s="5"/>
      <c r="K351" s="5">
        <v>223</v>
      </c>
      <c r="L351" s="5">
        <v>9</v>
      </c>
      <c r="M351" s="5">
        <v>3</v>
      </c>
      <c r="N351" s="5" t="s">
        <v>3</v>
      </c>
      <c r="O351" s="5">
        <v>2</v>
      </c>
      <c r="P351" s="5">
        <f>ROUND(Source!EI341,O351)</f>
        <v>0</v>
      </c>
      <c r="Q351" s="5"/>
      <c r="R351" s="5"/>
      <c r="S351" s="5"/>
      <c r="T351" s="5"/>
      <c r="U351" s="5"/>
      <c r="V351" s="5"/>
      <c r="W351" s="5"/>
    </row>
    <row r="352" spans="1:255" x14ac:dyDescent="0.2">
      <c r="A352" s="5">
        <v>50</v>
      </c>
      <c r="B352" s="5">
        <v>0</v>
      </c>
      <c r="C352" s="5">
        <v>0</v>
      </c>
      <c r="D352" s="5">
        <v>1</v>
      </c>
      <c r="E352" s="5">
        <v>229</v>
      </c>
      <c r="F352" s="5">
        <f>ROUND(Source!AZ341,O352)</f>
        <v>0</v>
      </c>
      <c r="G352" s="5" t="s">
        <v>446</v>
      </c>
      <c r="H352" s="5" t="s">
        <v>447</v>
      </c>
      <c r="I352" s="5"/>
      <c r="J352" s="5"/>
      <c r="K352" s="5">
        <v>229</v>
      </c>
      <c r="L352" s="5">
        <v>10</v>
      </c>
      <c r="M352" s="5">
        <v>3</v>
      </c>
      <c r="N352" s="5" t="s">
        <v>3</v>
      </c>
      <c r="O352" s="5">
        <v>2</v>
      </c>
      <c r="P352" s="5">
        <f>ROUND(Source!ER341,O352)</f>
        <v>0</v>
      </c>
      <c r="Q352" s="5"/>
      <c r="R352" s="5"/>
      <c r="S352" s="5"/>
      <c r="T352" s="5"/>
      <c r="U352" s="5"/>
      <c r="V352" s="5"/>
      <c r="W352" s="5"/>
    </row>
    <row r="353" spans="1:23" x14ac:dyDescent="0.2">
      <c r="A353" s="5">
        <v>50</v>
      </c>
      <c r="B353" s="5">
        <v>0</v>
      </c>
      <c r="C353" s="5">
        <v>0</v>
      </c>
      <c r="D353" s="5">
        <v>1</v>
      </c>
      <c r="E353" s="5">
        <v>203</v>
      </c>
      <c r="F353" s="5">
        <f>ROUND(Source!Q341,O353)</f>
        <v>823.37</v>
      </c>
      <c r="G353" s="5" t="s">
        <v>448</v>
      </c>
      <c r="H353" s="5" t="s">
        <v>449</v>
      </c>
      <c r="I353" s="5"/>
      <c r="J353" s="5"/>
      <c r="K353" s="5">
        <v>203</v>
      </c>
      <c r="L353" s="5">
        <v>11</v>
      </c>
      <c r="M353" s="5">
        <v>3</v>
      </c>
      <c r="N353" s="5" t="s">
        <v>3</v>
      </c>
      <c r="O353" s="5">
        <v>2</v>
      </c>
      <c r="P353" s="5">
        <f>ROUND(Source!DI341,O353)</f>
        <v>4490.28</v>
      </c>
      <c r="Q353" s="5"/>
      <c r="R353" s="5"/>
      <c r="S353" s="5"/>
      <c r="T353" s="5"/>
      <c r="U353" s="5"/>
      <c r="V353" s="5"/>
      <c r="W353" s="5"/>
    </row>
    <row r="354" spans="1:23" x14ac:dyDescent="0.2">
      <c r="A354" s="5">
        <v>50</v>
      </c>
      <c r="B354" s="5">
        <v>0</v>
      </c>
      <c r="C354" s="5">
        <v>0</v>
      </c>
      <c r="D354" s="5">
        <v>1</v>
      </c>
      <c r="E354" s="5">
        <v>231</v>
      </c>
      <c r="F354" s="5">
        <f>ROUND(Source!BB341,O354)</f>
        <v>0</v>
      </c>
      <c r="G354" s="5" t="s">
        <v>450</v>
      </c>
      <c r="H354" s="5" t="s">
        <v>451</v>
      </c>
      <c r="I354" s="5"/>
      <c r="J354" s="5"/>
      <c r="K354" s="5">
        <v>231</v>
      </c>
      <c r="L354" s="5">
        <v>12</v>
      </c>
      <c r="M354" s="5">
        <v>3</v>
      </c>
      <c r="N354" s="5" t="s">
        <v>3</v>
      </c>
      <c r="O354" s="5">
        <v>2</v>
      </c>
      <c r="P354" s="5">
        <f>ROUND(Source!ET341,O354)</f>
        <v>0</v>
      </c>
      <c r="Q354" s="5"/>
      <c r="R354" s="5"/>
      <c r="S354" s="5"/>
      <c r="T354" s="5"/>
      <c r="U354" s="5"/>
      <c r="V354" s="5"/>
      <c r="W354" s="5"/>
    </row>
    <row r="355" spans="1:23" x14ac:dyDescent="0.2">
      <c r="A355" s="5">
        <v>50</v>
      </c>
      <c r="B355" s="5">
        <v>0</v>
      </c>
      <c r="C355" s="5">
        <v>0</v>
      </c>
      <c r="D355" s="5">
        <v>1</v>
      </c>
      <c r="E355" s="5">
        <v>204</v>
      </c>
      <c r="F355" s="5">
        <f>ROUND(Source!R341,O355)</f>
        <v>50.75</v>
      </c>
      <c r="G355" s="5" t="s">
        <v>452</v>
      </c>
      <c r="H355" s="5" t="s">
        <v>453</v>
      </c>
      <c r="I355" s="5"/>
      <c r="J355" s="5"/>
      <c r="K355" s="5">
        <v>204</v>
      </c>
      <c r="L355" s="5">
        <v>13</v>
      </c>
      <c r="M355" s="5">
        <v>3</v>
      </c>
      <c r="N355" s="5" t="s">
        <v>3</v>
      </c>
      <c r="O355" s="5">
        <v>2</v>
      </c>
      <c r="P355" s="5">
        <f>ROUND(Source!DJ341,O355)</f>
        <v>1035.32</v>
      </c>
      <c r="Q355" s="5"/>
      <c r="R355" s="5"/>
      <c r="S355" s="5"/>
      <c r="T355" s="5"/>
      <c r="U355" s="5"/>
      <c r="V355" s="5"/>
      <c r="W355" s="5"/>
    </row>
    <row r="356" spans="1:23" x14ac:dyDescent="0.2">
      <c r="A356" s="5">
        <v>50</v>
      </c>
      <c r="B356" s="5">
        <v>0</v>
      </c>
      <c r="C356" s="5">
        <v>0</v>
      </c>
      <c r="D356" s="5">
        <v>1</v>
      </c>
      <c r="E356" s="5">
        <v>205</v>
      </c>
      <c r="F356" s="5">
        <f>ROUND(Source!S341,O356)</f>
        <v>36.65</v>
      </c>
      <c r="G356" s="5" t="s">
        <v>454</v>
      </c>
      <c r="H356" s="5" t="s">
        <v>455</v>
      </c>
      <c r="I356" s="5"/>
      <c r="J356" s="5"/>
      <c r="K356" s="5">
        <v>205</v>
      </c>
      <c r="L356" s="5">
        <v>14</v>
      </c>
      <c r="M356" s="5">
        <v>3</v>
      </c>
      <c r="N356" s="5" t="s">
        <v>3</v>
      </c>
      <c r="O356" s="5">
        <v>2</v>
      </c>
      <c r="P356" s="5">
        <f>ROUND(Source!DK341,O356)</f>
        <v>747.73</v>
      </c>
      <c r="Q356" s="5"/>
      <c r="R356" s="5"/>
      <c r="S356" s="5"/>
      <c r="T356" s="5"/>
      <c r="U356" s="5"/>
      <c r="V356" s="5"/>
      <c r="W356" s="5"/>
    </row>
    <row r="357" spans="1:23" x14ac:dyDescent="0.2">
      <c r="A357" s="5">
        <v>50</v>
      </c>
      <c r="B357" s="5">
        <v>0</v>
      </c>
      <c r="C357" s="5">
        <v>0</v>
      </c>
      <c r="D357" s="5">
        <v>1</v>
      </c>
      <c r="E357" s="5">
        <v>232</v>
      </c>
      <c r="F357" s="5">
        <f>ROUND(Source!BC341,O357)</f>
        <v>0</v>
      </c>
      <c r="G357" s="5" t="s">
        <v>456</v>
      </c>
      <c r="H357" s="5" t="s">
        <v>457</v>
      </c>
      <c r="I357" s="5"/>
      <c r="J357" s="5"/>
      <c r="K357" s="5">
        <v>232</v>
      </c>
      <c r="L357" s="5">
        <v>15</v>
      </c>
      <c r="M357" s="5">
        <v>3</v>
      </c>
      <c r="N357" s="5" t="s">
        <v>3</v>
      </c>
      <c r="O357" s="5">
        <v>2</v>
      </c>
      <c r="P357" s="5">
        <f>ROUND(Source!EU341,O357)</f>
        <v>0</v>
      </c>
      <c r="Q357" s="5"/>
      <c r="R357" s="5"/>
      <c r="S357" s="5"/>
      <c r="T357" s="5"/>
      <c r="U357" s="5"/>
      <c r="V357" s="5"/>
      <c r="W357" s="5"/>
    </row>
    <row r="358" spans="1:23" x14ac:dyDescent="0.2">
      <c r="A358" s="5">
        <v>50</v>
      </c>
      <c r="B358" s="5">
        <v>0</v>
      </c>
      <c r="C358" s="5">
        <v>0</v>
      </c>
      <c r="D358" s="5">
        <v>1</v>
      </c>
      <c r="E358" s="5">
        <v>214</v>
      </c>
      <c r="F358" s="5">
        <f>ROUND(Source!AS341,O358)</f>
        <v>488.29</v>
      </c>
      <c r="G358" s="5" t="s">
        <v>458</v>
      </c>
      <c r="H358" s="5" t="s">
        <v>459</v>
      </c>
      <c r="I358" s="5"/>
      <c r="J358" s="5"/>
      <c r="K358" s="5">
        <v>214</v>
      </c>
      <c r="L358" s="5">
        <v>16</v>
      </c>
      <c r="M358" s="5">
        <v>3</v>
      </c>
      <c r="N358" s="5" t="s">
        <v>3</v>
      </c>
      <c r="O358" s="5">
        <v>2</v>
      </c>
      <c r="P358" s="5">
        <f>ROUND(Source!EK341,O358)</f>
        <v>5628.8</v>
      </c>
      <c r="Q358" s="5"/>
      <c r="R358" s="5"/>
      <c r="S358" s="5"/>
      <c r="T358" s="5"/>
      <c r="U358" s="5"/>
      <c r="V358" s="5"/>
      <c r="W358" s="5"/>
    </row>
    <row r="359" spans="1:23" x14ac:dyDescent="0.2">
      <c r="A359" s="5">
        <v>50</v>
      </c>
      <c r="B359" s="5">
        <v>0</v>
      </c>
      <c r="C359" s="5">
        <v>0</v>
      </c>
      <c r="D359" s="5">
        <v>1</v>
      </c>
      <c r="E359" s="5">
        <v>215</v>
      </c>
      <c r="F359" s="5">
        <f>ROUND(Source!AT341,O359)</f>
        <v>0</v>
      </c>
      <c r="G359" s="5" t="s">
        <v>460</v>
      </c>
      <c r="H359" s="5" t="s">
        <v>461</v>
      </c>
      <c r="I359" s="5"/>
      <c r="J359" s="5"/>
      <c r="K359" s="5">
        <v>215</v>
      </c>
      <c r="L359" s="5">
        <v>17</v>
      </c>
      <c r="M359" s="5">
        <v>3</v>
      </c>
      <c r="N359" s="5" t="s">
        <v>3</v>
      </c>
      <c r="O359" s="5">
        <v>2</v>
      </c>
      <c r="P359" s="5">
        <f>ROUND(Source!EL341,O359)</f>
        <v>0</v>
      </c>
      <c r="Q359" s="5"/>
      <c r="R359" s="5"/>
      <c r="S359" s="5"/>
      <c r="T359" s="5"/>
      <c r="U359" s="5"/>
      <c r="V359" s="5"/>
      <c r="W359" s="5"/>
    </row>
    <row r="360" spans="1:23" x14ac:dyDescent="0.2">
      <c r="A360" s="5">
        <v>50</v>
      </c>
      <c r="B360" s="5">
        <v>0</v>
      </c>
      <c r="C360" s="5">
        <v>0</v>
      </c>
      <c r="D360" s="5">
        <v>1</v>
      </c>
      <c r="E360" s="5">
        <v>217</v>
      </c>
      <c r="F360" s="5">
        <f>ROUND(Source!AU341,O360)</f>
        <v>519.54999999999995</v>
      </c>
      <c r="G360" s="5" t="s">
        <v>462</v>
      </c>
      <c r="H360" s="5" t="s">
        <v>463</v>
      </c>
      <c r="I360" s="5"/>
      <c r="J360" s="5"/>
      <c r="K360" s="5">
        <v>217</v>
      </c>
      <c r="L360" s="5">
        <v>18</v>
      </c>
      <c r="M360" s="5">
        <v>3</v>
      </c>
      <c r="N360" s="5" t="s">
        <v>3</v>
      </c>
      <c r="O360" s="5">
        <v>2</v>
      </c>
      <c r="P360" s="5">
        <f>ROUND(Source!EM341,O360)</f>
        <v>2087.0700000000002</v>
      </c>
      <c r="Q360" s="5"/>
      <c r="R360" s="5"/>
      <c r="S360" s="5"/>
      <c r="T360" s="5"/>
      <c r="U360" s="5"/>
      <c r="V360" s="5"/>
      <c r="W360" s="5"/>
    </row>
    <row r="361" spans="1:23" x14ac:dyDescent="0.2">
      <c r="A361" s="5">
        <v>50</v>
      </c>
      <c r="B361" s="5">
        <v>0</v>
      </c>
      <c r="C361" s="5">
        <v>0</v>
      </c>
      <c r="D361" s="5">
        <v>1</v>
      </c>
      <c r="E361" s="5">
        <v>230</v>
      </c>
      <c r="F361" s="5">
        <f>ROUND(Source!BA341,O361)</f>
        <v>0</v>
      </c>
      <c r="G361" s="5" t="s">
        <v>464</v>
      </c>
      <c r="H361" s="5" t="s">
        <v>465</v>
      </c>
      <c r="I361" s="5"/>
      <c r="J361" s="5"/>
      <c r="K361" s="5">
        <v>230</v>
      </c>
      <c r="L361" s="5">
        <v>19</v>
      </c>
      <c r="M361" s="5">
        <v>3</v>
      </c>
      <c r="N361" s="5" t="s">
        <v>3</v>
      </c>
      <c r="O361" s="5">
        <v>2</v>
      </c>
      <c r="P361" s="5">
        <f>ROUND(Source!ES341,O361)</f>
        <v>0</v>
      </c>
      <c r="Q361" s="5"/>
      <c r="R361" s="5"/>
      <c r="S361" s="5"/>
      <c r="T361" s="5"/>
      <c r="U361" s="5"/>
      <c r="V361" s="5"/>
      <c r="W361" s="5"/>
    </row>
    <row r="362" spans="1:23" x14ac:dyDescent="0.2">
      <c r="A362" s="5">
        <v>50</v>
      </c>
      <c r="B362" s="5">
        <v>0</v>
      </c>
      <c r="C362" s="5">
        <v>0</v>
      </c>
      <c r="D362" s="5">
        <v>1</v>
      </c>
      <c r="E362" s="5">
        <v>206</v>
      </c>
      <c r="F362" s="5">
        <f>ROUND(Source!T341,O362)</f>
        <v>0</v>
      </c>
      <c r="G362" s="5" t="s">
        <v>466</v>
      </c>
      <c r="H362" s="5" t="s">
        <v>467</v>
      </c>
      <c r="I362" s="5"/>
      <c r="J362" s="5"/>
      <c r="K362" s="5">
        <v>206</v>
      </c>
      <c r="L362" s="5">
        <v>20</v>
      </c>
      <c r="M362" s="5">
        <v>3</v>
      </c>
      <c r="N362" s="5" t="s">
        <v>3</v>
      </c>
      <c r="O362" s="5">
        <v>2</v>
      </c>
      <c r="P362" s="5">
        <f>ROUND(Source!DL341,O362)</f>
        <v>0</v>
      </c>
      <c r="Q362" s="5"/>
      <c r="R362" s="5"/>
      <c r="S362" s="5"/>
      <c r="T362" s="5"/>
      <c r="U362" s="5"/>
      <c r="V362" s="5"/>
      <c r="W362" s="5"/>
    </row>
    <row r="363" spans="1:23" x14ac:dyDescent="0.2">
      <c r="A363" s="5">
        <v>50</v>
      </c>
      <c r="B363" s="5">
        <v>0</v>
      </c>
      <c r="C363" s="5">
        <v>0</v>
      </c>
      <c r="D363" s="5">
        <v>1</v>
      </c>
      <c r="E363" s="5">
        <v>207</v>
      </c>
      <c r="F363" s="5">
        <f>Source!U341</f>
        <v>3.8863326000000002</v>
      </c>
      <c r="G363" s="5" t="s">
        <v>468</v>
      </c>
      <c r="H363" s="5" t="s">
        <v>469</v>
      </c>
      <c r="I363" s="5"/>
      <c r="J363" s="5"/>
      <c r="K363" s="5">
        <v>207</v>
      </c>
      <c r="L363" s="5">
        <v>21</v>
      </c>
      <c r="M363" s="5">
        <v>3</v>
      </c>
      <c r="N363" s="5" t="s">
        <v>3</v>
      </c>
      <c r="O363" s="5">
        <v>-1</v>
      </c>
      <c r="P363" s="5">
        <f>Source!DM341</f>
        <v>3.8863326000000002</v>
      </c>
      <c r="Q363" s="5"/>
      <c r="R363" s="5"/>
      <c r="S363" s="5"/>
      <c r="T363" s="5"/>
      <c r="U363" s="5"/>
      <c r="V363" s="5"/>
      <c r="W363" s="5"/>
    </row>
    <row r="364" spans="1:23" x14ac:dyDescent="0.2">
      <c r="A364" s="5">
        <v>50</v>
      </c>
      <c r="B364" s="5">
        <v>0</v>
      </c>
      <c r="C364" s="5">
        <v>0</v>
      </c>
      <c r="D364" s="5">
        <v>1</v>
      </c>
      <c r="E364" s="5">
        <v>208</v>
      </c>
      <c r="F364" s="5">
        <f>Source!V341</f>
        <v>0</v>
      </c>
      <c r="G364" s="5" t="s">
        <v>470</v>
      </c>
      <c r="H364" s="5" t="s">
        <v>471</v>
      </c>
      <c r="I364" s="5"/>
      <c r="J364" s="5"/>
      <c r="K364" s="5">
        <v>208</v>
      </c>
      <c r="L364" s="5">
        <v>22</v>
      </c>
      <c r="M364" s="5">
        <v>3</v>
      </c>
      <c r="N364" s="5" t="s">
        <v>3</v>
      </c>
      <c r="O364" s="5">
        <v>-1</v>
      </c>
      <c r="P364" s="5">
        <f>Source!DN341</f>
        <v>0</v>
      </c>
      <c r="Q364" s="5"/>
      <c r="R364" s="5"/>
      <c r="S364" s="5"/>
      <c r="T364" s="5"/>
      <c r="U364" s="5"/>
      <c r="V364" s="5"/>
      <c r="W364" s="5"/>
    </row>
    <row r="365" spans="1:23" x14ac:dyDescent="0.2">
      <c r="A365" s="5">
        <v>50</v>
      </c>
      <c r="B365" s="5">
        <v>0</v>
      </c>
      <c r="C365" s="5">
        <v>0</v>
      </c>
      <c r="D365" s="5">
        <v>1</v>
      </c>
      <c r="E365" s="5">
        <v>209</v>
      </c>
      <c r="F365" s="5">
        <f>ROUND(Source!W341,O365)</f>
        <v>0</v>
      </c>
      <c r="G365" s="5" t="s">
        <v>472</v>
      </c>
      <c r="H365" s="5" t="s">
        <v>473</v>
      </c>
      <c r="I365" s="5"/>
      <c r="J365" s="5"/>
      <c r="K365" s="5">
        <v>209</v>
      </c>
      <c r="L365" s="5">
        <v>23</v>
      </c>
      <c r="M365" s="5">
        <v>3</v>
      </c>
      <c r="N365" s="5" t="s">
        <v>3</v>
      </c>
      <c r="O365" s="5">
        <v>2</v>
      </c>
      <c r="P365" s="5">
        <f>ROUND(Source!DO341,O365)</f>
        <v>0</v>
      </c>
      <c r="Q365" s="5"/>
      <c r="R365" s="5"/>
      <c r="S365" s="5"/>
      <c r="T365" s="5"/>
      <c r="U365" s="5"/>
      <c r="V365" s="5"/>
      <c r="W365" s="5"/>
    </row>
    <row r="366" spans="1:23" x14ac:dyDescent="0.2">
      <c r="A366" s="5">
        <v>50</v>
      </c>
      <c r="B366" s="5">
        <v>0</v>
      </c>
      <c r="C366" s="5">
        <v>0</v>
      </c>
      <c r="D366" s="5">
        <v>1</v>
      </c>
      <c r="E366" s="5">
        <v>210</v>
      </c>
      <c r="F366" s="5">
        <f>ROUND(Source!X341,O366)</f>
        <v>33.35</v>
      </c>
      <c r="G366" s="5" t="s">
        <v>474</v>
      </c>
      <c r="H366" s="5" t="s">
        <v>475</v>
      </c>
      <c r="I366" s="5"/>
      <c r="J366" s="5"/>
      <c r="K366" s="5">
        <v>210</v>
      </c>
      <c r="L366" s="5">
        <v>24</v>
      </c>
      <c r="M366" s="5">
        <v>3</v>
      </c>
      <c r="N366" s="5" t="s">
        <v>3</v>
      </c>
      <c r="O366" s="5">
        <v>2</v>
      </c>
      <c r="P366" s="5">
        <f>ROUND(Source!DP341,O366)</f>
        <v>545.84</v>
      </c>
      <c r="Q366" s="5"/>
      <c r="R366" s="5"/>
      <c r="S366" s="5"/>
      <c r="T366" s="5"/>
      <c r="U366" s="5"/>
      <c r="V366" s="5"/>
      <c r="W366" s="5"/>
    </row>
    <row r="367" spans="1:23" x14ac:dyDescent="0.2">
      <c r="A367" s="5">
        <v>50</v>
      </c>
      <c r="B367" s="5">
        <v>0</v>
      </c>
      <c r="C367" s="5">
        <v>0</v>
      </c>
      <c r="D367" s="5">
        <v>1</v>
      </c>
      <c r="E367" s="5">
        <v>211</v>
      </c>
      <c r="F367" s="5">
        <f>ROUND(Source!Y341,O367)</f>
        <v>25.66</v>
      </c>
      <c r="G367" s="5" t="s">
        <v>476</v>
      </c>
      <c r="H367" s="5" t="s">
        <v>477</v>
      </c>
      <c r="I367" s="5"/>
      <c r="J367" s="5"/>
      <c r="K367" s="5">
        <v>211</v>
      </c>
      <c r="L367" s="5">
        <v>25</v>
      </c>
      <c r="M367" s="5">
        <v>3</v>
      </c>
      <c r="N367" s="5" t="s">
        <v>3</v>
      </c>
      <c r="O367" s="5">
        <v>2</v>
      </c>
      <c r="P367" s="5">
        <f>ROUND(Source!DQ341,O367)</f>
        <v>306.57</v>
      </c>
      <c r="Q367" s="5"/>
      <c r="R367" s="5"/>
      <c r="S367" s="5"/>
      <c r="T367" s="5"/>
      <c r="U367" s="5"/>
      <c r="V367" s="5"/>
      <c r="W367" s="5"/>
    </row>
    <row r="368" spans="1:23" x14ac:dyDescent="0.2">
      <c r="A368" s="5">
        <v>50</v>
      </c>
      <c r="B368" s="5">
        <v>0</v>
      </c>
      <c r="C368" s="5">
        <v>0</v>
      </c>
      <c r="D368" s="5">
        <v>1</v>
      </c>
      <c r="E368" s="5">
        <v>224</v>
      </c>
      <c r="F368" s="5">
        <f>ROUND(Source!AR341,O368)</f>
        <v>1007.84</v>
      </c>
      <c r="G368" s="5" t="s">
        <v>478</v>
      </c>
      <c r="H368" s="5" t="s">
        <v>479</v>
      </c>
      <c r="I368" s="5"/>
      <c r="J368" s="5"/>
      <c r="K368" s="5">
        <v>224</v>
      </c>
      <c r="L368" s="5">
        <v>26</v>
      </c>
      <c r="M368" s="5">
        <v>3</v>
      </c>
      <c r="N368" s="5" t="s">
        <v>3</v>
      </c>
      <c r="O368" s="5">
        <v>2</v>
      </c>
      <c r="P368" s="5">
        <f>ROUND(Source!EJ341,O368)</f>
        <v>7715.87</v>
      </c>
      <c r="Q368" s="5"/>
      <c r="R368" s="5"/>
      <c r="S368" s="5"/>
      <c r="T368" s="5"/>
      <c r="U368" s="5"/>
      <c r="V368" s="5"/>
      <c r="W368" s="5"/>
    </row>
    <row r="370" spans="1:206" x14ac:dyDescent="0.2">
      <c r="A370" s="3">
        <v>51</v>
      </c>
      <c r="B370" s="3">
        <f>B20</f>
        <v>1</v>
      </c>
      <c r="C370" s="3">
        <f>A20</f>
        <v>3</v>
      </c>
      <c r="D370" s="3">
        <f>ROW(A20)</f>
        <v>20</v>
      </c>
      <c r="E370" s="3"/>
      <c r="F370" s="3" t="str">
        <f>IF(F20&lt;&gt;"",F20,"")</f>
        <v>02-01-11</v>
      </c>
      <c r="G370" s="3" t="str">
        <f>IF(G20&lt;&gt;"",G20,"")</f>
        <v>02-01-11</v>
      </c>
      <c r="H370" s="3">
        <v>0</v>
      </c>
      <c r="I370" s="3"/>
      <c r="J370" s="3"/>
      <c r="K370" s="3"/>
      <c r="L370" s="3"/>
      <c r="M370" s="3"/>
      <c r="N370" s="3"/>
      <c r="O370" s="3">
        <f t="shared" ref="O370:T370" si="305">ROUND(O247+O299+O341+AB370,2)</f>
        <v>3056712.34</v>
      </c>
      <c r="P370" s="3">
        <f t="shared" si="305"/>
        <v>2957898.09</v>
      </c>
      <c r="Q370" s="3">
        <f t="shared" si="305"/>
        <v>13208.85</v>
      </c>
      <c r="R370" s="3">
        <f t="shared" si="305"/>
        <v>2238.48</v>
      </c>
      <c r="S370" s="3">
        <f t="shared" si="305"/>
        <v>85605.4</v>
      </c>
      <c r="T370" s="3">
        <f t="shared" si="305"/>
        <v>0</v>
      </c>
      <c r="U370" s="3">
        <f>U247+U299+U341+AH370</f>
        <v>7116.085004749998</v>
      </c>
      <c r="V370" s="3">
        <f>V247+V299+V341+AI370</f>
        <v>0</v>
      </c>
      <c r="W370" s="3">
        <f>ROUND(W247+W299+W341+AJ370,2)</f>
        <v>0</v>
      </c>
      <c r="X370" s="3">
        <f>ROUND(X247+X299+X341+AK370,2)</f>
        <v>86652.34</v>
      </c>
      <c r="Y370" s="3">
        <f>ROUND(Y247+Y299+Y341+AL370,2)</f>
        <v>57438.11</v>
      </c>
      <c r="Z370" s="3"/>
      <c r="AA370" s="3"/>
      <c r="AB370" s="3"/>
      <c r="AC370" s="3"/>
      <c r="AD370" s="3"/>
      <c r="AE370" s="3"/>
      <c r="AF370" s="3"/>
      <c r="AG370" s="3"/>
      <c r="AH370" s="3"/>
      <c r="AI370" s="3"/>
      <c r="AJ370" s="3"/>
      <c r="AK370" s="3"/>
      <c r="AL370" s="3"/>
      <c r="AM370" s="3"/>
      <c r="AN370" s="3"/>
      <c r="AO370" s="3">
        <f t="shared" ref="AO370:BC370" si="306">ROUND(AO247+AO299+AO341+BX370,2)</f>
        <v>0</v>
      </c>
      <c r="AP370" s="3">
        <f t="shared" si="306"/>
        <v>0</v>
      </c>
      <c r="AQ370" s="3">
        <f t="shared" si="306"/>
        <v>0</v>
      </c>
      <c r="AR370" s="3">
        <f t="shared" si="306"/>
        <v>3204720.16</v>
      </c>
      <c r="AS370" s="3">
        <f t="shared" si="306"/>
        <v>763739.58</v>
      </c>
      <c r="AT370" s="3">
        <f t="shared" si="306"/>
        <v>0</v>
      </c>
      <c r="AU370" s="3">
        <f t="shared" si="306"/>
        <v>2440980.58</v>
      </c>
      <c r="AV370" s="3">
        <f t="shared" si="306"/>
        <v>2957898.09</v>
      </c>
      <c r="AW370" s="3">
        <f t="shared" si="306"/>
        <v>2957898.09</v>
      </c>
      <c r="AX370" s="3">
        <f t="shared" si="306"/>
        <v>0</v>
      </c>
      <c r="AY370" s="3">
        <f t="shared" si="306"/>
        <v>2957898.09</v>
      </c>
      <c r="AZ370" s="3">
        <f t="shared" si="306"/>
        <v>0</v>
      </c>
      <c r="BA370" s="3">
        <f t="shared" si="306"/>
        <v>0</v>
      </c>
      <c r="BB370" s="3">
        <f t="shared" si="306"/>
        <v>0</v>
      </c>
      <c r="BC370" s="3">
        <f t="shared" si="306"/>
        <v>0</v>
      </c>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c r="CR370" s="3"/>
      <c r="CS370" s="3"/>
      <c r="CT370" s="3"/>
      <c r="CU370" s="3"/>
      <c r="CV370" s="3"/>
      <c r="CW370" s="3"/>
      <c r="CX370" s="3"/>
      <c r="CY370" s="3"/>
      <c r="CZ370" s="3"/>
      <c r="DA370" s="3"/>
      <c r="DB370" s="3"/>
      <c r="DC370" s="3"/>
      <c r="DD370" s="3"/>
      <c r="DE370" s="3"/>
      <c r="DF370" s="3"/>
      <c r="DG370" s="4">
        <f t="shared" ref="DG370:DL370" si="307">ROUND(DG247+DG299+DG341+DT370,2)</f>
        <v>13620431.66</v>
      </c>
      <c r="DH370" s="4">
        <f t="shared" si="307"/>
        <v>11769978</v>
      </c>
      <c r="DI370" s="4">
        <f t="shared" si="307"/>
        <v>104103.42</v>
      </c>
      <c r="DJ370" s="4">
        <f t="shared" si="307"/>
        <v>45664.75</v>
      </c>
      <c r="DK370" s="4">
        <f t="shared" si="307"/>
        <v>1746350.24</v>
      </c>
      <c r="DL370" s="4">
        <f t="shared" si="307"/>
        <v>0</v>
      </c>
      <c r="DM370" s="4">
        <f>DM247+DM299+DM341+DZ370</f>
        <v>7116.085004749998</v>
      </c>
      <c r="DN370" s="4">
        <f>DN247+DN299+DN341+EA370</f>
        <v>0</v>
      </c>
      <c r="DO370" s="4">
        <f>ROUND(DO247+DO299+DO341+EB370,2)</f>
        <v>0</v>
      </c>
      <c r="DP370" s="4">
        <f>ROUND(DP247+DP299+DP341+EC370,2)</f>
        <v>1421041.88</v>
      </c>
      <c r="DQ370" s="4">
        <f>ROUND(DQ247+DQ299+DQ341+ED370,2)</f>
        <v>716003.63</v>
      </c>
      <c r="DR370" s="4"/>
      <c r="DS370" s="4"/>
      <c r="DT370" s="4"/>
      <c r="DU370" s="4"/>
      <c r="DV370" s="4"/>
      <c r="DW370" s="4"/>
      <c r="DX370" s="4"/>
      <c r="DY370" s="4"/>
      <c r="DZ370" s="4"/>
      <c r="EA370" s="4"/>
      <c r="EB370" s="4"/>
      <c r="EC370" s="4"/>
      <c r="ED370" s="4"/>
      <c r="EE370" s="4"/>
      <c r="EF370" s="4"/>
      <c r="EG370" s="4">
        <f t="shared" ref="EG370:EU370" si="308">ROUND(EG247+EG299+EG341+FP370,2)</f>
        <v>0</v>
      </c>
      <c r="EH370" s="4">
        <f t="shared" si="308"/>
        <v>0</v>
      </c>
      <c r="EI370" s="4">
        <f t="shared" si="308"/>
        <v>0</v>
      </c>
      <c r="EJ370" s="4">
        <f t="shared" si="308"/>
        <v>15829170.82</v>
      </c>
      <c r="EK370" s="4">
        <f t="shared" si="308"/>
        <v>6249459.8700000001</v>
      </c>
      <c r="EL370" s="4">
        <f t="shared" si="308"/>
        <v>0</v>
      </c>
      <c r="EM370" s="4">
        <f t="shared" si="308"/>
        <v>9579710.9499999993</v>
      </c>
      <c r="EN370" s="4">
        <f t="shared" si="308"/>
        <v>11769978</v>
      </c>
      <c r="EO370" s="4">
        <f t="shared" si="308"/>
        <v>11769978</v>
      </c>
      <c r="EP370" s="4">
        <f t="shared" si="308"/>
        <v>0</v>
      </c>
      <c r="EQ370" s="4">
        <f t="shared" si="308"/>
        <v>11769978</v>
      </c>
      <c r="ER370" s="4">
        <f t="shared" si="308"/>
        <v>0</v>
      </c>
      <c r="ES370" s="4">
        <f t="shared" si="308"/>
        <v>0</v>
      </c>
      <c r="ET370" s="4">
        <f t="shared" si="308"/>
        <v>0</v>
      </c>
      <c r="EU370" s="4">
        <f t="shared" si="308"/>
        <v>0</v>
      </c>
      <c r="EV370" s="4"/>
      <c r="EW370" s="4"/>
      <c r="EX370" s="4"/>
      <c r="EY370" s="4"/>
      <c r="EZ370" s="4"/>
      <c r="FA370" s="4"/>
      <c r="FB370" s="4"/>
      <c r="FC370" s="4"/>
      <c r="FD370" s="4"/>
      <c r="FE370" s="4"/>
      <c r="FF370" s="4"/>
      <c r="FG370" s="4"/>
      <c r="FH370" s="4"/>
      <c r="FI370" s="4"/>
      <c r="FJ370" s="4"/>
      <c r="FK370" s="4"/>
      <c r="FL370" s="4"/>
      <c r="FM370" s="4"/>
      <c r="FN370" s="4"/>
      <c r="FO370" s="4"/>
      <c r="FP370" s="4"/>
      <c r="FQ370" s="4"/>
      <c r="FR370" s="4"/>
      <c r="FS370" s="4"/>
      <c r="FT370" s="4"/>
      <c r="FU370" s="4"/>
      <c r="FV370" s="4"/>
      <c r="FW370" s="4"/>
      <c r="FX370" s="4"/>
      <c r="FY370" s="4"/>
      <c r="FZ370" s="4"/>
      <c r="GA370" s="4"/>
      <c r="GB370" s="4"/>
      <c r="GC370" s="4"/>
      <c r="GD370" s="4"/>
      <c r="GE370" s="4"/>
      <c r="GF370" s="4"/>
      <c r="GG370" s="4"/>
      <c r="GH370" s="4"/>
      <c r="GI370" s="4"/>
      <c r="GJ370" s="4"/>
      <c r="GK370" s="4"/>
      <c r="GL370" s="4"/>
      <c r="GM370" s="4"/>
      <c r="GN370" s="4"/>
      <c r="GO370" s="4"/>
      <c r="GP370" s="4"/>
      <c r="GQ370" s="4"/>
      <c r="GR370" s="4"/>
      <c r="GS370" s="4"/>
      <c r="GT370" s="4"/>
      <c r="GU370" s="4"/>
      <c r="GV370" s="4"/>
      <c r="GW370" s="4"/>
      <c r="GX370" s="4">
        <v>0</v>
      </c>
    </row>
    <row r="372" spans="1:206" x14ac:dyDescent="0.2">
      <c r="A372" s="5">
        <v>50</v>
      </c>
      <c r="B372" s="5">
        <v>0</v>
      </c>
      <c r="C372" s="5">
        <v>0</v>
      </c>
      <c r="D372" s="5">
        <v>1</v>
      </c>
      <c r="E372" s="5">
        <v>201</v>
      </c>
      <c r="F372" s="5">
        <f>ROUND(Source!O370,O372)</f>
        <v>3056712.34</v>
      </c>
      <c r="G372" s="5" t="s">
        <v>428</v>
      </c>
      <c r="H372" s="5" t="s">
        <v>429</v>
      </c>
      <c r="I372" s="5"/>
      <c r="J372" s="5"/>
      <c r="K372" s="5">
        <v>201</v>
      </c>
      <c r="L372" s="5">
        <v>1</v>
      </c>
      <c r="M372" s="5">
        <v>3</v>
      </c>
      <c r="N372" s="5" t="s">
        <v>3</v>
      </c>
      <c r="O372" s="5">
        <v>2</v>
      </c>
      <c r="P372" s="5">
        <f>ROUND(Source!DG370,O372)</f>
        <v>13620431.66</v>
      </c>
      <c r="Q372" s="5"/>
      <c r="R372" s="5"/>
      <c r="S372" s="5"/>
      <c r="T372" s="5"/>
      <c r="U372" s="5"/>
      <c r="V372" s="5"/>
      <c r="W372" s="5"/>
    </row>
    <row r="373" spans="1:206" x14ac:dyDescent="0.2">
      <c r="A373" s="5">
        <v>50</v>
      </c>
      <c r="B373" s="5">
        <v>0</v>
      </c>
      <c r="C373" s="5">
        <v>0</v>
      </c>
      <c r="D373" s="5">
        <v>1</v>
      </c>
      <c r="E373" s="5">
        <v>202</v>
      </c>
      <c r="F373" s="5">
        <f>ROUND(Source!P370,O373)</f>
        <v>2957898.09</v>
      </c>
      <c r="G373" s="5" t="s">
        <v>430</v>
      </c>
      <c r="H373" s="5" t="s">
        <v>431</v>
      </c>
      <c r="I373" s="5"/>
      <c r="J373" s="5"/>
      <c r="K373" s="5">
        <v>202</v>
      </c>
      <c r="L373" s="5">
        <v>2</v>
      </c>
      <c r="M373" s="5">
        <v>3</v>
      </c>
      <c r="N373" s="5" t="s">
        <v>3</v>
      </c>
      <c r="O373" s="5">
        <v>2</v>
      </c>
      <c r="P373" s="5">
        <f>ROUND(Source!DH370,O373)</f>
        <v>11769978</v>
      </c>
      <c r="Q373" s="5"/>
      <c r="R373" s="5"/>
      <c r="S373" s="5"/>
      <c r="T373" s="5"/>
      <c r="U373" s="5"/>
      <c r="V373" s="5"/>
      <c r="W373" s="5"/>
    </row>
    <row r="374" spans="1:206" x14ac:dyDescent="0.2">
      <c r="A374" s="5">
        <v>50</v>
      </c>
      <c r="B374" s="5">
        <v>0</v>
      </c>
      <c r="C374" s="5">
        <v>0</v>
      </c>
      <c r="D374" s="5">
        <v>1</v>
      </c>
      <c r="E374" s="5">
        <v>222</v>
      </c>
      <c r="F374" s="5">
        <f>ROUND(Source!AO370,O374)</f>
        <v>0</v>
      </c>
      <c r="G374" s="5" t="s">
        <v>432</v>
      </c>
      <c r="H374" s="5" t="s">
        <v>433</v>
      </c>
      <c r="I374" s="5"/>
      <c r="J374" s="5"/>
      <c r="K374" s="5">
        <v>222</v>
      </c>
      <c r="L374" s="5">
        <v>3</v>
      </c>
      <c r="M374" s="5">
        <v>3</v>
      </c>
      <c r="N374" s="5" t="s">
        <v>3</v>
      </c>
      <c r="O374" s="5">
        <v>2</v>
      </c>
      <c r="P374" s="5">
        <f>ROUND(Source!EG370,O374)</f>
        <v>0</v>
      </c>
      <c r="Q374" s="5"/>
      <c r="R374" s="5"/>
      <c r="S374" s="5"/>
      <c r="T374" s="5"/>
      <c r="U374" s="5"/>
      <c r="V374" s="5"/>
      <c r="W374" s="5"/>
    </row>
    <row r="375" spans="1:206" x14ac:dyDescent="0.2">
      <c r="A375" s="5">
        <v>50</v>
      </c>
      <c r="B375" s="5">
        <v>0</v>
      </c>
      <c r="C375" s="5">
        <v>0</v>
      </c>
      <c r="D375" s="5">
        <v>1</v>
      </c>
      <c r="E375" s="5">
        <v>225</v>
      </c>
      <c r="F375" s="5">
        <f>ROUND(Source!AV370,O375)</f>
        <v>2957898.09</v>
      </c>
      <c r="G375" s="5" t="s">
        <v>434</v>
      </c>
      <c r="H375" s="5" t="s">
        <v>435</v>
      </c>
      <c r="I375" s="5"/>
      <c r="J375" s="5"/>
      <c r="K375" s="5">
        <v>225</v>
      </c>
      <c r="L375" s="5">
        <v>4</v>
      </c>
      <c r="M375" s="5">
        <v>3</v>
      </c>
      <c r="N375" s="5" t="s">
        <v>3</v>
      </c>
      <c r="O375" s="5">
        <v>2</v>
      </c>
      <c r="P375" s="5">
        <f>ROUND(Source!EN370,O375)</f>
        <v>11769978</v>
      </c>
      <c r="Q375" s="5"/>
      <c r="R375" s="5"/>
      <c r="S375" s="5"/>
      <c r="T375" s="5"/>
      <c r="U375" s="5"/>
      <c r="V375" s="5"/>
      <c r="W375" s="5"/>
    </row>
    <row r="376" spans="1:206" x14ac:dyDescent="0.2">
      <c r="A376" s="5">
        <v>50</v>
      </c>
      <c r="B376" s="5">
        <v>0</v>
      </c>
      <c r="C376" s="5">
        <v>0</v>
      </c>
      <c r="D376" s="5">
        <v>1</v>
      </c>
      <c r="E376" s="5">
        <v>226</v>
      </c>
      <c r="F376" s="5">
        <f>ROUND(Source!AW370,O376)</f>
        <v>2957898.09</v>
      </c>
      <c r="G376" s="5" t="s">
        <v>436</v>
      </c>
      <c r="H376" s="5" t="s">
        <v>437</v>
      </c>
      <c r="I376" s="5"/>
      <c r="J376" s="5"/>
      <c r="K376" s="5">
        <v>226</v>
      </c>
      <c r="L376" s="5">
        <v>5</v>
      </c>
      <c r="M376" s="5">
        <v>3</v>
      </c>
      <c r="N376" s="5" t="s">
        <v>3</v>
      </c>
      <c r="O376" s="5">
        <v>2</v>
      </c>
      <c r="P376" s="5">
        <f>ROUND(Source!EO370,O376)</f>
        <v>11769978</v>
      </c>
      <c r="Q376" s="5"/>
      <c r="R376" s="5"/>
      <c r="S376" s="5"/>
      <c r="T376" s="5"/>
      <c r="U376" s="5"/>
      <c r="V376" s="5"/>
      <c r="W376" s="5"/>
    </row>
    <row r="377" spans="1:206" x14ac:dyDescent="0.2">
      <c r="A377" s="5">
        <v>50</v>
      </c>
      <c r="B377" s="5">
        <v>0</v>
      </c>
      <c r="C377" s="5">
        <v>0</v>
      </c>
      <c r="D377" s="5">
        <v>1</v>
      </c>
      <c r="E377" s="5">
        <v>227</v>
      </c>
      <c r="F377" s="5">
        <f>ROUND(Source!AX370,O377)</f>
        <v>0</v>
      </c>
      <c r="G377" s="5" t="s">
        <v>438</v>
      </c>
      <c r="H377" s="5" t="s">
        <v>439</v>
      </c>
      <c r="I377" s="5"/>
      <c r="J377" s="5"/>
      <c r="K377" s="5">
        <v>227</v>
      </c>
      <c r="L377" s="5">
        <v>6</v>
      </c>
      <c r="M377" s="5">
        <v>3</v>
      </c>
      <c r="N377" s="5" t="s">
        <v>3</v>
      </c>
      <c r="O377" s="5">
        <v>2</v>
      </c>
      <c r="P377" s="5">
        <f>ROUND(Source!EP370,O377)</f>
        <v>0</v>
      </c>
      <c r="Q377" s="5"/>
      <c r="R377" s="5"/>
      <c r="S377" s="5"/>
      <c r="T377" s="5"/>
      <c r="U377" s="5"/>
      <c r="V377" s="5"/>
      <c r="W377" s="5"/>
    </row>
    <row r="378" spans="1:206" x14ac:dyDescent="0.2">
      <c r="A378" s="5">
        <v>50</v>
      </c>
      <c r="B378" s="5">
        <v>0</v>
      </c>
      <c r="C378" s="5">
        <v>0</v>
      </c>
      <c r="D378" s="5">
        <v>1</v>
      </c>
      <c r="E378" s="5">
        <v>228</v>
      </c>
      <c r="F378" s="5">
        <f>ROUND(Source!AY370,O378)</f>
        <v>2957898.09</v>
      </c>
      <c r="G378" s="5" t="s">
        <v>440</v>
      </c>
      <c r="H378" s="5" t="s">
        <v>441</v>
      </c>
      <c r="I378" s="5"/>
      <c r="J378" s="5"/>
      <c r="K378" s="5">
        <v>228</v>
      </c>
      <c r="L378" s="5">
        <v>7</v>
      </c>
      <c r="M378" s="5">
        <v>3</v>
      </c>
      <c r="N378" s="5" t="s">
        <v>3</v>
      </c>
      <c r="O378" s="5">
        <v>2</v>
      </c>
      <c r="P378" s="5">
        <f>ROUND(Source!EQ370,O378)</f>
        <v>11769978</v>
      </c>
      <c r="Q378" s="5"/>
      <c r="R378" s="5"/>
      <c r="S378" s="5"/>
      <c r="T378" s="5"/>
      <c r="U378" s="5"/>
      <c r="V378" s="5"/>
      <c r="W378" s="5"/>
    </row>
    <row r="379" spans="1:206" x14ac:dyDescent="0.2">
      <c r="A379" s="5">
        <v>50</v>
      </c>
      <c r="B379" s="5">
        <v>0</v>
      </c>
      <c r="C379" s="5">
        <v>0</v>
      </c>
      <c r="D379" s="5">
        <v>1</v>
      </c>
      <c r="E379" s="5">
        <v>216</v>
      </c>
      <c r="F379" s="5">
        <f>ROUND(Source!AP370,O379)</f>
        <v>0</v>
      </c>
      <c r="G379" s="5" t="s">
        <v>442</v>
      </c>
      <c r="H379" s="5" t="s">
        <v>443</v>
      </c>
      <c r="I379" s="5"/>
      <c r="J379" s="5"/>
      <c r="K379" s="5">
        <v>216</v>
      </c>
      <c r="L379" s="5">
        <v>8</v>
      </c>
      <c r="M379" s="5">
        <v>3</v>
      </c>
      <c r="N379" s="5" t="s">
        <v>3</v>
      </c>
      <c r="O379" s="5">
        <v>2</v>
      </c>
      <c r="P379" s="5">
        <f>ROUND(Source!EH370,O379)</f>
        <v>0</v>
      </c>
      <c r="Q379" s="5"/>
      <c r="R379" s="5"/>
      <c r="S379" s="5"/>
      <c r="T379" s="5"/>
      <c r="U379" s="5"/>
      <c r="V379" s="5"/>
      <c r="W379" s="5"/>
    </row>
    <row r="380" spans="1:206" x14ac:dyDescent="0.2">
      <c r="A380" s="5">
        <v>50</v>
      </c>
      <c r="B380" s="5">
        <v>0</v>
      </c>
      <c r="C380" s="5">
        <v>0</v>
      </c>
      <c r="D380" s="5">
        <v>1</v>
      </c>
      <c r="E380" s="5">
        <v>223</v>
      </c>
      <c r="F380" s="5">
        <f>ROUND(Source!AQ370,O380)</f>
        <v>0</v>
      </c>
      <c r="G380" s="5" t="s">
        <v>444</v>
      </c>
      <c r="H380" s="5" t="s">
        <v>445</v>
      </c>
      <c r="I380" s="5"/>
      <c r="J380" s="5"/>
      <c r="K380" s="5">
        <v>223</v>
      </c>
      <c r="L380" s="5">
        <v>9</v>
      </c>
      <c r="M380" s="5">
        <v>3</v>
      </c>
      <c r="N380" s="5" t="s">
        <v>3</v>
      </c>
      <c r="O380" s="5">
        <v>2</v>
      </c>
      <c r="P380" s="5">
        <f>ROUND(Source!EI370,O380)</f>
        <v>0</v>
      </c>
      <c r="Q380" s="5"/>
      <c r="R380" s="5"/>
      <c r="S380" s="5"/>
      <c r="T380" s="5"/>
      <c r="U380" s="5"/>
      <c r="V380" s="5"/>
      <c r="W380" s="5"/>
    </row>
    <row r="381" spans="1:206" x14ac:dyDescent="0.2">
      <c r="A381" s="5">
        <v>50</v>
      </c>
      <c r="B381" s="5">
        <v>0</v>
      </c>
      <c r="C381" s="5">
        <v>0</v>
      </c>
      <c r="D381" s="5">
        <v>1</v>
      </c>
      <c r="E381" s="5">
        <v>229</v>
      </c>
      <c r="F381" s="5">
        <f>ROUND(Source!AZ370,O381)</f>
        <v>0</v>
      </c>
      <c r="G381" s="5" t="s">
        <v>446</v>
      </c>
      <c r="H381" s="5" t="s">
        <v>447</v>
      </c>
      <c r="I381" s="5"/>
      <c r="J381" s="5"/>
      <c r="K381" s="5">
        <v>229</v>
      </c>
      <c r="L381" s="5">
        <v>10</v>
      </c>
      <c r="M381" s="5">
        <v>3</v>
      </c>
      <c r="N381" s="5" t="s">
        <v>3</v>
      </c>
      <c r="O381" s="5">
        <v>2</v>
      </c>
      <c r="P381" s="5">
        <f>ROUND(Source!ER370,O381)</f>
        <v>0</v>
      </c>
      <c r="Q381" s="5"/>
      <c r="R381" s="5"/>
      <c r="S381" s="5"/>
      <c r="T381" s="5"/>
      <c r="U381" s="5"/>
      <c r="V381" s="5"/>
      <c r="W381" s="5"/>
    </row>
    <row r="382" spans="1:206" x14ac:dyDescent="0.2">
      <c r="A382" s="5">
        <v>50</v>
      </c>
      <c r="B382" s="5">
        <v>0</v>
      </c>
      <c r="C382" s="5">
        <v>0</v>
      </c>
      <c r="D382" s="5">
        <v>1</v>
      </c>
      <c r="E382" s="5">
        <v>203</v>
      </c>
      <c r="F382" s="5">
        <f>ROUND(Source!Q370,O382)</f>
        <v>13208.85</v>
      </c>
      <c r="G382" s="5" t="s">
        <v>448</v>
      </c>
      <c r="H382" s="5" t="s">
        <v>449</v>
      </c>
      <c r="I382" s="5"/>
      <c r="J382" s="5"/>
      <c r="K382" s="5">
        <v>203</v>
      </c>
      <c r="L382" s="5">
        <v>11</v>
      </c>
      <c r="M382" s="5">
        <v>3</v>
      </c>
      <c r="N382" s="5" t="s">
        <v>3</v>
      </c>
      <c r="O382" s="5">
        <v>2</v>
      </c>
      <c r="P382" s="5">
        <f>ROUND(Source!DI370,O382)</f>
        <v>104103.42</v>
      </c>
      <c r="Q382" s="5"/>
      <c r="R382" s="5"/>
      <c r="S382" s="5"/>
      <c r="T382" s="5"/>
      <c r="U382" s="5"/>
      <c r="V382" s="5"/>
      <c r="W382" s="5"/>
    </row>
    <row r="383" spans="1:206" x14ac:dyDescent="0.2">
      <c r="A383" s="5">
        <v>50</v>
      </c>
      <c r="B383" s="5">
        <v>0</v>
      </c>
      <c r="C383" s="5">
        <v>0</v>
      </c>
      <c r="D383" s="5">
        <v>1</v>
      </c>
      <c r="E383" s="5">
        <v>231</v>
      </c>
      <c r="F383" s="5">
        <f>ROUND(Source!BB370,O383)</f>
        <v>0</v>
      </c>
      <c r="G383" s="5" t="s">
        <v>450</v>
      </c>
      <c r="H383" s="5" t="s">
        <v>451</v>
      </c>
      <c r="I383" s="5"/>
      <c r="J383" s="5"/>
      <c r="K383" s="5">
        <v>231</v>
      </c>
      <c r="L383" s="5">
        <v>12</v>
      </c>
      <c r="M383" s="5">
        <v>3</v>
      </c>
      <c r="N383" s="5" t="s">
        <v>3</v>
      </c>
      <c r="O383" s="5">
        <v>2</v>
      </c>
      <c r="P383" s="5">
        <f>ROUND(Source!ET370,O383)</f>
        <v>0</v>
      </c>
      <c r="Q383" s="5"/>
      <c r="R383" s="5"/>
      <c r="S383" s="5"/>
      <c r="T383" s="5"/>
      <c r="U383" s="5"/>
      <c r="V383" s="5"/>
      <c r="W383" s="5"/>
    </row>
    <row r="384" spans="1:206" x14ac:dyDescent="0.2">
      <c r="A384" s="5">
        <v>50</v>
      </c>
      <c r="B384" s="5">
        <v>0</v>
      </c>
      <c r="C384" s="5">
        <v>0</v>
      </c>
      <c r="D384" s="5">
        <v>1</v>
      </c>
      <c r="E384" s="5">
        <v>204</v>
      </c>
      <c r="F384" s="5">
        <f>ROUND(Source!R370,O384)</f>
        <v>2238.48</v>
      </c>
      <c r="G384" s="5" t="s">
        <v>452</v>
      </c>
      <c r="H384" s="5" t="s">
        <v>453</v>
      </c>
      <c r="I384" s="5"/>
      <c r="J384" s="5"/>
      <c r="K384" s="5">
        <v>204</v>
      </c>
      <c r="L384" s="5">
        <v>13</v>
      </c>
      <c r="M384" s="5">
        <v>3</v>
      </c>
      <c r="N384" s="5" t="s">
        <v>3</v>
      </c>
      <c r="O384" s="5">
        <v>2</v>
      </c>
      <c r="P384" s="5">
        <f>ROUND(Source!DJ370,O384)</f>
        <v>45664.75</v>
      </c>
      <c r="Q384" s="5"/>
      <c r="R384" s="5"/>
      <c r="S384" s="5"/>
      <c r="T384" s="5"/>
      <c r="U384" s="5"/>
      <c r="V384" s="5"/>
      <c r="W384" s="5"/>
    </row>
    <row r="385" spans="1:23" x14ac:dyDescent="0.2">
      <c r="A385" s="5">
        <v>50</v>
      </c>
      <c r="B385" s="5">
        <v>0</v>
      </c>
      <c r="C385" s="5">
        <v>0</v>
      </c>
      <c r="D385" s="5">
        <v>1</v>
      </c>
      <c r="E385" s="5">
        <v>205</v>
      </c>
      <c r="F385" s="5">
        <f>ROUND(Source!S370,O385)</f>
        <v>85605.4</v>
      </c>
      <c r="G385" s="5" t="s">
        <v>454</v>
      </c>
      <c r="H385" s="5" t="s">
        <v>455</v>
      </c>
      <c r="I385" s="5"/>
      <c r="J385" s="5"/>
      <c r="K385" s="5">
        <v>205</v>
      </c>
      <c r="L385" s="5">
        <v>14</v>
      </c>
      <c r="M385" s="5">
        <v>3</v>
      </c>
      <c r="N385" s="5" t="s">
        <v>3</v>
      </c>
      <c r="O385" s="5">
        <v>2</v>
      </c>
      <c r="P385" s="5">
        <f>ROUND(Source!DK370,O385)</f>
        <v>1746350.24</v>
      </c>
      <c r="Q385" s="5"/>
      <c r="R385" s="5"/>
      <c r="S385" s="5"/>
      <c r="T385" s="5"/>
      <c r="U385" s="5"/>
      <c r="V385" s="5"/>
      <c r="W385" s="5"/>
    </row>
    <row r="386" spans="1:23" x14ac:dyDescent="0.2">
      <c r="A386" s="5">
        <v>50</v>
      </c>
      <c r="B386" s="5">
        <v>0</v>
      </c>
      <c r="C386" s="5">
        <v>0</v>
      </c>
      <c r="D386" s="5">
        <v>1</v>
      </c>
      <c r="E386" s="5">
        <v>232</v>
      </c>
      <c r="F386" s="5">
        <f>ROUND(Source!BC370,O386)</f>
        <v>0</v>
      </c>
      <c r="G386" s="5" t="s">
        <v>456</v>
      </c>
      <c r="H386" s="5" t="s">
        <v>457</v>
      </c>
      <c r="I386" s="5"/>
      <c r="J386" s="5"/>
      <c r="K386" s="5">
        <v>232</v>
      </c>
      <c r="L386" s="5">
        <v>15</v>
      </c>
      <c r="M386" s="5">
        <v>3</v>
      </c>
      <c r="N386" s="5" t="s">
        <v>3</v>
      </c>
      <c r="O386" s="5">
        <v>2</v>
      </c>
      <c r="P386" s="5">
        <f>ROUND(Source!EU370,O386)</f>
        <v>0</v>
      </c>
      <c r="Q386" s="5"/>
      <c r="R386" s="5"/>
      <c r="S386" s="5"/>
      <c r="T386" s="5"/>
      <c r="U386" s="5"/>
      <c r="V386" s="5"/>
      <c r="W386" s="5"/>
    </row>
    <row r="387" spans="1:23" x14ac:dyDescent="0.2">
      <c r="A387" s="5">
        <v>50</v>
      </c>
      <c r="B387" s="5">
        <v>0</v>
      </c>
      <c r="C387" s="5">
        <v>0</v>
      </c>
      <c r="D387" s="5">
        <v>1</v>
      </c>
      <c r="E387" s="5">
        <v>214</v>
      </c>
      <c r="F387" s="5">
        <f>ROUND(Source!AS370,O387)</f>
        <v>763739.58</v>
      </c>
      <c r="G387" s="5" t="s">
        <v>458</v>
      </c>
      <c r="H387" s="5" t="s">
        <v>459</v>
      </c>
      <c r="I387" s="5"/>
      <c r="J387" s="5"/>
      <c r="K387" s="5">
        <v>214</v>
      </c>
      <c r="L387" s="5">
        <v>16</v>
      </c>
      <c r="M387" s="5">
        <v>3</v>
      </c>
      <c r="N387" s="5" t="s">
        <v>3</v>
      </c>
      <c r="O387" s="5">
        <v>2</v>
      </c>
      <c r="P387" s="5">
        <f>ROUND(Source!EK370,O387)</f>
        <v>6249459.8700000001</v>
      </c>
      <c r="Q387" s="5"/>
      <c r="R387" s="5"/>
      <c r="S387" s="5"/>
      <c r="T387" s="5"/>
      <c r="U387" s="5"/>
      <c r="V387" s="5"/>
      <c r="W387" s="5"/>
    </row>
    <row r="388" spans="1:23" x14ac:dyDescent="0.2">
      <c r="A388" s="5">
        <v>50</v>
      </c>
      <c r="B388" s="5">
        <v>0</v>
      </c>
      <c r="C388" s="5">
        <v>0</v>
      </c>
      <c r="D388" s="5">
        <v>1</v>
      </c>
      <c r="E388" s="5">
        <v>215</v>
      </c>
      <c r="F388" s="5">
        <f>ROUND(Source!AT370,O388)</f>
        <v>0</v>
      </c>
      <c r="G388" s="5" t="s">
        <v>460</v>
      </c>
      <c r="H388" s="5" t="s">
        <v>461</v>
      </c>
      <c r="I388" s="5"/>
      <c r="J388" s="5"/>
      <c r="K388" s="5">
        <v>215</v>
      </c>
      <c r="L388" s="5">
        <v>17</v>
      </c>
      <c r="M388" s="5">
        <v>3</v>
      </c>
      <c r="N388" s="5" t="s">
        <v>3</v>
      </c>
      <c r="O388" s="5">
        <v>2</v>
      </c>
      <c r="P388" s="5">
        <f>ROUND(Source!EL370,O388)</f>
        <v>0</v>
      </c>
      <c r="Q388" s="5"/>
      <c r="R388" s="5"/>
      <c r="S388" s="5"/>
      <c r="T388" s="5"/>
      <c r="U388" s="5"/>
      <c r="V388" s="5"/>
      <c r="W388" s="5"/>
    </row>
    <row r="389" spans="1:23" x14ac:dyDescent="0.2">
      <c r="A389" s="5">
        <v>50</v>
      </c>
      <c r="B389" s="5">
        <v>0</v>
      </c>
      <c r="C389" s="5">
        <v>0</v>
      </c>
      <c r="D389" s="5">
        <v>1</v>
      </c>
      <c r="E389" s="5">
        <v>217</v>
      </c>
      <c r="F389" s="5">
        <f>ROUND(Source!AU370,O389)</f>
        <v>2440980.58</v>
      </c>
      <c r="G389" s="5" t="s">
        <v>462</v>
      </c>
      <c r="H389" s="5" t="s">
        <v>463</v>
      </c>
      <c r="I389" s="5"/>
      <c r="J389" s="5"/>
      <c r="K389" s="5">
        <v>217</v>
      </c>
      <c r="L389" s="5">
        <v>18</v>
      </c>
      <c r="M389" s="5">
        <v>3</v>
      </c>
      <c r="N389" s="5" t="s">
        <v>3</v>
      </c>
      <c r="O389" s="5">
        <v>2</v>
      </c>
      <c r="P389" s="5">
        <f>ROUND(Source!EM370,O389)</f>
        <v>9579710.9499999993</v>
      </c>
      <c r="Q389" s="5"/>
      <c r="R389" s="5"/>
      <c r="S389" s="5"/>
      <c r="T389" s="5"/>
      <c r="U389" s="5"/>
      <c r="V389" s="5"/>
      <c r="W389" s="5"/>
    </row>
    <row r="390" spans="1:23" x14ac:dyDescent="0.2">
      <c r="A390" s="5">
        <v>50</v>
      </c>
      <c r="B390" s="5">
        <v>0</v>
      </c>
      <c r="C390" s="5">
        <v>0</v>
      </c>
      <c r="D390" s="5">
        <v>1</v>
      </c>
      <c r="E390" s="5">
        <v>230</v>
      </c>
      <c r="F390" s="5">
        <f>ROUND(Source!BA370,O390)</f>
        <v>0</v>
      </c>
      <c r="G390" s="5" t="s">
        <v>464</v>
      </c>
      <c r="H390" s="5" t="s">
        <v>465</v>
      </c>
      <c r="I390" s="5"/>
      <c r="J390" s="5"/>
      <c r="K390" s="5">
        <v>230</v>
      </c>
      <c r="L390" s="5">
        <v>19</v>
      </c>
      <c r="M390" s="5">
        <v>3</v>
      </c>
      <c r="N390" s="5" t="s">
        <v>3</v>
      </c>
      <c r="O390" s="5">
        <v>2</v>
      </c>
      <c r="P390" s="5">
        <f>ROUND(Source!ES370,O390)</f>
        <v>0</v>
      </c>
      <c r="Q390" s="5"/>
      <c r="R390" s="5"/>
      <c r="S390" s="5"/>
      <c r="T390" s="5"/>
      <c r="U390" s="5"/>
      <c r="V390" s="5"/>
      <c r="W390" s="5"/>
    </row>
    <row r="391" spans="1:23" x14ac:dyDescent="0.2">
      <c r="A391" s="5">
        <v>50</v>
      </c>
      <c r="B391" s="5">
        <v>0</v>
      </c>
      <c r="C391" s="5">
        <v>0</v>
      </c>
      <c r="D391" s="5">
        <v>1</v>
      </c>
      <c r="E391" s="5">
        <v>206</v>
      </c>
      <c r="F391" s="5">
        <f>ROUND(Source!T370,O391)</f>
        <v>0</v>
      </c>
      <c r="G391" s="5" t="s">
        <v>466</v>
      </c>
      <c r="H391" s="5" t="s">
        <v>467</v>
      </c>
      <c r="I391" s="5"/>
      <c r="J391" s="5"/>
      <c r="K391" s="5">
        <v>206</v>
      </c>
      <c r="L391" s="5">
        <v>20</v>
      </c>
      <c r="M391" s="5">
        <v>3</v>
      </c>
      <c r="N391" s="5" t="s">
        <v>3</v>
      </c>
      <c r="O391" s="5">
        <v>2</v>
      </c>
      <c r="P391" s="5">
        <f>ROUND(Source!DL370,O391)</f>
        <v>0</v>
      </c>
      <c r="Q391" s="5"/>
      <c r="R391" s="5"/>
      <c r="S391" s="5"/>
      <c r="T391" s="5"/>
      <c r="U391" s="5"/>
      <c r="V391" s="5"/>
      <c r="W391" s="5"/>
    </row>
    <row r="392" spans="1:23" x14ac:dyDescent="0.2">
      <c r="A392" s="5">
        <v>50</v>
      </c>
      <c r="B392" s="5">
        <v>0</v>
      </c>
      <c r="C392" s="5">
        <v>0</v>
      </c>
      <c r="D392" s="5">
        <v>1</v>
      </c>
      <c r="E392" s="5">
        <v>207</v>
      </c>
      <c r="F392" s="5">
        <f>Source!U370</f>
        <v>7116.085004749998</v>
      </c>
      <c r="G392" s="5" t="s">
        <v>468</v>
      </c>
      <c r="H392" s="5" t="s">
        <v>469</v>
      </c>
      <c r="I392" s="5"/>
      <c r="J392" s="5"/>
      <c r="K392" s="5">
        <v>207</v>
      </c>
      <c r="L392" s="5">
        <v>21</v>
      </c>
      <c r="M392" s="5">
        <v>3</v>
      </c>
      <c r="N392" s="5" t="s">
        <v>3</v>
      </c>
      <c r="O392" s="5">
        <v>-1</v>
      </c>
      <c r="P392" s="5">
        <f>Source!DM370</f>
        <v>7116.085004749998</v>
      </c>
      <c r="Q392" s="5"/>
      <c r="R392" s="5"/>
      <c r="S392" s="5"/>
      <c r="T392" s="5"/>
      <c r="U392" s="5"/>
      <c r="V392" s="5"/>
      <c r="W392" s="5"/>
    </row>
    <row r="393" spans="1:23" x14ac:dyDescent="0.2">
      <c r="A393" s="5">
        <v>50</v>
      </c>
      <c r="B393" s="5">
        <v>0</v>
      </c>
      <c r="C393" s="5">
        <v>0</v>
      </c>
      <c r="D393" s="5">
        <v>1</v>
      </c>
      <c r="E393" s="5">
        <v>208</v>
      </c>
      <c r="F393" s="5">
        <f>Source!V370</f>
        <v>0</v>
      </c>
      <c r="G393" s="5" t="s">
        <v>470</v>
      </c>
      <c r="H393" s="5" t="s">
        <v>471</v>
      </c>
      <c r="I393" s="5"/>
      <c r="J393" s="5"/>
      <c r="K393" s="5">
        <v>208</v>
      </c>
      <c r="L393" s="5">
        <v>22</v>
      </c>
      <c r="M393" s="5">
        <v>3</v>
      </c>
      <c r="N393" s="5" t="s">
        <v>3</v>
      </c>
      <c r="O393" s="5">
        <v>-1</v>
      </c>
      <c r="P393" s="5">
        <f>Source!DN370</f>
        <v>0</v>
      </c>
      <c r="Q393" s="5"/>
      <c r="R393" s="5"/>
      <c r="S393" s="5"/>
      <c r="T393" s="5"/>
      <c r="U393" s="5"/>
      <c r="V393" s="5"/>
      <c r="W393" s="5"/>
    </row>
    <row r="394" spans="1:23" x14ac:dyDescent="0.2">
      <c r="A394" s="5">
        <v>50</v>
      </c>
      <c r="B394" s="5">
        <v>0</v>
      </c>
      <c r="C394" s="5">
        <v>0</v>
      </c>
      <c r="D394" s="5">
        <v>1</v>
      </c>
      <c r="E394" s="5">
        <v>209</v>
      </c>
      <c r="F394" s="5">
        <f>ROUND(Source!W370,O394)</f>
        <v>0</v>
      </c>
      <c r="G394" s="5" t="s">
        <v>472</v>
      </c>
      <c r="H394" s="5" t="s">
        <v>473</v>
      </c>
      <c r="I394" s="5"/>
      <c r="J394" s="5"/>
      <c r="K394" s="5">
        <v>209</v>
      </c>
      <c r="L394" s="5">
        <v>23</v>
      </c>
      <c r="M394" s="5">
        <v>3</v>
      </c>
      <c r="N394" s="5" t="s">
        <v>3</v>
      </c>
      <c r="O394" s="5">
        <v>2</v>
      </c>
      <c r="P394" s="5">
        <f>ROUND(Source!DO370,O394)</f>
        <v>0</v>
      </c>
      <c r="Q394" s="5"/>
      <c r="R394" s="5"/>
      <c r="S394" s="5"/>
      <c r="T394" s="5"/>
      <c r="U394" s="5"/>
      <c r="V394" s="5"/>
      <c r="W394" s="5"/>
    </row>
    <row r="395" spans="1:23" x14ac:dyDescent="0.2">
      <c r="A395" s="5">
        <v>50</v>
      </c>
      <c r="B395" s="5">
        <v>0</v>
      </c>
      <c r="C395" s="5">
        <v>0</v>
      </c>
      <c r="D395" s="5">
        <v>1</v>
      </c>
      <c r="E395" s="5">
        <v>210</v>
      </c>
      <c r="F395" s="5">
        <f>ROUND(Source!X370,O395)</f>
        <v>86652.34</v>
      </c>
      <c r="G395" s="5" t="s">
        <v>474</v>
      </c>
      <c r="H395" s="5" t="s">
        <v>475</v>
      </c>
      <c r="I395" s="5"/>
      <c r="J395" s="5"/>
      <c r="K395" s="5">
        <v>210</v>
      </c>
      <c r="L395" s="5">
        <v>24</v>
      </c>
      <c r="M395" s="5">
        <v>3</v>
      </c>
      <c r="N395" s="5" t="s">
        <v>3</v>
      </c>
      <c r="O395" s="5">
        <v>2</v>
      </c>
      <c r="P395" s="5">
        <f>ROUND(Source!DP370,O395)</f>
        <v>1421041.88</v>
      </c>
      <c r="Q395" s="5"/>
      <c r="R395" s="5"/>
      <c r="S395" s="5"/>
      <c r="T395" s="5"/>
      <c r="U395" s="5"/>
      <c r="V395" s="5"/>
      <c r="W395" s="5"/>
    </row>
    <row r="396" spans="1:23" x14ac:dyDescent="0.2">
      <c r="A396" s="5">
        <v>50</v>
      </c>
      <c r="B396" s="5">
        <v>0</v>
      </c>
      <c r="C396" s="5">
        <v>0</v>
      </c>
      <c r="D396" s="5">
        <v>1</v>
      </c>
      <c r="E396" s="5">
        <v>211</v>
      </c>
      <c r="F396" s="5">
        <f>ROUND(Source!Y370,O396)</f>
        <v>57438.11</v>
      </c>
      <c r="G396" s="5" t="s">
        <v>476</v>
      </c>
      <c r="H396" s="5" t="s">
        <v>477</v>
      </c>
      <c r="I396" s="5"/>
      <c r="J396" s="5"/>
      <c r="K396" s="5">
        <v>211</v>
      </c>
      <c r="L396" s="5">
        <v>25</v>
      </c>
      <c r="M396" s="5">
        <v>3</v>
      </c>
      <c r="N396" s="5" t="s">
        <v>3</v>
      </c>
      <c r="O396" s="5">
        <v>2</v>
      </c>
      <c r="P396" s="5">
        <f>ROUND(Source!DQ370,O396)</f>
        <v>716003.63</v>
      </c>
      <c r="Q396" s="5"/>
      <c r="R396" s="5"/>
      <c r="S396" s="5"/>
      <c r="T396" s="5"/>
      <c r="U396" s="5"/>
      <c r="V396" s="5"/>
      <c r="W396" s="5"/>
    </row>
    <row r="397" spans="1:23" x14ac:dyDescent="0.2">
      <c r="A397" s="5">
        <v>50</v>
      </c>
      <c r="B397" s="5">
        <v>0</v>
      </c>
      <c r="C397" s="5">
        <v>0</v>
      </c>
      <c r="D397" s="5">
        <v>1</v>
      </c>
      <c r="E397" s="5">
        <v>224</v>
      </c>
      <c r="F397" s="5">
        <f>ROUND(Source!AR370,O397)</f>
        <v>3204720.16</v>
      </c>
      <c r="G397" s="5" t="s">
        <v>478</v>
      </c>
      <c r="H397" s="5" t="s">
        <v>479</v>
      </c>
      <c r="I397" s="5"/>
      <c r="J397" s="5"/>
      <c r="K397" s="5">
        <v>224</v>
      </c>
      <c r="L397" s="5">
        <v>26</v>
      </c>
      <c r="M397" s="5">
        <v>3</v>
      </c>
      <c r="N397" s="5" t="s">
        <v>3</v>
      </c>
      <c r="O397" s="5">
        <v>2</v>
      </c>
      <c r="P397" s="5">
        <f>ROUND(Source!EJ370,O397)</f>
        <v>15829170.82</v>
      </c>
      <c r="Q397" s="5"/>
      <c r="R397" s="5"/>
      <c r="S397" s="5"/>
      <c r="T397" s="5"/>
      <c r="U397" s="5"/>
      <c r="V397" s="5"/>
      <c r="W397" s="5"/>
    </row>
    <row r="398" spans="1:23" x14ac:dyDescent="0.2">
      <c r="A398" s="5">
        <v>50</v>
      </c>
      <c r="B398" s="5">
        <v>0</v>
      </c>
      <c r="C398" s="5">
        <v>0</v>
      </c>
      <c r="D398" s="5">
        <v>2</v>
      </c>
      <c r="E398" s="5">
        <v>0</v>
      </c>
      <c r="F398" s="5">
        <v>0</v>
      </c>
      <c r="G398" s="5" t="s">
        <v>540</v>
      </c>
      <c r="H398" s="5" t="s">
        <v>540</v>
      </c>
      <c r="I398" s="5"/>
      <c r="J398" s="5"/>
      <c r="K398" s="5">
        <v>212</v>
      </c>
      <c r="L398" s="5">
        <v>27</v>
      </c>
      <c r="M398" s="5">
        <v>1</v>
      </c>
      <c r="N398" s="5" t="s">
        <v>3</v>
      </c>
      <c r="O398" s="5">
        <v>-1</v>
      </c>
      <c r="P398" s="5">
        <v>0</v>
      </c>
      <c r="Q398" s="5"/>
      <c r="R398" s="5"/>
      <c r="S398" s="5"/>
      <c r="T398" s="5"/>
      <c r="U398" s="5"/>
      <c r="V398" s="5"/>
      <c r="W398" s="5"/>
    </row>
    <row r="399" spans="1:23" x14ac:dyDescent="0.2">
      <c r="A399" s="5">
        <v>50</v>
      </c>
      <c r="B399" s="5">
        <v>0</v>
      </c>
      <c r="C399" s="5">
        <v>0</v>
      </c>
      <c r="D399" s="5">
        <v>2</v>
      </c>
      <c r="E399" s="5">
        <v>0</v>
      </c>
      <c r="F399" s="5">
        <v>0</v>
      </c>
      <c r="G399" s="5" t="s">
        <v>541</v>
      </c>
      <c r="H399" s="5" t="s">
        <v>541</v>
      </c>
      <c r="I399" s="5"/>
      <c r="J399" s="5"/>
      <c r="K399" s="5">
        <v>212</v>
      </c>
      <c r="L399" s="5">
        <v>28</v>
      </c>
      <c r="M399" s="5">
        <v>1</v>
      </c>
      <c r="N399" s="5" t="s">
        <v>542</v>
      </c>
      <c r="O399" s="5">
        <v>-1</v>
      </c>
      <c r="P399" s="5">
        <v>0</v>
      </c>
      <c r="Q399" s="5"/>
      <c r="R399" s="5"/>
      <c r="S399" s="5"/>
      <c r="T399" s="5"/>
      <c r="U399" s="5"/>
      <c r="V399" s="5"/>
      <c r="W399" s="5"/>
    </row>
    <row r="401" spans="1:206" x14ac:dyDescent="0.2">
      <c r="A401" s="3">
        <v>51</v>
      </c>
      <c r="B401" s="3">
        <f>B12</f>
        <v>433</v>
      </c>
      <c r="C401" s="3">
        <f>A12</f>
        <v>1</v>
      </c>
      <c r="D401" s="3">
        <f>ROW(A12)</f>
        <v>12</v>
      </c>
      <c r="E401" s="3"/>
      <c r="F401" s="3" t="str">
        <f>IF(F12&lt;&gt;"",F12,"")</f>
        <v>01-10</v>
      </c>
      <c r="G401" s="3" t="str">
        <f>IF(G12&lt;&gt;"",G12,"")</f>
        <v>02-01-10 Отопление</v>
      </c>
      <c r="H401" s="3">
        <v>0</v>
      </c>
      <c r="I401" s="3"/>
      <c r="J401" s="3"/>
      <c r="K401" s="3"/>
      <c r="L401" s="3"/>
      <c r="M401" s="3"/>
      <c r="N401" s="3"/>
      <c r="O401" s="3">
        <f t="shared" ref="O401:T401" si="309">ROUND(O370,2)</f>
        <v>3056712.34</v>
      </c>
      <c r="P401" s="3">
        <f t="shared" si="309"/>
        <v>2957898.09</v>
      </c>
      <c r="Q401" s="3">
        <f t="shared" si="309"/>
        <v>13208.85</v>
      </c>
      <c r="R401" s="3">
        <f t="shared" si="309"/>
        <v>2238.48</v>
      </c>
      <c r="S401" s="3">
        <f t="shared" si="309"/>
        <v>85605.4</v>
      </c>
      <c r="T401" s="3">
        <f t="shared" si="309"/>
        <v>0</v>
      </c>
      <c r="U401" s="3">
        <f>U370</f>
        <v>7116.085004749998</v>
      </c>
      <c r="V401" s="3">
        <f>V370</f>
        <v>0</v>
      </c>
      <c r="W401" s="3">
        <f>ROUND(W370,2)</f>
        <v>0</v>
      </c>
      <c r="X401" s="3">
        <f>ROUND(X370,2)</f>
        <v>86652.34</v>
      </c>
      <c r="Y401" s="3">
        <f>ROUND(Y370,2)</f>
        <v>57438.11</v>
      </c>
      <c r="Z401" s="3"/>
      <c r="AA401" s="3"/>
      <c r="AB401" s="3"/>
      <c r="AC401" s="3"/>
      <c r="AD401" s="3"/>
      <c r="AE401" s="3"/>
      <c r="AF401" s="3"/>
      <c r="AG401" s="3"/>
      <c r="AH401" s="3"/>
      <c r="AI401" s="3"/>
      <c r="AJ401" s="3"/>
      <c r="AK401" s="3"/>
      <c r="AL401" s="3"/>
      <c r="AM401" s="3"/>
      <c r="AN401" s="3"/>
      <c r="AO401" s="3">
        <f t="shared" ref="AO401:BC401" si="310">ROUND(AO370,2)</f>
        <v>0</v>
      </c>
      <c r="AP401" s="3">
        <f t="shared" si="310"/>
        <v>0</v>
      </c>
      <c r="AQ401" s="3">
        <f t="shared" si="310"/>
        <v>0</v>
      </c>
      <c r="AR401" s="3">
        <f t="shared" si="310"/>
        <v>3204720.16</v>
      </c>
      <c r="AS401" s="3">
        <f t="shared" si="310"/>
        <v>763739.58</v>
      </c>
      <c r="AT401" s="3">
        <f t="shared" si="310"/>
        <v>0</v>
      </c>
      <c r="AU401" s="3">
        <f t="shared" si="310"/>
        <v>2440980.58</v>
      </c>
      <c r="AV401" s="3">
        <f t="shared" si="310"/>
        <v>2957898.09</v>
      </c>
      <c r="AW401" s="3">
        <f t="shared" si="310"/>
        <v>2957898.09</v>
      </c>
      <c r="AX401" s="3">
        <f t="shared" si="310"/>
        <v>0</v>
      </c>
      <c r="AY401" s="3">
        <f t="shared" si="310"/>
        <v>2957898.09</v>
      </c>
      <c r="AZ401" s="3">
        <f t="shared" si="310"/>
        <v>0</v>
      </c>
      <c r="BA401" s="3">
        <f t="shared" si="310"/>
        <v>0</v>
      </c>
      <c r="BB401" s="3">
        <f t="shared" si="310"/>
        <v>0</v>
      </c>
      <c r="BC401" s="3">
        <f t="shared" si="310"/>
        <v>0</v>
      </c>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4">
        <f t="shared" ref="DG401:DL401" si="311">ROUND(DG370,2)</f>
        <v>13620431.66</v>
      </c>
      <c r="DH401" s="4">
        <f t="shared" si="311"/>
        <v>11769978</v>
      </c>
      <c r="DI401" s="4">
        <f t="shared" si="311"/>
        <v>104103.42</v>
      </c>
      <c r="DJ401" s="4">
        <f t="shared" si="311"/>
        <v>45664.75</v>
      </c>
      <c r="DK401" s="4">
        <f t="shared" si="311"/>
        <v>1746350.24</v>
      </c>
      <c r="DL401" s="4">
        <f t="shared" si="311"/>
        <v>0</v>
      </c>
      <c r="DM401" s="4">
        <f>DM370</f>
        <v>7116.085004749998</v>
      </c>
      <c r="DN401" s="4">
        <f>DN370</f>
        <v>0</v>
      </c>
      <c r="DO401" s="4">
        <f>ROUND(DO370,2)</f>
        <v>0</v>
      </c>
      <c r="DP401" s="4">
        <f>ROUND(DP370,2)</f>
        <v>1421041.88</v>
      </c>
      <c r="DQ401" s="4">
        <f>ROUND(DQ370,2)</f>
        <v>716003.63</v>
      </c>
      <c r="DR401" s="4"/>
      <c r="DS401" s="4"/>
      <c r="DT401" s="4"/>
      <c r="DU401" s="4"/>
      <c r="DV401" s="4"/>
      <c r="DW401" s="4"/>
      <c r="DX401" s="4"/>
      <c r="DY401" s="4"/>
      <c r="DZ401" s="4"/>
      <c r="EA401" s="4"/>
      <c r="EB401" s="4"/>
      <c r="EC401" s="4"/>
      <c r="ED401" s="4"/>
      <c r="EE401" s="4"/>
      <c r="EF401" s="4"/>
      <c r="EG401" s="4">
        <f t="shared" ref="EG401:EU401" si="312">ROUND(EG370,2)</f>
        <v>0</v>
      </c>
      <c r="EH401" s="4">
        <f t="shared" si="312"/>
        <v>0</v>
      </c>
      <c r="EI401" s="4">
        <f t="shared" si="312"/>
        <v>0</v>
      </c>
      <c r="EJ401" s="4">
        <f t="shared" si="312"/>
        <v>15829170.82</v>
      </c>
      <c r="EK401" s="4">
        <f t="shared" si="312"/>
        <v>6249459.8700000001</v>
      </c>
      <c r="EL401" s="4">
        <f t="shared" si="312"/>
        <v>0</v>
      </c>
      <c r="EM401" s="4">
        <f t="shared" si="312"/>
        <v>9579710.9499999993</v>
      </c>
      <c r="EN401" s="4">
        <f t="shared" si="312"/>
        <v>11769978</v>
      </c>
      <c r="EO401" s="4">
        <f t="shared" si="312"/>
        <v>11769978</v>
      </c>
      <c r="EP401" s="4">
        <f t="shared" si="312"/>
        <v>0</v>
      </c>
      <c r="EQ401" s="4">
        <f t="shared" si="312"/>
        <v>11769978</v>
      </c>
      <c r="ER401" s="4">
        <f t="shared" si="312"/>
        <v>0</v>
      </c>
      <c r="ES401" s="4">
        <f t="shared" si="312"/>
        <v>0</v>
      </c>
      <c r="ET401" s="4">
        <f t="shared" si="312"/>
        <v>0</v>
      </c>
      <c r="EU401" s="4">
        <f t="shared" si="312"/>
        <v>0</v>
      </c>
      <c r="EV401" s="4"/>
      <c r="EW401" s="4"/>
      <c r="EX401" s="4"/>
      <c r="EY401" s="4"/>
      <c r="EZ401" s="4"/>
      <c r="FA401" s="4"/>
      <c r="FB401" s="4"/>
      <c r="FC401" s="4"/>
      <c r="FD401" s="4"/>
      <c r="FE401" s="4"/>
      <c r="FF401" s="4"/>
      <c r="FG401" s="4"/>
      <c r="FH401" s="4"/>
      <c r="FI401" s="4"/>
      <c r="FJ401" s="4"/>
      <c r="FK401" s="4"/>
      <c r="FL401" s="4"/>
      <c r="FM401" s="4"/>
      <c r="FN401" s="4"/>
      <c r="FO401" s="4"/>
      <c r="FP401" s="4"/>
      <c r="FQ401" s="4"/>
      <c r="FR401" s="4"/>
      <c r="FS401" s="4"/>
      <c r="FT401" s="4"/>
      <c r="FU401" s="4"/>
      <c r="FV401" s="4"/>
      <c r="FW401" s="4"/>
      <c r="FX401" s="4"/>
      <c r="FY401" s="4"/>
      <c r="FZ401" s="4"/>
      <c r="GA401" s="4"/>
      <c r="GB401" s="4"/>
      <c r="GC401" s="4"/>
      <c r="GD401" s="4"/>
      <c r="GE401" s="4"/>
      <c r="GF401" s="4"/>
      <c r="GG401" s="4"/>
      <c r="GH401" s="4"/>
      <c r="GI401" s="4"/>
      <c r="GJ401" s="4"/>
      <c r="GK401" s="4"/>
      <c r="GL401" s="4"/>
      <c r="GM401" s="4"/>
      <c r="GN401" s="4"/>
      <c r="GO401" s="4"/>
      <c r="GP401" s="4"/>
      <c r="GQ401" s="4"/>
      <c r="GR401" s="4"/>
      <c r="GS401" s="4"/>
      <c r="GT401" s="4"/>
      <c r="GU401" s="4"/>
      <c r="GV401" s="4"/>
      <c r="GW401" s="4"/>
      <c r="GX401" s="4">
        <v>0</v>
      </c>
    </row>
    <row r="403" spans="1:206" x14ac:dyDescent="0.2">
      <c r="A403" s="5">
        <v>50</v>
      </c>
      <c r="B403" s="5">
        <v>0</v>
      </c>
      <c r="C403" s="5">
        <v>0</v>
      </c>
      <c r="D403" s="5">
        <v>1</v>
      </c>
      <c r="E403" s="5">
        <v>201</v>
      </c>
      <c r="F403" s="5">
        <f>ROUND(Source!O401,O403)</f>
        <v>3056712.34</v>
      </c>
      <c r="G403" s="5" t="s">
        <v>428</v>
      </c>
      <c r="H403" s="5" t="s">
        <v>429</v>
      </c>
      <c r="I403" s="5"/>
      <c r="J403" s="5"/>
      <c r="K403" s="5">
        <v>201</v>
      </c>
      <c r="L403" s="5">
        <v>1</v>
      </c>
      <c r="M403" s="5">
        <v>3</v>
      </c>
      <c r="N403" s="5" t="s">
        <v>3</v>
      </c>
      <c r="O403" s="5">
        <v>2</v>
      </c>
      <c r="P403" s="5">
        <f>ROUND(Source!DG401,O403)</f>
        <v>13620431.66</v>
      </c>
      <c r="Q403" s="5"/>
      <c r="R403" s="5"/>
      <c r="S403" s="5"/>
      <c r="T403" s="5"/>
      <c r="U403" s="5"/>
      <c r="V403" s="5"/>
      <c r="W403" s="5"/>
    </row>
    <row r="404" spans="1:206" x14ac:dyDescent="0.2">
      <c r="A404" s="5">
        <v>50</v>
      </c>
      <c r="B404" s="5">
        <v>0</v>
      </c>
      <c r="C404" s="5">
        <v>0</v>
      </c>
      <c r="D404" s="5">
        <v>1</v>
      </c>
      <c r="E404" s="5">
        <v>202</v>
      </c>
      <c r="F404" s="5">
        <f>ROUND(Source!P401,O404)</f>
        <v>2957898.09</v>
      </c>
      <c r="G404" s="5" t="s">
        <v>430</v>
      </c>
      <c r="H404" s="5" t="s">
        <v>431</v>
      </c>
      <c r="I404" s="5"/>
      <c r="J404" s="5"/>
      <c r="K404" s="5">
        <v>202</v>
      </c>
      <c r="L404" s="5">
        <v>2</v>
      </c>
      <c r="M404" s="5">
        <v>3</v>
      </c>
      <c r="N404" s="5" t="s">
        <v>3</v>
      </c>
      <c r="O404" s="5">
        <v>2</v>
      </c>
      <c r="P404" s="5">
        <f>ROUND(Source!DH401,O404)</f>
        <v>11769978</v>
      </c>
      <c r="Q404" s="5"/>
      <c r="R404" s="5"/>
      <c r="S404" s="5"/>
      <c r="T404" s="5"/>
      <c r="U404" s="5"/>
      <c r="V404" s="5"/>
      <c r="W404" s="5"/>
    </row>
    <row r="405" spans="1:206" x14ac:dyDescent="0.2">
      <c r="A405" s="5">
        <v>50</v>
      </c>
      <c r="B405" s="5">
        <v>0</v>
      </c>
      <c r="C405" s="5">
        <v>0</v>
      </c>
      <c r="D405" s="5">
        <v>1</v>
      </c>
      <c r="E405" s="5">
        <v>222</v>
      </c>
      <c r="F405" s="5">
        <f>ROUND(Source!AO401,O405)</f>
        <v>0</v>
      </c>
      <c r="G405" s="5" t="s">
        <v>432</v>
      </c>
      <c r="H405" s="5" t="s">
        <v>433</v>
      </c>
      <c r="I405" s="5"/>
      <c r="J405" s="5"/>
      <c r="K405" s="5">
        <v>222</v>
      </c>
      <c r="L405" s="5">
        <v>3</v>
      </c>
      <c r="M405" s="5">
        <v>3</v>
      </c>
      <c r="N405" s="5" t="s">
        <v>3</v>
      </c>
      <c r="O405" s="5">
        <v>2</v>
      </c>
      <c r="P405" s="5">
        <f>ROUND(Source!EG401,O405)</f>
        <v>0</v>
      </c>
      <c r="Q405" s="5"/>
      <c r="R405" s="5"/>
      <c r="S405" s="5"/>
      <c r="T405" s="5"/>
      <c r="U405" s="5"/>
      <c r="V405" s="5"/>
      <c r="W405" s="5"/>
    </row>
    <row r="406" spans="1:206" x14ac:dyDescent="0.2">
      <c r="A406" s="5">
        <v>50</v>
      </c>
      <c r="B406" s="5">
        <v>0</v>
      </c>
      <c r="C406" s="5">
        <v>0</v>
      </c>
      <c r="D406" s="5">
        <v>1</v>
      </c>
      <c r="E406" s="5">
        <v>225</v>
      </c>
      <c r="F406" s="5">
        <f>ROUND(Source!AV401,O406)</f>
        <v>2957898.09</v>
      </c>
      <c r="G406" s="5" t="s">
        <v>434</v>
      </c>
      <c r="H406" s="5" t="s">
        <v>435</v>
      </c>
      <c r="I406" s="5"/>
      <c r="J406" s="5"/>
      <c r="K406" s="5">
        <v>225</v>
      </c>
      <c r="L406" s="5">
        <v>4</v>
      </c>
      <c r="M406" s="5">
        <v>3</v>
      </c>
      <c r="N406" s="5" t="s">
        <v>3</v>
      </c>
      <c r="O406" s="5">
        <v>2</v>
      </c>
      <c r="P406" s="5">
        <f>ROUND(Source!EN401,O406)</f>
        <v>11769978</v>
      </c>
      <c r="Q406" s="5"/>
      <c r="R406" s="5"/>
      <c r="S406" s="5"/>
      <c r="T406" s="5"/>
      <c r="U406" s="5"/>
      <c r="V406" s="5"/>
      <c r="W406" s="5"/>
    </row>
    <row r="407" spans="1:206" x14ac:dyDescent="0.2">
      <c r="A407" s="5">
        <v>50</v>
      </c>
      <c r="B407" s="5">
        <v>0</v>
      </c>
      <c r="C407" s="5">
        <v>0</v>
      </c>
      <c r="D407" s="5">
        <v>1</v>
      </c>
      <c r="E407" s="5">
        <v>226</v>
      </c>
      <c r="F407" s="5">
        <f>ROUND(Source!AW401,O407)</f>
        <v>2957898.09</v>
      </c>
      <c r="G407" s="5" t="s">
        <v>436</v>
      </c>
      <c r="H407" s="5" t="s">
        <v>437</v>
      </c>
      <c r="I407" s="5"/>
      <c r="J407" s="5"/>
      <c r="K407" s="5">
        <v>226</v>
      </c>
      <c r="L407" s="5">
        <v>5</v>
      </c>
      <c r="M407" s="5">
        <v>3</v>
      </c>
      <c r="N407" s="5" t="s">
        <v>3</v>
      </c>
      <c r="O407" s="5">
        <v>2</v>
      </c>
      <c r="P407" s="5">
        <f>ROUND(Source!EO401,O407)</f>
        <v>11769978</v>
      </c>
      <c r="Q407" s="5"/>
      <c r="R407" s="5"/>
      <c r="S407" s="5"/>
      <c r="T407" s="5"/>
      <c r="U407" s="5"/>
      <c r="V407" s="5"/>
      <c r="W407" s="5"/>
    </row>
    <row r="408" spans="1:206" x14ac:dyDescent="0.2">
      <c r="A408" s="5">
        <v>50</v>
      </c>
      <c r="B408" s="5">
        <v>0</v>
      </c>
      <c r="C408" s="5">
        <v>0</v>
      </c>
      <c r="D408" s="5">
        <v>1</v>
      </c>
      <c r="E408" s="5">
        <v>227</v>
      </c>
      <c r="F408" s="5">
        <f>ROUND(Source!AX401,O408)</f>
        <v>0</v>
      </c>
      <c r="G408" s="5" t="s">
        <v>438</v>
      </c>
      <c r="H408" s="5" t="s">
        <v>439</v>
      </c>
      <c r="I408" s="5"/>
      <c r="J408" s="5"/>
      <c r="K408" s="5">
        <v>227</v>
      </c>
      <c r="L408" s="5">
        <v>6</v>
      </c>
      <c r="M408" s="5">
        <v>3</v>
      </c>
      <c r="N408" s="5" t="s">
        <v>3</v>
      </c>
      <c r="O408" s="5">
        <v>2</v>
      </c>
      <c r="P408" s="5">
        <f>ROUND(Source!EP401,O408)</f>
        <v>0</v>
      </c>
      <c r="Q408" s="5"/>
      <c r="R408" s="5"/>
      <c r="S408" s="5"/>
      <c r="T408" s="5"/>
      <c r="U408" s="5"/>
      <c r="V408" s="5"/>
      <c r="W408" s="5"/>
    </row>
    <row r="409" spans="1:206" x14ac:dyDescent="0.2">
      <c r="A409" s="5">
        <v>50</v>
      </c>
      <c r="B409" s="5">
        <v>0</v>
      </c>
      <c r="C409" s="5">
        <v>0</v>
      </c>
      <c r="D409" s="5">
        <v>1</v>
      </c>
      <c r="E409" s="5">
        <v>228</v>
      </c>
      <c r="F409" s="5">
        <f>ROUND(Source!AY401,O409)</f>
        <v>2957898.09</v>
      </c>
      <c r="G409" s="5" t="s">
        <v>440</v>
      </c>
      <c r="H409" s="5" t="s">
        <v>441</v>
      </c>
      <c r="I409" s="5"/>
      <c r="J409" s="5"/>
      <c r="K409" s="5">
        <v>228</v>
      </c>
      <c r="L409" s="5">
        <v>7</v>
      </c>
      <c r="M409" s="5">
        <v>3</v>
      </c>
      <c r="N409" s="5" t="s">
        <v>3</v>
      </c>
      <c r="O409" s="5">
        <v>2</v>
      </c>
      <c r="P409" s="5">
        <f>ROUND(Source!EQ401,O409)</f>
        <v>11769978</v>
      </c>
      <c r="Q409" s="5"/>
      <c r="R409" s="5"/>
      <c r="S409" s="5"/>
      <c r="T409" s="5"/>
      <c r="U409" s="5"/>
      <c r="V409" s="5"/>
      <c r="W409" s="5"/>
    </row>
    <row r="410" spans="1:206" x14ac:dyDescent="0.2">
      <c r="A410" s="5">
        <v>50</v>
      </c>
      <c r="B410" s="5">
        <v>0</v>
      </c>
      <c r="C410" s="5">
        <v>0</v>
      </c>
      <c r="D410" s="5">
        <v>1</v>
      </c>
      <c r="E410" s="5">
        <v>216</v>
      </c>
      <c r="F410" s="5">
        <f>ROUND(Source!AP401,O410)</f>
        <v>0</v>
      </c>
      <c r="G410" s="5" t="s">
        <v>442</v>
      </c>
      <c r="H410" s="5" t="s">
        <v>443</v>
      </c>
      <c r="I410" s="5"/>
      <c r="J410" s="5"/>
      <c r="K410" s="5">
        <v>216</v>
      </c>
      <c r="L410" s="5">
        <v>8</v>
      </c>
      <c r="M410" s="5">
        <v>3</v>
      </c>
      <c r="N410" s="5" t="s">
        <v>3</v>
      </c>
      <c r="O410" s="5">
        <v>2</v>
      </c>
      <c r="P410" s="5">
        <f>ROUND(Source!EH401,O410)</f>
        <v>0</v>
      </c>
      <c r="Q410" s="5"/>
      <c r="R410" s="5"/>
      <c r="S410" s="5"/>
      <c r="T410" s="5"/>
      <c r="U410" s="5"/>
      <c r="V410" s="5"/>
      <c r="W410" s="5"/>
    </row>
    <row r="411" spans="1:206" x14ac:dyDescent="0.2">
      <c r="A411" s="5">
        <v>50</v>
      </c>
      <c r="B411" s="5">
        <v>0</v>
      </c>
      <c r="C411" s="5">
        <v>0</v>
      </c>
      <c r="D411" s="5">
        <v>1</v>
      </c>
      <c r="E411" s="5">
        <v>223</v>
      </c>
      <c r="F411" s="5">
        <f>ROUND(Source!AQ401,O411)</f>
        <v>0</v>
      </c>
      <c r="G411" s="5" t="s">
        <v>444</v>
      </c>
      <c r="H411" s="5" t="s">
        <v>445</v>
      </c>
      <c r="I411" s="5"/>
      <c r="J411" s="5"/>
      <c r="K411" s="5">
        <v>223</v>
      </c>
      <c r="L411" s="5">
        <v>9</v>
      </c>
      <c r="M411" s="5">
        <v>3</v>
      </c>
      <c r="N411" s="5" t="s">
        <v>3</v>
      </c>
      <c r="O411" s="5">
        <v>2</v>
      </c>
      <c r="P411" s="5">
        <f>ROUND(Source!EI401,O411)</f>
        <v>0</v>
      </c>
      <c r="Q411" s="5"/>
      <c r="R411" s="5"/>
      <c r="S411" s="5"/>
      <c r="T411" s="5"/>
      <c r="U411" s="5"/>
      <c r="V411" s="5"/>
      <c r="W411" s="5"/>
    </row>
    <row r="412" spans="1:206" x14ac:dyDescent="0.2">
      <c r="A412" s="5">
        <v>50</v>
      </c>
      <c r="B412" s="5">
        <v>0</v>
      </c>
      <c r="C412" s="5">
        <v>0</v>
      </c>
      <c r="D412" s="5">
        <v>1</v>
      </c>
      <c r="E412" s="5">
        <v>229</v>
      </c>
      <c r="F412" s="5">
        <f>ROUND(Source!AZ401,O412)</f>
        <v>0</v>
      </c>
      <c r="G412" s="5" t="s">
        <v>446</v>
      </c>
      <c r="H412" s="5" t="s">
        <v>447</v>
      </c>
      <c r="I412" s="5"/>
      <c r="J412" s="5"/>
      <c r="K412" s="5">
        <v>229</v>
      </c>
      <c r="L412" s="5">
        <v>10</v>
      </c>
      <c r="M412" s="5">
        <v>3</v>
      </c>
      <c r="N412" s="5" t="s">
        <v>3</v>
      </c>
      <c r="O412" s="5">
        <v>2</v>
      </c>
      <c r="P412" s="5">
        <f>ROUND(Source!ER401,O412)</f>
        <v>0</v>
      </c>
      <c r="Q412" s="5"/>
      <c r="R412" s="5"/>
      <c r="S412" s="5"/>
      <c r="T412" s="5"/>
      <c r="U412" s="5"/>
      <c r="V412" s="5"/>
      <c r="W412" s="5"/>
    </row>
    <row r="413" spans="1:206" x14ac:dyDescent="0.2">
      <c r="A413" s="5">
        <v>50</v>
      </c>
      <c r="B413" s="5">
        <v>0</v>
      </c>
      <c r="C413" s="5">
        <v>0</v>
      </c>
      <c r="D413" s="5">
        <v>1</v>
      </c>
      <c r="E413" s="5">
        <v>203</v>
      </c>
      <c r="F413" s="5">
        <f>ROUND(Source!Q401,O413)</f>
        <v>13208.85</v>
      </c>
      <c r="G413" s="5" t="s">
        <v>448</v>
      </c>
      <c r="H413" s="5" t="s">
        <v>449</v>
      </c>
      <c r="I413" s="5"/>
      <c r="J413" s="5"/>
      <c r="K413" s="5">
        <v>203</v>
      </c>
      <c r="L413" s="5">
        <v>11</v>
      </c>
      <c r="M413" s="5">
        <v>3</v>
      </c>
      <c r="N413" s="5" t="s">
        <v>3</v>
      </c>
      <c r="O413" s="5">
        <v>2</v>
      </c>
      <c r="P413" s="5">
        <f>ROUND(Source!DI401,O413)</f>
        <v>104103.42</v>
      </c>
      <c r="Q413" s="5"/>
      <c r="R413" s="5"/>
      <c r="S413" s="5"/>
      <c r="T413" s="5"/>
      <c r="U413" s="5"/>
      <c r="V413" s="5"/>
      <c r="W413" s="5"/>
    </row>
    <row r="414" spans="1:206" x14ac:dyDescent="0.2">
      <c r="A414" s="5">
        <v>50</v>
      </c>
      <c r="B414" s="5">
        <v>0</v>
      </c>
      <c r="C414" s="5">
        <v>0</v>
      </c>
      <c r="D414" s="5">
        <v>1</v>
      </c>
      <c r="E414" s="5">
        <v>231</v>
      </c>
      <c r="F414" s="5">
        <f>ROUND(Source!BB401,O414)</f>
        <v>0</v>
      </c>
      <c r="G414" s="5" t="s">
        <v>450</v>
      </c>
      <c r="H414" s="5" t="s">
        <v>451</v>
      </c>
      <c r="I414" s="5"/>
      <c r="J414" s="5"/>
      <c r="K414" s="5">
        <v>231</v>
      </c>
      <c r="L414" s="5">
        <v>12</v>
      </c>
      <c r="M414" s="5">
        <v>3</v>
      </c>
      <c r="N414" s="5" t="s">
        <v>3</v>
      </c>
      <c r="O414" s="5">
        <v>2</v>
      </c>
      <c r="P414" s="5">
        <f>ROUND(Source!ET401,O414)</f>
        <v>0</v>
      </c>
      <c r="Q414" s="5"/>
      <c r="R414" s="5"/>
      <c r="S414" s="5"/>
      <c r="T414" s="5"/>
      <c r="U414" s="5"/>
      <c r="V414" s="5"/>
      <c r="W414" s="5"/>
    </row>
    <row r="415" spans="1:206" x14ac:dyDescent="0.2">
      <c r="A415" s="5">
        <v>50</v>
      </c>
      <c r="B415" s="5">
        <v>0</v>
      </c>
      <c r="C415" s="5">
        <v>0</v>
      </c>
      <c r="D415" s="5">
        <v>1</v>
      </c>
      <c r="E415" s="5">
        <v>204</v>
      </c>
      <c r="F415" s="5">
        <f>ROUND(Source!R401,O415)</f>
        <v>2238.48</v>
      </c>
      <c r="G415" s="5" t="s">
        <v>452</v>
      </c>
      <c r="H415" s="5" t="s">
        <v>453</v>
      </c>
      <c r="I415" s="5"/>
      <c r="J415" s="5"/>
      <c r="K415" s="5">
        <v>204</v>
      </c>
      <c r="L415" s="5">
        <v>13</v>
      </c>
      <c r="M415" s="5">
        <v>3</v>
      </c>
      <c r="N415" s="5" t="s">
        <v>3</v>
      </c>
      <c r="O415" s="5">
        <v>2</v>
      </c>
      <c r="P415" s="5">
        <f>ROUND(Source!DJ401,O415)</f>
        <v>45664.75</v>
      </c>
      <c r="Q415" s="5"/>
      <c r="R415" s="5"/>
      <c r="S415" s="5"/>
      <c r="T415" s="5"/>
      <c r="U415" s="5"/>
      <c r="V415" s="5"/>
      <c r="W415" s="5"/>
    </row>
    <row r="416" spans="1:206" x14ac:dyDescent="0.2">
      <c r="A416" s="5">
        <v>50</v>
      </c>
      <c r="B416" s="5">
        <v>0</v>
      </c>
      <c r="C416" s="5">
        <v>0</v>
      </c>
      <c r="D416" s="5">
        <v>1</v>
      </c>
      <c r="E416" s="5">
        <v>205</v>
      </c>
      <c r="F416" s="5">
        <f>ROUND(Source!S401,O416)</f>
        <v>85605.4</v>
      </c>
      <c r="G416" s="5" t="s">
        <v>454</v>
      </c>
      <c r="H416" s="5" t="s">
        <v>455</v>
      </c>
      <c r="I416" s="5"/>
      <c r="J416" s="5"/>
      <c r="K416" s="5">
        <v>205</v>
      </c>
      <c r="L416" s="5">
        <v>14</v>
      </c>
      <c r="M416" s="5">
        <v>3</v>
      </c>
      <c r="N416" s="5" t="s">
        <v>3</v>
      </c>
      <c r="O416" s="5">
        <v>2</v>
      </c>
      <c r="P416" s="5">
        <f>ROUND(Source!DK401,O416)</f>
        <v>1746350.24</v>
      </c>
      <c r="Q416" s="5"/>
      <c r="R416" s="5"/>
      <c r="S416" s="5"/>
      <c r="T416" s="5"/>
      <c r="U416" s="5"/>
      <c r="V416" s="5"/>
      <c r="W416" s="5"/>
    </row>
    <row r="417" spans="1:23" x14ac:dyDescent="0.2">
      <c r="A417" s="5">
        <v>50</v>
      </c>
      <c r="B417" s="5">
        <v>0</v>
      </c>
      <c r="C417" s="5">
        <v>0</v>
      </c>
      <c r="D417" s="5">
        <v>1</v>
      </c>
      <c r="E417" s="5">
        <v>232</v>
      </c>
      <c r="F417" s="5">
        <f>ROUND(Source!BC401,O417)</f>
        <v>0</v>
      </c>
      <c r="G417" s="5" t="s">
        <v>456</v>
      </c>
      <c r="H417" s="5" t="s">
        <v>457</v>
      </c>
      <c r="I417" s="5"/>
      <c r="J417" s="5"/>
      <c r="K417" s="5">
        <v>232</v>
      </c>
      <c r="L417" s="5">
        <v>15</v>
      </c>
      <c r="M417" s="5">
        <v>3</v>
      </c>
      <c r="N417" s="5" t="s">
        <v>3</v>
      </c>
      <c r="O417" s="5">
        <v>2</v>
      </c>
      <c r="P417" s="5">
        <f>ROUND(Source!EU401,O417)</f>
        <v>0</v>
      </c>
      <c r="Q417" s="5"/>
      <c r="R417" s="5"/>
      <c r="S417" s="5"/>
      <c r="T417" s="5"/>
      <c r="U417" s="5"/>
      <c r="V417" s="5"/>
      <c r="W417" s="5"/>
    </row>
    <row r="418" spans="1:23" x14ac:dyDescent="0.2">
      <c r="A418" s="5">
        <v>50</v>
      </c>
      <c r="B418" s="5">
        <v>0</v>
      </c>
      <c r="C418" s="5">
        <v>0</v>
      </c>
      <c r="D418" s="5">
        <v>1</v>
      </c>
      <c r="E418" s="5">
        <v>214</v>
      </c>
      <c r="F418" s="5">
        <f>ROUND(Source!AS401,O418)</f>
        <v>763739.58</v>
      </c>
      <c r="G418" s="5" t="s">
        <v>458</v>
      </c>
      <c r="H418" s="5" t="s">
        <v>459</v>
      </c>
      <c r="I418" s="5"/>
      <c r="J418" s="5"/>
      <c r="K418" s="5">
        <v>214</v>
      </c>
      <c r="L418" s="5">
        <v>16</v>
      </c>
      <c r="M418" s="5">
        <v>3</v>
      </c>
      <c r="N418" s="5" t="s">
        <v>3</v>
      </c>
      <c r="O418" s="5">
        <v>2</v>
      </c>
      <c r="P418" s="5">
        <f>ROUND(Source!EK401,O418)</f>
        <v>6249459.8700000001</v>
      </c>
      <c r="Q418" s="5"/>
      <c r="R418" s="5"/>
      <c r="S418" s="5"/>
      <c r="T418" s="5"/>
      <c r="U418" s="5"/>
      <c r="V418" s="5"/>
      <c r="W418" s="5"/>
    </row>
    <row r="419" spans="1:23" x14ac:dyDescent="0.2">
      <c r="A419" s="5">
        <v>50</v>
      </c>
      <c r="B419" s="5">
        <v>0</v>
      </c>
      <c r="C419" s="5">
        <v>0</v>
      </c>
      <c r="D419" s="5">
        <v>1</v>
      </c>
      <c r="E419" s="5">
        <v>215</v>
      </c>
      <c r="F419" s="5">
        <f>ROUND(Source!AT401,O419)</f>
        <v>0</v>
      </c>
      <c r="G419" s="5" t="s">
        <v>460</v>
      </c>
      <c r="H419" s="5" t="s">
        <v>461</v>
      </c>
      <c r="I419" s="5"/>
      <c r="J419" s="5"/>
      <c r="K419" s="5">
        <v>215</v>
      </c>
      <c r="L419" s="5">
        <v>17</v>
      </c>
      <c r="M419" s="5">
        <v>3</v>
      </c>
      <c r="N419" s="5" t="s">
        <v>3</v>
      </c>
      <c r="O419" s="5">
        <v>2</v>
      </c>
      <c r="P419" s="5">
        <f>ROUND(Source!EL401,O419)</f>
        <v>0</v>
      </c>
      <c r="Q419" s="5"/>
      <c r="R419" s="5"/>
      <c r="S419" s="5"/>
      <c r="T419" s="5"/>
      <c r="U419" s="5"/>
      <c r="V419" s="5"/>
      <c r="W419" s="5"/>
    </row>
    <row r="420" spans="1:23" x14ac:dyDescent="0.2">
      <c r="A420" s="5">
        <v>50</v>
      </c>
      <c r="B420" s="5">
        <v>0</v>
      </c>
      <c r="C420" s="5">
        <v>0</v>
      </c>
      <c r="D420" s="5">
        <v>1</v>
      </c>
      <c r="E420" s="5">
        <v>217</v>
      </c>
      <c r="F420" s="5">
        <f>ROUND(Source!AU401,O420)</f>
        <v>2440980.58</v>
      </c>
      <c r="G420" s="5" t="s">
        <v>462</v>
      </c>
      <c r="H420" s="5" t="s">
        <v>463</v>
      </c>
      <c r="I420" s="5"/>
      <c r="J420" s="5"/>
      <c r="K420" s="5">
        <v>217</v>
      </c>
      <c r="L420" s="5">
        <v>18</v>
      </c>
      <c r="M420" s="5">
        <v>3</v>
      </c>
      <c r="N420" s="5" t="s">
        <v>3</v>
      </c>
      <c r="O420" s="5">
        <v>2</v>
      </c>
      <c r="P420" s="5">
        <f>ROUND(Source!EM401,O420)</f>
        <v>9579710.9499999993</v>
      </c>
      <c r="Q420" s="5"/>
      <c r="R420" s="5"/>
      <c r="S420" s="5"/>
      <c r="T420" s="5"/>
      <c r="U420" s="5"/>
      <c r="V420" s="5"/>
      <c r="W420" s="5"/>
    </row>
    <row r="421" spans="1:23" x14ac:dyDescent="0.2">
      <c r="A421" s="5">
        <v>50</v>
      </c>
      <c r="B421" s="5">
        <v>0</v>
      </c>
      <c r="C421" s="5">
        <v>0</v>
      </c>
      <c r="D421" s="5">
        <v>1</v>
      </c>
      <c r="E421" s="5">
        <v>230</v>
      </c>
      <c r="F421" s="5">
        <f>ROUND(Source!BA401,O421)</f>
        <v>0</v>
      </c>
      <c r="G421" s="5" t="s">
        <v>464</v>
      </c>
      <c r="H421" s="5" t="s">
        <v>465</v>
      </c>
      <c r="I421" s="5"/>
      <c r="J421" s="5"/>
      <c r="K421" s="5">
        <v>230</v>
      </c>
      <c r="L421" s="5">
        <v>19</v>
      </c>
      <c r="M421" s="5">
        <v>3</v>
      </c>
      <c r="N421" s="5" t="s">
        <v>3</v>
      </c>
      <c r="O421" s="5">
        <v>2</v>
      </c>
      <c r="P421" s="5">
        <f>ROUND(Source!ES401,O421)</f>
        <v>0</v>
      </c>
      <c r="Q421" s="5"/>
      <c r="R421" s="5"/>
      <c r="S421" s="5"/>
      <c r="T421" s="5"/>
      <c r="U421" s="5"/>
      <c r="V421" s="5"/>
      <c r="W421" s="5"/>
    </row>
    <row r="422" spans="1:23" x14ac:dyDescent="0.2">
      <c r="A422" s="5">
        <v>50</v>
      </c>
      <c r="B422" s="5">
        <v>0</v>
      </c>
      <c r="C422" s="5">
        <v>0</v>
      </c>
      <c r="D422" s="5">
        <v>1</v>
      </c>
      <c r="E422" s="5">
        <v>206</v>
      </c>
      <c r="F422" s="5">
        <f>ROUND(Source!T401,O422)</f>
        <v>0</v>
      </c>
      <c r="G422" s="5" t="s">
        <v>466</v>
      </c>
      <c r="H422" s="5" t="s">
        <v>467</v>
      </c>
      <c r="I422" s="5"/>
      <c r="J422" s="5"/>
      <c r="K422" s="5">
        <v>206</v>
      </c>
      <c r="L422" s="5">
        <v>20</v>
      </c>
      <c r="M422" s="5">
        <v>3</v>
      </c>
      <c r="N422" s="5" t="s">
        <v>3</v>
      </c>
      <c r="O422" s="5">
        <v>2</v>
      </c>
      <c r="P422" s="5">
        <f>ROUND(Source!DL401,O422)</f>
        <v>0</v>
      </c>
      <c r="Q422" s="5"/>
      <c r="R422" s="5"/>
      <c r="S422" s="5"/>
      <c r="T422" s="5"/>
      <c r="U422" s="5"/>
      <c r="V422" s="5"/>
      <c r="W422" s="5"/>
    </row>
    <row r="423" spans="1:23" x14ac:dyDescent="0.2">
      <c r="A423" s="5">
        <v>50</v>
      </c>
      <c r="B423" s="5">
        <v>0</v>
      </c>
      <c r="C423" s="5">
        <v>0</v>
      </c>
      <c r="D423" s="5">
        <v>1</v>
      </c>
      <c r="E423" s="5">
        <v>207</v>
      </c>
      <c r="F423" s="5">
        <f>Source!U401</f>
        <v>7116.085004749998</v>
      </c>
      <c r="G423" s="5" t="s">
        <v>468</v>
      </c>
      <c r="H423" s="5" t="s">
        <v>469</v>
      </c>
      <c r="I423" s="5"/>
      <c r="J423" s="5"/>
      <c r="K423" s="5">
        <v>207</v>
      </c>
      <c r="L423" s="5">
        <v>21</v>
      </c>
      <c r="M423" s="5">
        <v>3</v>
      </c>
      <c r="N423" s="5" t="s">
        <v>3</v>
      </c>
      <c r="O423" s="5">
        <v>-1</v>
      </c>
      <c r="P423" s="5">
        <f>Source!DM401</f>
        <v>7116.085004749998</v>
      </c>
      <c r="Q423" s="5"/>
      <c r="R423" s="5"/>
      <c r="S423" s="5"/>
      <c r="T423" s="5"/>
      <c r="U423" s="5"/>
      <c r="V423" s="5"/>
      <c r="W423" s="5"/>
    </row>
    <row r="424" spans="1:23" x14ac:dyDescent="0.2">
      <c r="A424" s="5">
        <v>50</v>
      </c>
      <c r="B424" s="5">
        <v>0</v>
      </c>
      <c r="C424" s="5">
        <v>0</v>
      </c>
      <c r="D424" s="5">
        <v>1</v>
      </c>
      <c r="E424" s="5">
        <v>208</v>
      </c>
      <c r="F424" s="5">
        <f>Source!V401</f>
        <v>0</v>
      </c>
      <c r="G424" s="5" t="s">
        <v>470</v>
      </c>
      <c r="H424" s="5" t="s">
        <v>471</v>
      </c>
      <c r="I424" s="5"/>
      <c r="J424" s="5"/>
      <c r="K424" s="5">
        <v>208</v>
      </c>
      <c r="L424" s="5">
        <v>22</v>
      </c>
      <c r="M424" s="5">
        <v>3</v>
      </c>
      <c r="N424" s="5" t="s">
        <v>3</v>
      </c>
      <c r="O424" s="5">
        <v>-1</v>
      </c>
      <c r="P424" s="5">
        <f>Source!DN401</f>
        <v>0</v>
      </c>
      <c r="Q424" s="5"/>
      <c r="R424" s="5"/>
      <c r="S424" s="5"/>
      <c r="T424" s="5"/>
      <c r="U424" s="5"/>
      <c r="V424" s="5"/>
      <c r="W424" s="5"/>
    </row>
    <row r="425" spans="1:23" x14ac:dyDescent="0.2">
      <c r="A425" s="5">
        <v>50</v>
      </c>
      <c r="B425" s="5">
        <v>0</v>
      </c>
      <c r="C425" s="5">
        <v>0</v>
      </c>
      <c r="D425" s="5">
        <v>1</v>
      </c>
      <c r="E425" s="5">
        <v>209</v>
      </c>
      <c r="F425" s="5">
        <f>ROUND(Source!W401,O425)</f>
        <v>0</v>
      </c>
      <c r="G425" s="5" t="s">
        <v>472</v>
      </c>
      <c r="H425" s="5" t="s">
        <v>473</v>
      </c>
      <c r="I425" s="5"/>
      <c r="J425" s="5"/>
      <c r="K425" s="5">
        <v>209</v>
      </c>
      <c r="L425" s="5">
        <v>23</v>
      </c>
      <c r="M425" s="5">
        <v>3</v>
      </c>
      <c r="N425" s="5" t="s">
        <v>3</v>
      </c>
      <c r="O425" s="5">
        <v>2</v>
      </c>
      <c r="P425" s="5">
        <f>ROUND(Source!DO401,O425)</f>
        <v>0</v>
      </c>
      <c r="Q425" s="5"/>
      <c r="R425" s="5"/>
      <c r="S425" s="5"/>
      <c r="T425" s="5"/>
      <c r="U425" s="5"/>
      <c r="V425" s="5"/>
      <c r="W425" s="5"/>
    </row>
    <row r="426" spans="1:23" x14ac:dyDescent="0.2">
      <c r="A426" s="5">
        <v>50</v>
      </c>
      <c r="B426" s="5">
        <v>0</v>
      </c>
      <c r="C426" s="5">
        <v>0</v>
      </c>
      <c r="D426" s="5">
        <v>1</v>
      </c>
      <c r="E426" s="5">
        <v>210</v>
      </c>
      <c r="F426" s="5">
        <f>ROUND(Source!X401,O426)</f>
        <v>86652.34</v>
      </c>
      <c r="G426" s="5" t="s">
        <v>474</v>
      </c>
      <c r="H426" s="5" t="s">
        <v>475</v>
      </c>
      <c r="I426" s="5"/>
      <c r="J426" s="5"/>
      <c r="K426" s="5">
        <v>210</v>
      </c>
      <c r="L426" s="5">
        <v>24</v>
      </c>
      <c r="M426" s="5">
        <v>3</v>
      </c>
      <c r="N426" s="5" t="s">
        <v>3</v>
      </c>
      <c r="O426" s="5">
        <v>2</v>
      </c>
      <c r="P426" s="5">
        <f>ROUND(Source!DP401,O426)</f>
        <v>1421041.88</v>
      </c>
      <c r="Q426" s="5"/>
      <c r="R426" s="5"/>
      <c r="S426" s="5"/>
      <c r="T426" s="5"/>
      <c r="U426" s="5"/>
      <c r="V426" s="5"/>
      <c r="W426" s="5"/>
    </row>
    <row r="427" spans="1:23" x14ac:dyDescent="0.2">
      <c r="A427" s="5">
        <v>50</v>
      </c>
      <c r="B427" s="5">
        <v>0</v>
      </c>
      <c r="C427" s="5">
        <v>0</v>
      </c>
      <c r="D427" s="5">
        <v>1</v>
      </c>
      <c r="E427" s="5">
        <v>211</v>
      </c>
      <c r="F427" s="5">
        <f>ROUND(Source!Y401,O427)</f>
        <v>57438.11</v>
      </c>
      <c r="G427" s="5" t="s">
        <v>476</v>
      </c>
      <c r="H427" s="5" t="s">
        <v>477</v>
      </c>
      <c r="I427" s="5"/>
      <c r="J427" s="5"/>
      <c r="K427" s="5">
        <v>211</v>
      </c>
      <c r="L427" s="5">
        <v>25</v>
      </c>
      <c r="M427" s="5">
        <v>3</v>
      </c>
      <c r="N427" s="5" t="s">
        <v>3</v>
      </c>
      <c r="O427" s="5">
        <v>2</v>
      </c>
      <c r="P427" s="5">
        <f>ROUND(Source!DQ401,O427)</f>
        <v>716003.63</v>
      </c>
      <c r="Q427" s="5"/>
      <c r="R427" s="5"/>
      <c r="S427" s="5"/>
      <c r="T427" s="5"/>
      <c r="U427" s="5"/>
      <c r="V427" s="5"/>
      <c r="W427" s="5"/>
    </row>
    <row r="428" spans="1:23" x14ac:dyDescent="0.2">
      <c r="A428" s="5">
        <v>50</v>
      </c>
      <c r="B428" s="5">
        <v>0</v>
      </c>
      <c r="C428" s="5">
        <v>0</v>
      </c>
      <c r="D428" s="5">
        <v>1</v>
      </c>
      <c r="E428" s="5">
        <v>224</v>
      </c>
      <c r="F428" s="5">
        <f>ROUND(Source!AR401,O428)</f>
        <v>3204720.16</v>
      </c>
      <c r="G428" s="5" t="s">
        <v>478</v>
      </c>
      <c r="H428" s="5" t="s">
        <v>479</v>
      </c>
      <c r="I428" s="5"/>
      <c r="J428" s="5"/>
      <c r="K428" s="5">
        <v>224</v>
      </c>
      <c r="L428" s="5">
        <v>26</v>
      </c>
      <c r="M428" s="5">
        <v>3</v>
      </c>
      <c r="N428" s="5" t="s">
        <v>3</v>
      </c>
      <c r="O428" s="5">
        <v>2</v>
      </c>
      <c r="P428" s="5">
        <f>ROUND(Source!EJ401,O428)</f>
        <v>15829170.82</v>
      </c>
      <c r="Q428" s="5"/>
      <c r="R428" s="5"/>
      <c r="S428" s="5"/>
      <c r="T428" s="5"/>
      <c r="U428" s="5"/>
      <c r="V428" s="5"/>
      <c r="W428" s="5"/>
    </row>
    <row r="431" spans="1:23" x14ac:dyDescent="0.2">
      <c r="A431">
        <v>-1</v>
      </c>
    </row>
    <row r="433" spans="1:27" x14ac:dyDescent="0.2">
      <c r="A433" s="4">
        <v>75</v>
      </c>
      <c r="B433" s="4" t="s">
        <v>543</v>
      </c>
      <c r="C433" s="4">
        <v>2000</v>
      </c>
      <c r="D433" s="4">
        <v>0</v>
      </c>
      <c r="E433" s="4">
        <v>1</v>
      </c>
      <c r="F433" s="4"/>
      <c r="G433" s="4">
        <v>0</v>
      </c>
      <c r="H433" s="4">
        <v>1</v>
      </c>
      <c r="I433" s="4">
        <v>1</v>
      </c>
      <c r="J433" s="4">
        <v>1</v>
      </c>
      <c r="K433" s="4">
        <v>98</v>
      </c>
      <c r="L433" s="4">
        <v>77</v>
      </c>
      <c r="M433" s="4">
        <v>0</v>
      </c>
      <c r="N433" s="4">
        <v>42559021</v>
      </c>
      <c r="O433" s="4">
        <v>1</v>
      </c>
    </row>
    <row r="434" spans="1:27" x14ac:dyDescent="0.2">
      <c r="A434" s="4">
        <v>75</v>
      </c>
      <c r="B434" s="4" t="s">
        <v>544</v>
      </c>
      <c r="C434" s="4">
        <v>2018</v>
      </c>
      <c r="D434" s="4">
        <v>0</v>
      </c>
      <c r="E434" s="4">
        <v>4</v>
      </c>
      <c r="F434" s="4"/>
      <c r="G434" s="4">
        <v>0</v>
      </c>
      <c r="H434" s="4">
        <v>2</v>
      </c>
      <c r="I434" s="4">
        <v>1</v>
      </c>
      <c r="J434" s="4">
        <v>1</v>
      </c>
      <c r="K434" s="4">
        <v>93</v>
      </c>
      <c r="L434" s="4">
        <v>64</v>
      </c>
      <c r="M434" s="4">
        <v>1</v>
      </c>
      <c r="N434" s="4">
        <v>42559019</v>
      </c>
      <c r="O434" s="4">
        <v>2</v>
      </c>
    </row>
    <row r="435" spans="1:27" x14ac:dyDescent="0.2">
      <c r="A435" s="6">
        <v>1</v>
      </c>
      <c r="B435" s="6" t="s">
        <v>545</v>
      </c>
      <c r="C435" s="6" t="s">
        <v>546</v>
      </c>
      <c r="D435" s="6">
        <v>2018</v>
      </c>
      <c r="E435" s="6">
        <v>4</v>
      </c>
      <c r="F435" s="6">
        <v>1</v>
      </c>
      <c r="G435" s="6">
        <v>1</v>
      </c>
      <c r="H435" s="6">
        <v>0</v>
      </c>
      <c r="I435" s="6">
        <v>2</v>
      </c>
      <c r="J435" s="6">
        <v>1</v>
      </c>
      <c r="K435" s="6">
        <v>1</v>
      </c>
      <c r="L435" s="6">
        <v>1</v>
      </c>
      <c r="M435" s="6">
        <v>1</v>
      </c>
      <c r="N435" s="6">
        <v>1</v>
      </c>
      <c r="O435" s="6">
        <v>1</v>
      </c>
      <c r="P435" s="6">
        <v>1</v>
      </c>
      <c r="Q435" s="6">
        <v>1</v>
      </c>
      <c r="R435" s="6" t="s">
        <v>3</v>
      </c>
      <c r="S435" s="6" t="s">
        <v>3</v>
      </c>
      <c r="T435" s="6" t="s">
        <v>3</v>
      </c>
      <c r="U435" s="6" t="s">
        <v>3</v>
      </c>
      <c r="V435" s="6" t="s">
        <v>3</v>
      </c>
      <c r="W435" s="6" t="s">
        <v>3</v>
      </c>
      <c r="X435" s="6" t="s">
        <v>3</v>
      </c>
      <c r="Y435" s="6" t="s">
        <v>3</v>
      </c>
      <c r="Z435" s="6" t="s">
        <v>3</v>
      </c>
      <c r="AA435" s="6" t="s">
        <v>547</v>
      </c>
    </row>
    <row r="439" spans="1:27" x14ac:dyDescent="0.2">
      <c r="A439">
        <v>65</v>
      </c>
      <c r="C439">
        <v>1</v>
      </c>
      <c r="D439">
        <v>0</v>
      </c>
      <c r="E439">
        <v>245</v>
      </c>
    </row>
  </sheetData>
  <printOptions gridLines="1"/>
  <pageMargins left="0.75" right="0.75" top="1" bottom="1" header="0.5" footer="0.5"/>
  <headerFooter alignWithMargins="0">
    <oddHeader>&amp;A</oddHead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C52"/>
  <sheetViews>
    <sheetView workbookViewId="0"/>
  </sheetViews>
  <sheetFormatPr defaultColWidth="9.140625" defaultRowHeight="12.75" x14ac:dyDescent="0.2"/>
  <cols>
    <col min="1" max="256" width="9.140625" customWidth="1"/>
  </cols>
  <sheetData>
    <row r="1" spans="1:133" x14ac:dyDescent="0.2">
      <c r="A1">
        <v>0</v>
      </c>
      <c r="B1" t="s">
        <v>0</v>
      </c>
      <c r="D1" t="s">
        <v>548</v>
      </c>
      <c r="F1">
        <v>0</v>
      </c>
      <c r="G1">
        <v>0</v>
      </c>
      <c r="H1">
        <v>0</v>
      </c>
      <c r="I1" t="s">
        <v>2</v>
      </c>
      <c r="J1" t="s">
        <v>3</v>
      </c>
      <c r="K1">
        <v>1</v>
      </c>
      <c r="L1">
        <v>62422</v>
      </c>
      <c r="M1">
        <v>10</v>
      </c>
    </row>
    <row r="12" spans="1:133" x14ac:dyDescent="0.2">
      <c r="A12" s="1">
        <v>1</v>
      </c>
      <c r="B12" s="1">
        <v>50</v>
      </c>
      <c r="C12" s="1">
        <v>0</v>
      </c>
      <c r="D12" s="1"/>
      <c r="E12" s="1">
        <v>0</v>
      </c>
      <c r="F12" s="1" t="s">
        <v>4</v>
      </c>
      <c r="G12" s="1" t="s">
        <v>5</v>
      </c>
      <c r="H12" s="1" t="s">
        <v>3</v>
      </c>
      <c r="I12" s="1">
        <v>0</v>
      </c>
      <c r="J12" s="1" t="s">
        <v>3</v>
      </c>
      <c r="K12" s="1">
        <v>0</v>
      </c>
      <c r="L12" s="1"/>
      <c r="M12" s="1"/>
      <c r="N12" s="1"/>
      <c r="O12" s="1">
        <v>2001</v>
      </c>
      <c r="P12" s="1">
        <v>1</v>
      </c>
      <c r="Q12" s="1">
        <v>0</v>
      </c>
      <c r="R12" s="1">
        <v>175</v>
      </c>
      <c r="S12" s="1">
        <v>157</v>
      </c>
      <c r="T12" s="1"/>
      <c r="U12" s="1" t="s">
        <v>681</v>
      </c>
      <c r="V12" s="1">
        <v>0</v>
      </c>
      <c r="W12" s="1" t="s">
        <v>3</v>
      </c>
      <c r="X12" s="1" t="s">
        <v>3</v>
      </c>
      <c r="Y12" s="1" t="s">
        <v>3</v>
      </c>
      <c r="Z12" s="1" t="s">
        <v>3</v>
      </c>
      <c r="AA12" s="1" t="s">
        <v>3</v>
      </c>
      <c r="AB12" s="1" t="s">
        <v>3</v>
      </c>
      <c r="AC12" s="1" t="s">
        <v>3</v>
      </c>
      <c r="AD12" s="1" t="s">
        <v>3</v>
      </c>
      <c r="AE12" s="1" t="s">
        <v>3</v>
      </c>
      <c r="AF12" s="1" t="s">
        <v>3</v>
      </c>
      <c r="AG12" s="1" t="s">
        <v>3</v>
      </c>
      <c r="AH12" s="1" t="s">
        <v>3</v>
      </c>
      <c r="AI12" s="1" t="s">
        <v>3</v>
      </c>
      <c r="AJ12" s="1" t="s">
        <v>3</v>
      </c>
      <c r="AK12" s="1"/>
      <c r="AL12" s="1" t="s">
        <v>3</v>
      </c>
      <c r="AM12" s="1" t="s">
        <v>3</v>
      </c>
      <c r="AN12" s="1" t="s">
        <v>3</v>
      </c>
      <c r="AO12" s="1"/>
      <c r="AP12" s="1" t="s">
        <v>3</v>
      </c>
      <c r="AQ12" s="1" t="s">
        <v>3</v>
      </c>
      <c r="AR12" s="1" t="s">
        <v>3</v>
      </c>
      <c r="AS12" s="1"/>
      <c r="AT12" s="1"/>
      <c r="AU12" s="1"/>
      <c r="AV12" s="1"/>
      <c r="AW12" s="1"/>
      <c r="AX12" s="1" t="s">
        <v>3</v>
      </c>
      <c r="AY12" s="1" t="s">
        <v>3</v>
      </c>
      <c r="AZ12" s="1" t="s">
        <v>3</v>
      </c>
      <c r="BA12" s="1"/>
      <c r="BB12" s="1"/>
      <c r="BC12" s="1"/>
      <c r="BD12" s="1"/>
      <c r="BE12" s="1"/>
      <c r="BF12" s="1"/>
      <c r="BG12" s="1"/>
      <c r="BH12" s="1" t="s">
        <v>6</v>
      </c>
      <c r="BI12" s="1" t="s">
        <v>7</v>
      </c>
      <c r="BJ12" s="1">
        <v>1</v>
      </c>
      <c r="BK12" s="1">
        <v>1</v>
      </c>
      <c r="BL12" s="1">
        <v>0</v>
      </c>
      <c r="BM12" s="1">
        <v>0</v>
      </c>
      <c r="BN12" s="1">
        <v>1</v>
      </c>
      <c r="BO12" s="1">
        <v>0</v>
      </c>
      <c r="BP12" s="1">
        <v>6</v>
      </c>
      <c r="BQ12" s="1">
        <v>2</v>
      </c>
      <c r="BR12" s="1">
        <v>1</v>
      </c>
      <c r="BS12" s="1">
        <v>1</v>
      </c>
      <c r="BT12" s="1">
        <v>0</v>
      </c>
      <c r="BU12" s="1">
        <v>0</v>
      </c>
      <c r="BV12" s="1">
        <v>0</v>
      </c>
      <c r="BW12" s="1">
        <v>0</v>
      </c>
      <c r="BX12" s="1">
        <v>0</v>
      </c>
      <c r="BY12" s="1" t="s">
        <v>8</v>
      </c>
      <c r="BZ12" s="1" t="s">
        <v>9</v>
      </c>
      <c r="CA12" s="1" t="s">
        <v>10</v>
      </c>
      <c r="CB12" s="1" t="s">
        <v>10</v>
      </c>
      <c r="CC12" s="1" t="s">
        <v>10</v>
      </c>
      <c r="CD12" s="1" t="s">
        <v>10</v>
      </c>
      <c r="CE12" s="1" t="s">
        <v>11</v>
      </c>
      <c r="CF12" s="1">
        <v>0</v>
      </c>
      <c r="CG12" s="1">
        <v>0</v>
      </c>
      <c r="CH12" s="1">
        <v>8200</v>
      </c>
      <c r="CI12" s="1" t="s">
        <v>3</v>
      </c>
      <c r="CJ12" s="1" t="s">
        <v>3</v>
      </c>
      <c r="CK12" s="1">
        <v>48</v>
      </c>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v>0</v>
      </c>
    </row>
    <row r="14" spans="1:133" x14ac:dyDescent="0.2">
      <c r="A14" s="1">
        <v>22</v>
      </c>
      <c r="B14" s="1">
        <v>0</v>
      </c>
      <c r="C14" s="1">
        <v>0</v>
      </c>
      <c r="D14" s="1">
        <v>42559021</v>
      </c>
      <c r="E14" s="1">
        <v>42559019</v>
      </c>
      <c r="F14" s="1">
        <v>3</v>
      </c>
      <c r="G14" s="1"/>
      <c r="H14" s="1"/>
      <c r="I14" s="1"/>
      <c r="J14" s="1"/>
      <c r="K14" s="1"/>
      <c r="L14" s="1"/>
      <c r="M14" s="1"/>
      <c r="N14" s="1"/>
      <c r="O14" s="1"/>
    </row>
    <row r="16" spans="1:133" x14ac:dyDescent="0.2">
      <c r="A16" s="7">
        <v>3</v>
      </c>
      <c r="B16" s="7">
        <v>1</v>
      </c>
      <c r="C16" s="7" t="s">
        <v>12</v>
      </c>
      <c r="D16" s="7" t="s">
        <v>12</v>
      </c>
      <c r="E16" s="8">
        <f>(Source!F387)/1000</f>
        <v>763.73957999999993</v>
      </c>
      <c r="F16" s="8">
        <f>(Source!F388)/1000</f>
        <v>0</v>
      </c>
      <c r="G16" s="8">
        <f>(Source!F379)/1000</f>
        <v>0</v>
      </c>
      <c r="H16" s="8">
        <f>(Source!F389)/1000+(Source!F390)/1000</f>
        <v>2440.9805799999999</v>
      </c>
      <c r="I16" s="8">
        <f>E16+F16+G16+H16</f>
        <v>3204.7201599999999</v>
      </c>
      <c r="J16" s="8">
        <f>(Source!F385)/1000</f>
        <v>85.605399999999989</v>
      </c>
      <c r="T16" s="9">
        <f>(Source!P387)/1000</f>
        <v>6249.4598699999997</v>
      </c>
      <c r="U16" s="9">
        <f>(Source!P388)/1000</f>
        <v>0</v>
      </c>
      <c r="V16" s="9">
        <f>(Source!P379)/1000</f>
        <v>0</v>
      </c>
      <c r="W16" s="9">
        <f>(Source!P389)/1000+(Source!P390)/1000</f>
        <v>9579.7109499999988</v>
      </c>
      <c r="X16" s="9">
        <f>T16+U16+V16+W16</f>
        <v>15829.170819999999</v>
      </c>
      <c r="Y16" s="9">
        <f>(Source!P385)/1000</f>
        <v>1746.35024</v>
      </c>
      <c r="AI16" s="7">
        <v>0</v>
      </c>
      <c r="AJ16" s="7">
        <v>1</v>
      </c>
      <c r="AK16" s="7" t="s">
        <v>3</v>
      </c>
      <c r="AL16" s="7" t="s">
        <v>3</v>
      </c>
      <c r="AM16" s="7" t="s">
        <v>3</v>
      </c>
      <c r="AN16" s="7">
        <v>0</v>
      </c>
      <c r="AO16" s="7" t="s">
        <v>3</v>
      </c>
      <c r="AP16" s="7" t="s">
        <v>3</v>
      </c>
      <c r="AT16" s="8">
        <v>3056712.34</v>
      </c>
      <c r="AU16" s="8">
        <v>2957898.09</v>
      </c>
      <c r="AV16" s="8">
        <v>0</v>
      </c>
      <c r="AW16" s="8">
        <v>0</v>
      </c>
      <c r="AX16" s="8">
        <v>0</v>
      </c>
      <c r="AY16" s="8">
        <v>13208.85</v>
      </c>
      <c r="AZ16" s="8">
        <v>2238.48</v>
      </c>
      <c r="BA16" s="8">
        <v>85605.4</v>
      </c>
      <c r="BB16" s="8">
        <v>763739.58</v>
      </c>
      <c r="BC16" s="8">
        <v>0</v>
      </c>
      <c r="BD16" s="8">
        <v>2440980.58</v>
      </c>
      <c r="BE16" s="8">
        <v>0</v>
      </c>
      <c r="BF16" s="8">
        <v>7116.0850047499989</v>
      </c>
      <c r="BG16" s="8">
        <v>0</v>
      </c>
      <c r="BH16" s="8">
        <v>0</v>
      </c>
      <c r="BI16" s="8">
        <v>86652.34</v>
      </c>
      <c r="BJ16" s="8">
        <v>57438.11</v>
      </c>
      <c r="BK16" s="8">
        <v>3204720.16</v>
      </c>
      <c r="BR16" s="9">
        <v>13620431.66</v>
      </c>
      <c r="BS16" s="9">
        <v>11769978</v>
      </c>
      <c r="BT16" s="9">
        <v>0</v>
      </c>
      <c r="BU16" s="9">
        <v>0</v>
      </c>
      <c r="BV16" s="9">
        <v>0</v>
      </c>
      <c r="BW16" s="9">
        <v>104103.42</v>
      </c>
      <c r="BX16" s="9">
        <v>45664.75</v>
      </c>
      <c r="BY16" s="9">
        <v>1746350.24</v>
      </c>
      <c r="BZ16" s="9">
        <v>6249459.8700000001</v>
      </c>
      <c r="CA16" s="9">
        <v>0</v>
      </c>
      <c r="CB16" s="9">
        <v>9579710.9499999993</v>
      </c>
      <c r="CC16" s="9">
        <v>0</v>
      </c>
      <c r="CD16" s="9">
        <v>7116.0850047499989</v>
      </c>
      <c r="CE16" s="9">
        <v>0</v>
      </c>
      <c r="CF16" s="9">
        <v>0</v>
      </c>
      <c r="CG16" s="9">
        <v>1421041.88</v>
      </c>
      <c r="CH16" s="9">
        <v>716003.63</v>
      </c>
      <c r="CI16" s="9">
        <v>15829170.82</v>
      </c>
    </row>
    <row r="18" spans="1:40" x14ac:dyDescent="0.2">
      <c r="A18">
        <v>51</v>
      </c>
      <c r="E18" s="10">
        <f>SUMIF(A16:A17,3,E16:E17)</f>
        <v>763.73957999999993</v>
      </c>
      <c r="F18" s="10">
        <f>SUMIF(A16:A17,3,F16:F17)</f>
        <v>0</v>
      </c>
      <c r="G18" s="10">
        <f>SUMIF(A16:A17,3,G16:G17)</f>
        <v>0</v>
      </c>
      <c r="H18" s="10">
        <f>SUMIF(A16:A17,3,H16:H17)</f>
        <v>2440.9805799999999</v>
      </c>
      <c r="I18" s="10">
        <f>SUMIF(A16:A17,3,I16:I17)</f>
        <v>3204.7201599999999</v>
      </c>
      <c r="J18" s="10">
        <f>SUMIF(A16:A17,3,J16:J17)</f>
        <v>85.605399999999989</v>
      </c>
      <c r="K18" s="10"/>
      <c r="L18" s="10"/>
      <c r="M18" s="10"/>
      <c r="N18" s="10"/>
      <c r="O18" s="10"/>
      <c r="P18" s="10"/>
      <c r="Q18" s="10"/>
      <c r="R18" s="10"/>
      <c r="S18" s="10"/>
      <c r="T18" s="3">
        <f>SUMIF(A16:A17,3,T16:T17)</f>
        <v>6249.4598699999997</v>
      </c>
      <c r="U18" s="3">
        <f>SUMIF(A16:A17,3,U16:U17)</f>
        <v>0</v>
      </c>
      <c r="V18" s="3">
        <f>SUMIF(A16:A17,3,V16:V17)</f>
        <v>0</v>
      </c>
      <c r="W18" s="3">
        <f>SUMIF(A16:A17,3,W16:W17)</f>
        <v>9579.7109499999988</v>
      </c>
      <c r="X18" s="3">
        <f>SUMIF(A16:A17,3,X16:X17)</f>
        <v>15829.170819999999</v>
      </c>
      <c r="Y18" s="3">
        <f>SUMIF(A16:A17,3,Y16:Y17)</f>
        <v>1746.35024</v>
      </c>
      <c r="Z18" s="3"/>
      <c r="AA18" s="3"/>
      <c r="AB18" s="3"/>
      <c r="AC18" s="3"/>
      <c r="AD18" s="3"/>
      <c r="AE18" s="3"/>
      <c r="AF18" s="3"/>
      <c r="AG18" s="3"/>
      <c r="AH18" s="3"/>
      <c r="AI18" s="3"/>
      <c r="AJ18" s="3"/>
      <c r="AK18" s="3"/>
      <c r="AL18" s="3"/>
      <c r="AM18" s="3"/>
      <c r="AN18" s="3"/>
    </row>
    <row r="20" spans="1:40" x14ac:dyDescent="0.2">
      <c r="A20" s="5">
        <v>50</v>
      </c>
      <c r="B20" s="5">
        <v>0</v>
      </c>
      <c r="C20" s="5">
        <v>0</v>
      </c>
      <c r="D20" s="5">
        <v>1</v>
      </c>
      <c r="E20" s="5">
        <v>201</v>
      </c>
      <c r="F20" s="5">
        <v>3056712.34</v>
      </c>
      <c r="G20" s="5" t="s">
        <v>428</v>
      </c>
      <c r="H20" s="5" t="s">
        <v>429</v>
      </c>
      <c r="I20" s="5"/>
      <c r="J20" s="5"/>
      <c r="K20" s="5">
        <v>201</v>
      </c>
      <c r="L20" s="5">
        <v>1</v>
      </c>
      <c r="M20" s="5">
        <v>3</v>
      </c>
      <c r="N20" s="5" t="s">
        <v>3</v>
      </c>
      <c r="O20" s="5">
        <v>2</v>
      </c>
      <c r="P20" s="5">
        <v>13620431.66</v>
      </c>
    </row>
    <row r="21" spans="1:40" x14ac:dyDescent="0.2">
      <c r="A21" s="5">
        <v>50</v>
      </c>
      <c r="B21" s="5">
        <v>0</v>
      </c>
      <c r="C21" s="5">
        <v>0</v>
      </c>
      <c r="D21" s="5">
        <v>1</v>
      </c>
      <c r="E21" s="5">
        <v>202</v>
      </c>
      <c r="F21" s="5">
        <v>2957898.09</v>
      </c>
      <c r="G21" s="5" t="s">
        <v>430</v>
      </c>
      <c r="H21" s="5" t="s">
        <v>431</v>
      </c>
      <c r="I21" s="5"/>
      <c r="J21" s="5"/>
      <c r="K21" s="5">
        <v>202</v>
      </c>
      <c r="L21" s="5">
        <v>2</v>
      </c>
      <c r="M21" s="5">
        <v>3</v>
      </c>
      <c r="N21" s="5" t="s">
        <v>3</v>
      </c>
      <c r="O21" s="5">
        <v>2</v>
      </c>
      <c r="P21" s="5">
        <v>11769978</v>
      </c>
    </row>
    <row r="22" spans="1:40" x14ac:dyDescent="0.2">
      <c r="A22" s="5">
        <v>50</v>
      </c>
      <c r="B22" s="5">
        <v>0</v>
      </c>
      <c r="C22" s="5">
        <v>0</v>
      </c>
      <c r="D22" s="5">
        <v>1</v>
      </c>
      <c r="E22" s="5">
        <v>222</v>
      </c>
      <c r="F22" s="5">
        <v>0</v>
      </c>
      <c r="G22" s="5" t="s">
        <v>432</v>
      </c>
      <c r="H22" s="5" t="s">
        <v>433</v>
      </c>
      <c r="I22" s="5"/>
      <c r="J22" s="5"/>
      <c r="K22" s="5">
        <v>222</v>
      </c>
      <c r="L22" s="5">
        <v>3</v>
      </c>
      <c r="M22" s="5">
        <v>3</v>
      </c>
      <c r="N22" s="5" t="s">
        <v>3</v>
      </c>
      <c r="O22" s="5">
        <v>2</v>
      </c>
      <c r="P22" s="5">
        <v>0</v>
      </c>
    </row>
    <row r="23" spans="1:40" x14ac:dyDescent="0.2">
      <c r="A23" s="5">
        <v>50</v>
      </c>
      <c r="B23" s="5">
        <v>0</v>
      </c>
      <c r="C23" s="5">
        <v>0</v>
      </c>
      <c r="D23" s="5">
        <v>1</v>
      </c>
      <c r="E23" s="5">
        <v>225</v>
      </c>
      <c r="F23" s="5">
        <v>2957898.09</v>
      </c>
      <c r="G23" s="5" t="s">
        <v>434</v>
      </c>
      <c r="H23" s="5" t="s">
        <v>435</v>
      </c>
      <c r="I23" s="5"/>
      <c r="J23" s="5"/>
      <c r="K23" s="5">
        <v>225</v>
      </c>
      <c r="L23" s="5">
        <v>4</v>
      </c>
      <c r="M23" s="5">
        <v>3</v>
      </c>
      <c r="N23" s="5" t="s">
        <v>3</v>
      </c>
      <c r="O23" s="5">
        <v>2</v>
      </c>
      <c r="P23" s="5">
        <v>11769978</v>
      </c>
    </row>
    <row r="24" spans="1:40" x14ac:dyDescent="0.2">
      <c r="A24" s="5">
        <v>50</v>
      </c>
      <c r="B24" s="5">
        <v>0</v>
      </c>
      <c r="C24" s="5">
        <v>0</v>
      </c>
      <c r="D24" s="5">
        <v>1</v>
      </c>
      <c r="E24" s="5">
        <v>226</v>
      </c>
      <c r="F24" s="5">
        <v>2957898.09</v>
      </c>
      <c r="G24" s="5" t="s">
        <v>436</v>
      </c>
      <c r="H24" s="5" t="s">
        <v>437</v>
      </c>
      <c r="I24" s="5"/>
      <c r="J24" s="5"/>
      <c r="K24" s="5">
        <v>226</v>
      </c>
      <c r="L24" s="5">
        <v>5</v>
      </c>
      <c r="M24" s="5">
        <v>3</v>
      </c>
      <c r="N24" s="5" t="s">
        <v>3</v>
      </c>
      <c r="O24" s="5">
        <v>2</v>
      </c>
      <c r="P24" s="5">
        <v>11769978</v>
      </c>
    </row>
    <row r="25" spans="1:40" x14ac:dyDescent="0.2">
      <c r="A25" s="5">
        <v>50</v>
      </c>
      <c r="B25" s="5">
        <v>0</v>
      </c>
      <c r="C25" s="5">
        <v>0</v>
      </c>
      <c r="D25" s="5">
        <v>1</v>
      </c>
      <c r="E25" s="5">
        <v>227</v>
      </c>
      <c r="F25" s="5">
        <v>0</v>
      </c>
      <c r="G25" s="5" t="s">
        <v>438</v>
      </c>
      <c r="H25" s="5" t="s">
        <v>439</v>
      </c>
      <c r="I25" s="5"/>
      <c r="J25" s="5"/>
      <c r="K25" s="5">
        <v>227</v>
      </c>
      <c r="L25" s="5">
        <v>6</v>
      </c>
      <c r="M25" s="5">
        <v>3</v>
      </c>
      <c r="N25" s="5" t="s">
        <v>3</v>
      </c>
      <c r="O25" s="5">
        <v>2</v>
      </c>
      <c r="P25" s="5">
        <v>0</v>
      </c>
    </row>
    <row r="26" spans="1:40" x14ac:dyDescent="0.2">
      <c r="A26" s="5">
        <v>50</v>
      </c>
      <c r="B26" s="5">
        <v>0</v>
      </c>
      <c r="C26" s="5">
        <v>0</v>
      </c>
      <c r="D26" s="5">
        <v>1</v>
      </c>
      <c r="E26" s="5">
        <v>228</v>
      </c>
      <c r="F26" s="5">
        <v>2957898.09</v>
      </c>
      <c r="G26" s="5" t="s">
        <v>440</v>
      </c>
      <c r="H26" s="5" t="s">
        <v>441</v>
      </c>
      <c r="I26" s="5"/>
      <c r="J26" s="5"/>
      <c r="K26" s="5">
        <v>228</v>
      </c>
      <c r="L26" s="5">
        <v>7</v>
      </c>
      <c r="M26" s="5">
        <v>3</v>
      </c>
      <c r="N26" s="5" t="s">
        <v>3</v>
      </c>
      <c r="O26" s="5">
        <v>2</v>
      </c>
      <c r="P26" s="5">
        <v>11769978</v>
      </c>
    </row>
    <row r="27" spans="1:40" x14ac:dyDescent="0.2">
      <c r="A27" s="5">
        <v>50</v>
      </c>
      <c r="B27" s="5">
        <v>0</v>
      </c>
      <c r="C27" s="5">
        <v>0</v>
      </c>
      <c r="D27" s="5">
        <v>1</v>
      </c>
      <c r="E27" s="5">
        <v>216</v>
      </c>
      <c r="F27" s="5">
        <v>0</v>
      </c>
      <c r="G27" s="5" t="s">
        <v>442</v>
      </c>
      <c r="H27" s="5" t="s">
        <v>443</v>
      </c>
      <c r="I27" s="5"/>
      <c r="J27" s="5"/>
      <c r="K27" s="5">
        <v>216</v>
      </c>
      <c r="L27" s="5">
        <v>8</v>
      </c>
      <c r="M27" s="5">
        <v>3</v>
      </c>
      <c r="N27" s="5" t="s">
        <v>3</v>
      </c>
      <c r="O27" s="5">
        <v>2</v>
      </c>
      <c r="P27" s="5">
        <v>0</v>
      </c>
    </row>
    <row r="28" spans="1:40" x14ac:dyDescent="0.2">
      <c r="A28" s="5">
        <v>50</v>
      </c>
      <c r="B28" s="5">
        <v>0</v>
      </c>
      <c r="C28" s="5">
        <v>0</v>
      </c>
      <c r="D28" s="5">
        <v>1</v>
      </c>
      <c r="E28" s="5">
        <v>223</v>
      </c>
      <c r="F28" s="5">
        <v>0</v>
      </c>
      <c r="G28" s="5" t="s">
        <v>444</v>
      </c>
      <c r="H28" s="5" t="s">
        <v>445</v>
      </c>
      <c r="I28" s="5"/>
      <c r="J28" s="5"/>
      <c r="K28" s="5">
        <v>223</v>
      </c>
      <c r="L28" s="5">
        <v>9</v>
      </c>
      <c r="M28" s="5">
        <v>3</v>
      </c>
      <c r="N28" s="5" t="s">
        <v>3</v>
      </c>
      <c r="O28" s="5">
        <v>2</v>
      </c>
      <c r="P28" s="5">
        <v>0</v>
      </c>
    </row>
    <row r="29" spans="1:40" x14ac:dyDescent="0.2">
      <c r="A29" s="5">
        <v>50</v>
      </c>
      <c r="B29" s="5">
        <v>0</v>
      </c>
      <c r="C29" s="5">
        <v>0</v>
      </c>
      <c r="D29" s="5">
        <v>1</v>
      </c>
      <c r="E29" s="5">
        <v>229</v>
      </c>
      <c r="F29" s="5">
        <v>0</v>
      </c>
      <c r="G29" s="5" t="s">
        <v>446</v>
      </c>
      <c r="H29" s="5" t="s">
        <v>447</v>
      </c>
      <c r="I29" s="5"/>
      <c r="J29" s="5"/>
      <c r="K29" s="5">
        <v>229</v>
      </c>
      <c r="L29" s="5">
        <v>10</v>
      </c>
      <c r="M29" s="5">
        <v>3</v>
      </c>
      <c r="N29" s="5" t="s">
        <v>3</v>
      </c>
      <c r="O29" s="5">
        <v>2</v>
      </c>
      <c r="P29" s="5">
        <v>0</v>
      </c>
    </row>
    <row r="30" spans="1:40" x14ac:dyDescent="0.2">
      <c r="A30" s="5">
        <v>50</v>
      </c>
      <c r="B30" s="5">
        <v>0</v>
      </c>
      <c r="C30" s="5">
        <v>0</v>
      </c>
      <c r="D30" s="5">
        <v>1</v>
      </c>
      <c r="E30" s="5">
        <v>203</v>
      </c>
      <c r="F30" s="5">
        <v>13208.85</v>
      </c>
      <c r="G30" s="5" t="s">
        <v>448</v>
      </c>
      <c r="H30" s="5" t="s">
        <v>449</v>
      </c>
      <c r="I30" s="5"/>
      <c r="J30" s="5"/>
      <c r="K30" s="5">
        <v>203</v>
      </c>
      <c r="L30" s="5">
        <v>11</v>
      </c>
      <c r="M30" s="5">
        <v>3</v>
      </c>
      <c r="N30" s="5" t="s">
        <v>3</v>
      </c>
      <c r="O30" s="5">
        <v>2</v>
      </c>
      <c r="P30" s="5">
        <v>104103.42</v>
      </c>
    </row>
    <row r="31" spans="1:40" x14ac:dyDescent="0.2">
      <c r="A31" s="5">
        <v>50</v>
      </c>
      <c r="B31" s="5">
        <v>0</v>
      </c>
      <c r="C31" s="5">
        <v>0</v>
      </c>
      <c r="D31" s="5">
        <v>1</v>
      </c>
      <c r="E31" s="5">
        <v>231</v>
      </c>
      <c r="F31" s="5">
        <v>0</v>
      </c>
      <c r="G31" s="5" t="s">
        <v>450</v>
      </c>
      <c r="H31" s="5" t="s">
        <v>451</v>
      </c>
      <c r="I31" s="5"/>
      <c r="J31" s="5"/>
      <c r="K31" s="5">
        <v>231</v>
      </c>
      <c r="L31" s="5">
        <v>12</v>
      </c>
      <c r="M31" s="5">
        <v>3</v>
      </c>
      <c r="N31" s="5" t="s">
        <v>3</v>
      </c>
      <c r="O31" s="5">
        <v>2</v>
      </c>
      <c r="P31" s="5">
        <v>0</v>
      </c>
    </row>
    <row r="32" spans="1:40" x14ac:dyDescent="0.2">
      <c r="A32" s="5">
        <v>50</v>
      </c>
      <c r="B32" s="5">
        <v>0</v>
      </c>
      <c r="C32" s="5">
        <v>0</v>
      </c>
      <c r="D32" s="5">
        <v>1</v>
      </c>
      <c r="E32" s="5">
        <v>204</v>
      </c>
      <c r="F32" s="5">
        <v>2238.48</v>
      </c>
      <c r="G32" s="5" t="s">
        <v>452</v>
      </c>
      <c r="H32" s="5" t="s">
        <v>453</v>
      </c>
      <c r="I32" s="5"/>
      <c r="J32" s="5"/>
      <c r="K32" s="5">
        <v>204</v>
      </c>
      <c r="L32" s="5">
        <v>13</v>
      </c>
      <c r="M32" s="5">
        <v>3</v>
      </c>
      <c r="N32" s="5" t="s">
        <v>3</v>
      </c>
      <c r="O32" s="5">
        <v>2</v>
      </c>
      <c r="P32" s="5">
        <v>45664.75</v>
      </c>
    </row>
    <row r="33" spans="1:16" x14ac:dyDescent="0.2">
      <c r="A33" s="5">
        <v>50</v>
      </c>
      <c r="B33" s="5">
        <v>0</v>
      </c>
      <c r="C33" s="5">
        <v>0</v>
      </c>
      <c r="D33" s="5">
        <v>1</v>
      </c>
      <c r="E33" s="5">
        <v>205</v>
      </c>
      <c r="F33" s="5">
        <v>85605.4</v>
      </c>
      <c r="G33" s="5" t="s">
        <v>454</v>
      </c>
      <c r="H33" s="5" t="s">
        <v>455</v>
      </c>
      <c r="I33" s="5"/>
      <c r="J33" s="5"/>
      <c r="K33" s="5">
        <v>205</v>
      </c>
      <c r="L33" s="5">
        <v>14</v>
      </c>
      <c r="M33" s="5">
        <v>3</v>
      </c>
      <c r="N33" s="5" t="s">
        <v>3</v>
      </c>
      <c r="O33" s="5">
        <v>2</v>
      </c>
      <c r="P33" s="5">
        <v>1746350.24</v>
      </c>
    </row>
    <row r="34" spans="1:16" x14ac:dyDescent="0.2">
      <c r="A34" s="5">
        <v>50</v>
      </c>
      <c r="B34" s="5">
        <v>0</v>
      </c>
      <c r="C34" s="5">
        <v>0</v>
      </c>
      <c r="D34" s="5">
        <v>1</v>
      </c>
      <c r="E34" s="5">
        <v>232</v>
      </c>
      <c r="F34" s="5">
        <v>0</v>
      </c>
      <c r="G34" s="5" t="s">
        <v>456</v>
      </c>
      <c r="H34" s="5" t="s">
        <v>457</v>
      </c>
      <c r="I34" s="5"/>
      <c r="J34" s="5"/>
      <c r="K34" s="5">
        <v>232</v>
      </c>
      <c r="L34" s="5">
        <v>15</v>
      </c>
      <c r="M34" s="5">
        <v>3</v>
      </c>
      <c r="N34" s="5" t="s">
        <v>3</v>
      </c>
      <c r="O34" s="5">
        <v>2</v>
      </c>
      <c r="P34" s="5">
        <v>0</v>
      </c>
    </row>
    <row r="35" spans="1:16" x14ac:dyDescent="0.2">
      <c r="A35" s="5">
        <v>50</v>
      </c>
      <c r="B35" s="5">
        <v>0</v>
      </c>
      <c r="C35" s="5">
        <v>0</v>
      </c>
      <c r="D35" s="5">
        <v>1</v>
      </c>
      <c r="E35" s="5">
        <v>214</v>
      </c>
      <c r="F35" s="5">
        <v>763739.58</v>
      </c>
      <c r="G35" s="5" t="s">
        <v>458</v>
      </c>
      <c r="H35" s="5" t="s">
        <v>459</v>
      </c>
      <c r="I35" s="5"/>
      <c r="J35" s="5"/>
      <c r="K35" s="5">
        <v>214</v>
      </c>
      <c r="L35" s="5">
        <v>16</v>
      </c>
      <c r="M35" s="5">
        <v>3</v>
      </c>
      <c r="N35" s="5" t="s">
        <v>3</v>
      </c>
      <c r="O35" s="5">
        <v>2</v>
      </c>
      <c r="P35" s="5">
        <v>6249459.8700000001</v>
      </c>
    </row>
    <row r="36" spans="1:16" x14ac:dyDescent="0.2">
      <c r="A36" s="5">
        <v>50</v>
      </c>
      <c r="B36" s="5">
        <v>0</v>
      </c>
      <c r="C36" s="5">
        <v>0</v>
      </c>
      <c r="D36" s="5">
        <v>1</v>
      </c>
      <c r="E36" s="5">
        <v>215</v>
      </c>
      <c r="F36" s="5">
        <v>0</v>
      </c>
      <c r="G36" s="5" t="s">
        <v>460</v>
      </c>
      <c r="H36" s="5" t="s">
        <v>461</v>
      </c>
      <c r="I36" s="5"/>
      <c r="J36" s="5"/>
      <c r="K36" s="5">
        <v>215</v>
      </c>
      <c r="L36" s="5">
        <v>17</v>
      </c>
      <c r="M36" s="5">
        <v>3</v>
      </c>
      <c r="N36" s="5" t="s">
        <v>3</v>
      </c>
      <c r="O36" s="5">
        <v>2</v>
      </c>
      <c r="P36" s="5">
        <v>0</v>
      </c>
    </row>
    <row r="37" spans="1:16" x14ac:dyDescent="0.2">
      <c r="A37" s="5">
        <v>50</v>
      </c>
      <c r="B37" s="5">
        <v>0</v>
      </c>
      <c r="C37" s="5">
        <v>0</v>
      </c>
      <c r="D37" s="5">
        <v>1</v>
      </c>
      <c r="E37" s="5">
        <v>217</v>
      </c>
      <c r="F37" s="5">
        <v>2440980.58</v>
      </c>
      <c r="G37" s="5" t="s">
        <v>462</v>
      </c>
      <c r="H37" s="5" t="s">
        <v>463</v>
      </c>
      <c r="I37" s="5"/>
      <c r="J37" s="5"/>
      <c r="K37" s="5">
        <v>217</v>
      </c>
      <c r="L37" s="5">
        <v>18</v>
      </c>
      <c r="M37" s="5">
        <v>3</v>
      </c>
      <c r="N37" s="5" t="s">
        <v>3</v>
      </c>
      <c r="O37" s="5">
        <v>2</v>
      </c>
      <c r="P37" s="5">
        <v>9579710.9499999993</v>
      </c>
    </row>
    <row r="38" spans="1:16" x14ac:dyDescent="0.2">
      <c r="A38" s="5">
        <v>50</v>
      </c>
      <c r="B38" s="5">
        <v>0</v>
      </c>
      <c r="C38" s="5">
        <v>0</v>
      </c>
      <c r="D38" s="5">
        <v>1</v>
      </c>
      <c r="E38" s="5">
        <v>230</v>
      </c>
      <c r="F38" s="5">
        <v>0</v>
      </c>
      <c r="G38" s="5" t="s">
        <v>464</v>
      </c>
      <c r="H38" s="5" t="s">
        <v>465</v>
      </c>
      <c r="I38" s="5"/>
      <c r="J38" s="5"/>
      <c r="K38" s="5">
        <v>230</v>
      </c>
      <c r="L38" s="5">
        <v>19</v>
      </c>
      <c r="M38" s="5">
        <v>3</v>
      </c>
      <c r="N38" s="5" t="s">
        <v>3</v>
      </c>
      <c r="O38" s="5">
        <v>2</v>
      </c>
      <c r="P38" s="5">
        <v>0</v>
      </c>
    </row>
    <row r="39" spans="1:16" x14ac:dyDescent="0.2">
      <c r="A39" s="5">
        <v>50</v>
      </c>
      <c r="B39" s="5">
        <v>0</v>
      </c>
      <c r="C39" s="5">
        <v>0</v>
      </c>
      <c r="D39" s="5">
        <v>1</v>
      </c>
      <c r="E39" s="5">
        <v>206</v>
      </c>
      <c r="F39" s="5">
        <v>0</v>
      </c>
      <c r="G39" s="5" t="s">
        <v>466</v>
      </c>
      <c r="H39" s="5" t="s">
        <v>467</v>
      </c>
      <c r="I39" s="5"/>
      <c r="J39" s="5"/>
      <c r="K39" s="5">
        <v>206</v>
      </c>
      <c r="L39" s="5">
        <v>20</v>
      </c>
      <c r="M39" s="5">
        <v>3</v>
      </c>
      <c r="N39" s="5" t="s">
        <v>3</v>
      </c>
      <c r="O39" s="5">
        <v>2</v>
      </c>
      <c r="P39" s="5">
        <v>0</v>
      </c>
    </row>
    <row r="40" spans="1:16" x14ac:dyDescent="0.2">
      <c r="A40" s="5">
        <v>50</v>
      </c>
      <c r="B40" s="5">
        <v>0</v>
      </c>
      <c r="C40" s="5">
        <v>0</v>
      </c>
      <c r="D40" s="5">
        <v>1</v>
      </c>
      <c r="E40" s="5">
        <v>207</v>
      </c>
      <c r="F40" s="5">
        <v>7116.0850047499989</v>
      </c>
      <c r="G40" s="5" t="s">
        <v>468</v>
      </c>
      <c r="H40" s="5" t="s">
        <v>469</v>
      </c>
      <c r="I40" s="5"/>
      <c r="J40" s="5"/>
      <c r="K40" s="5">
        <v>207</v>
      </c>
      <c r="L40" s="5">
        <v>21</v>
      </c>
      <c r="M40" s="5">
        <v>3</v>
      </c>
      <c r="N40" s="5" t="s">
        <v>3</v>
      </c>
      <c r="O40" s="5">
        <v>-1</v>
      </c>
      <c r="P40" s="5">
        <v>7116.0850047499989</v>
      </c>
    </row>
    <row r="41" spans="1:16" x14ac:dyDescent="0.2">
      <c r="A41" s="5">
        <v>50</v>
      </c>
      <c r="B41" s="5">
        <v>0</v>
      </c>
      <c r="C41" s="5">
        <v>0</v>
      </c>
      <c r="D41" s="5">
        <v>1</v>
      </c>
      <c r="E41" s="5">
        <v>208</v>
      </c>
      <c r="F41" s="5">
        <v>0</v>
      </c>
      <c r="G41" s="5" t="s">
        <v>470</v>
      </c>
      <c r="H41" s="5" t="s">
        <v>471</v>
      </c>
      <c r="I41" s="5"/>
      <c r="J41" s="5"/>
      <c r="K41" s="5">
        <v>208</v>
      </c>
      <c r="L41" s="5">
        <v>22</v>
      </c>
      <c r="M41" s="5">
        <v>3</v>
      </c>
      <c r="N41" s="5" t="s">
        <v>3</v>
      </c>
      <c r="O41" s="5">
        <v>-1</v>
      </c>
      <c r="P41" s="5">
        <v>0</v>
      </c>
    </row>
    <row r="42" spans="1:16" x14ac:dyDescent="0.2">
      <c r="A42" s="5">
        <v>50</v>
      </c>
      <c r="B42" s="5">
        <v>0</v>
      </c>
      <c r="C42" s="5">
        <v>0</v>
      </c>
      <c r="D42" s="5">
        <v>1</v>
      </c>
      <c r="E42" s="5">
        <v>209</v>
      </c>
      <c r="F42" s="5">
        <v>0</v>
      </c>
      <c r="G42" s="5" t="s">
        <v>472</v>
      </c>
      <c r="H42" s="5" t="s">
        <v>473</v>
      </c>
      <c r="I42" s="5"/>
      <c r="J42" s="5"/>
      <c r="K42" s="5">
        <v>209</v>
      </c>
      <c r="L42" s="5">
        <v>23</v>
      </c>
      <c r="M42" s="5">
        <v>3</v>
      </c>
      <c r="N42" s="5" t="s">
        <v>3</v>
      </c>
      <c r="O42" s="5">
        <v>2</v>
      </c>
      <c r="P42" s="5">
        <v>0</v>
      </c>
    </row>
    <row r="43" spans="1:16" x14ac:dyDescent="0.2">
      <c r="A43" s="5">
        <v>50</v>
      </c>
      <c r="B43" s="5">
        <v>0</v>
      </c>
      <c r="C43" s="5">
        <v>0</v>
      </c>
      <c r="D43" s="5">
        <v>1</v>
      </c>
      <c r="E43" s="5">
        <v>210</v>
      </c>
      <c r="F43" s="5">
        <v>86652.34</v>
      </c>
      <c r="G43" s="5" t="s">
        <v>474</v>
      </c>
      <c r="H43" s="5" t="s">
        <v>475</v>
      </c>
      <c r="I43" s="5"/>
      <c r="J43" s="5"/>
      <c r="K43" s="5">
        <v>210</v>
      </c>
      <c r="L43" s="5">
        <v>24</v>
      </c>
      <c r="M43" s="5">
        <v>3</v>
      </c>
      <c r="N43" s="5" t="s">
        <v>3</v>
      </c>
      <c r="O43" s="5">
        <v>2</v>
      </c>
      <c r="P43" s="5">
        <v>1421041.88</v>
      </c>
    </row>
    <row r="44" spans="1:16" x14ac:dyDescent="0.2">
      <c r="A44" s="5">
        <v>50</v>
      </c>
      <c r="B44" s="5">
        <v>0</v>
      </c>
      <c r="C44" s="5">
        <v>0</v>
      </c>
      <c r="D44" s="5">
        <v>1</v>
      </c>
      <c r="E44" s="5">
        <v>211</v>
      </c>
      <c r="F44" s="5">
        <v>57438.11</v>
      </c>
      <c r="G44" s="5" t="s">
        <v>476</v>
      </c>
      <c r="H44" s="5" t="s">
        <v>477</v>
      </c>
      <c r="I44" s="5"/>
      <c r="J44" s="5"/>
      <c r="K44" s="5">
        <v>211</v>
      </c>
      <c r="L44" s="5">
        <v>25</v>
      </c>
      <c r="M44" s="5">
        <v>3</v>
      </c>
      <c r="N44" s="5" t="s">
        <v>3</v>
      </c>
      <c r="O44" s="5">
        <v>2</v>
      </c>
      <c r="P44" s="5">
        <v>716003.63</v>
      </c>
    </row>
    <row r="45" spans="1:16" x14ac:dyDescent="0.2">
      <c r="A45" s="5">
        <v>50</v>
      </c>
      <c r="B45" s="5">
        <v>0</v>
      </c>
      <c r="C45" s="5">
        <v>0</v>
      </c>
      <c r="D45" s="5">
        <v>1</v>
      </c>
      <c r="E45" s="5">
        <v>224</v>
      </c>
      <c r="F45" s="5">
        <v>3204720.16</v>
      </c>
      <c r="G45" s="5" t="s">
        <v>478</v>
      </c>
      <c r="H45" s="5" t="s">
        <v>479</v>
      </c>
      <c r="I45" s="5"/>
      <c r="J45" s="5"/>
      <c r="K45" s="5">
        <v>224</v>
      </c>
      <c r="L45" s="5">
        <v>26</v>
      </c>
      <c r="M45" s="5">
        <v>3</v>
      </c>
      <c r="N45" s="5" t="s">
        <v>3</v>
      </c>
      <c r="O45" s="5">
        <v>2</v>
      </c>
      <c r="P45" s="5">
        <v>15829170.82</v>
      </c>
    </row>
    <row r="47" spans="1:16" x14ac:dyDescent="0.2">
      <c r="A47">
        <v>-1</v>
      </c>
    </row>
    <row r="50" spans="1:27" x14ac:dyDescent="0.2">
      <c r="A50" s="4">
        <v>75</v>
      </c>
      <c r="B50" s="4" t="s">
        <v>543</v>
      </c>
      <c r="C50" s="4">
        <v>2000</v>
      </c>
      <c r="D50" s="4">
        <v>0</v>
      </c>
      <c r="E50" s="4">
        <v>1</v>
      </c>
      <c r="F50" s="4"/>
      <c r="G50" s="4">
        <v>0</v>
      </c>
      <c r="H50" s="4">
        <v>1</v>
      </c>
      <c r="I50" s="4">
        <v>1</v>
      </c>
      <c r="J50" s="4">
        <v>1</v>
      </c>
      <c r="K50" s="4">
        <v>98</v>
      </c>
      <c r="L50" s="4">
        <v>77</v>
      </c>
      <c r="M50" s="4">
        <v>0</v>
      </c>
      <c r="N50" s="4">
        <v>42559021</v>
      </c>
      <c r="O50" s="4">
        <v>1</v>
      </c>
    </row>
    <row r="51" spans="1:27" x14ac:dyDescent="0.2">
      <c r="A51" s="4">
        <v>75</v>
      </c>
      <c r="B51" s="4" t="s">
        <v>544</v>
      </c>
      <c r="C51" s="4">
        <v>2018</v>
      </c>
      <c r="D51" s="4">
        <v>0</v>
      </c>
      <c r="E51" s="4">
        <v>4</v>
      </c>
      <c r="F51" s="4"/>
      <c r="G51" s="4">
        <v>0</v>
      </c>
      <c r="H51" s="4">
        <v>2</v>
      </c>
      <c r="I51" s="4">
        <v>1</v>
      </c>
      <c r="J51" s="4">
        <v>1</v>
      </c>
      <c r="K51" s="4">
        <v>93</v>
      </c>
      <c r="L51" s="4">
        <v>64</v>
      </c>
      <c r="M51" s="4">
        <v>1</v>
      </c>
      <c r="N51" s="4">
        <v>42559019</v>
      </c>
      <c r="O51" s="4">
        <v>2</v>
      </c>
    </row>
    <row r="52" spans="1:27" x14ac:dyDescent="0.2">
      <c r="A52" s="6">
        <v>1</v>
      </c>
      <c r="B52" s="6" t="s">
        <v>545</v>
      </c>
      <c r="C52" s="6" t="s">
        <v>546</v>
      </c>
      <c r="D52" s="6">
        <v>2018</v>
      </c>
      <c r="E52" s="6">
        <v>4</v>
      </c>
      <c r="F52" s="6">
        <v>1</v>
      </c>
      <c r="G52" s="6">
        <v>1</v>
      </c>
      <c r="H52" s="6">
        <v>0</v>
      </c>
      <c r="I52" s="6">
        <v>2</v>
      </c>
      <c r="J52" s="6">
        <v>1</v>
      </c>
      <c r="K52" s="6">
        <v>1</v>
      </c>
      <c r="L52" s="6">
        <v>1</v>
      </c>
      <c r="M52" s="6">
        <v>1</v>
      </c>
      <c r="N52" s="6">
        <v>1</v>
      </c>
      <c r="O52" s="6">
        <v>1</v>
      </c>
      <c r="P52" s="6">
        <v>1</v>
      </c>
      <c r="Q52" s="6">
        <v>1</v>
      </c>
      <c r="R52" s="6" t="s">
        <v>3</v>
      </c>
      <c r="S52" s="6" t="s">
        <v>3</v>
      </c>
      <c r="T52" s="6" t="s">
        <v>3</v>
      </c>
      <c r="U52" s="6" t="s">
        <v>3</v>
      </c>
      <c r="V52" s="6" t="s">
        <v>3</v>
      </c>
      <c r="W52" s="6" t="s">
        <v>3</v>
      </c>
      <c r="X52" s="6" t="s">
        <v>3</v>
      </c>
      <c r="Y52" s="6" t="s">
        <v>3</v>
      </c>
      <c r="Z52" s="6" t="s">
        <v>3</v>
      </c>
      <c r="AA52" s="6" t="s">
        <v>547</v>
      </c>
    </row>
  </sheetData>
  <printOptions gridLines="1"/>
  <pageMargins left="0.75" right="0.75" top="1" bottom="1" header="0.5" footer="0.5"/>
  <headerFooter alignWithMargins="0">
    <oddHeader>&amp;A</oddHead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290"/>
  <sheetViews>
    <sheetView workbookViewId="0"/>
  </sheetViews>
  <sheetFormatPr defaultColWidth="9.140625" defaultRowHeight="12.75" x14ac:dyDescent="0.2"/>
  <cols>
    <col min="1" max="256" width="9.140625" customWidth="1"/>
  </cols>
  <sheetData>
    <row r="1" spans="1:106" x14ac:dyDescent="0.2">
      <c r="A1">
        <f>ROW(Source!A28)</f>
        <v>28</v>
      </c>
      <c r="B1">
        <v>42559021</v>
      </c>
      <c r="C1">
        <v>42559136</v>
      </c>
      <c r="D1">
        <v>30515951</v>
      </c>
      <c r="E1">
        <v>30515945</v>
      </c>
      <c r="F1">
        <v>1</v>
      </c>
      <c r="G1">
        <v>30515945</v>
      </c>
      <c r="H1">
        <v>1</v>
      </c>
      <c r="I1" t="s">
        <v>549</v>
      </c>
      <c r="J1" t="s">
        <v>3</v>
      </c>
      <c r="K1" t="s">
        <v>550</v>
      </c>
      <c r="L1">
        <v>1191</v>
      </c>
      <c r="N1">
        <v>1013</v>
      </c>
      <c r="O1" t="s">
        <v>551</v>
      </c>
      <c r="P1" t="s">
        <v>551</v>
      </c>
      <c r="Q1">
        <v>1</v>
      </c>
      <c r="W1">
        <v>0</v>
      </c>
      <c r="X1">
        <v>476480486</v>
      </c>
      <c r="Y1">
        <v>34.154999999999994</v>
      </c>
      <c r="AA1">
        <v>0</v>
      </c>
      <c r="AB1">
        <v>0</v>
      </c>
      <c r="AC1">
        <v>0</v>
      </c>
      <c r="AD1">
        <v>0</v>
      </c>
      <c r="AE1">
        <v>0</v>
      </c>
      <c r="AF1">
        <v>0</v>
      </c>
      <c r="AG1">
        <v>0</v>
      </c>
      <c r="AH1">
        <v>0</v>
      </c>
      <c r="AI1">
        <v>1</v>
      </c>
      <c r="AJ1">
        <v>1</v>
      </c>
      <c r="AK1">
        <v>1</v>
      </c>
      <c r="AL1">
        <v>1</v>
      </c>
      <c r="AN1">
        <v>0</v>
      </c>
      <c r="AO1">
        <v>1</v>
      </c>
      <c r="AP1">
        <v>1</v>
      </c>
      <c r="AQ1">
        <v>0</v>
      </c>
      <c r="AR1">
        <v>0</v>
      </c>
      <c r="AS1" t="s">
        <v>3</v>
      </c>
      <c r="AT1">
        <v>29.7</v>
      </c>
      <c r="AU1" t="s">
        <v>22</v>
      </c>
      <c r="AV1">
        <v>1</v>
      </c>
      <c r="AW1">
        <v>2</v>
      </c>
      <c r="AX1">
        <v>42706591</v>
      </c>
      <c r="AY1">
        <v>1</v>
      </c>
      <c r="AZ1">
        <v>0</v>
      </c>
      <c r="BA1">
        <v>1</v>
      </c>
      <c r="BB1">
        <v>0</v>
      </c>
      <c r="BC1">
        <v>0</v>
      </c>
      <c r="BD1">
        <v>0</v>
      </c>
      <c r="BE1">
        <v>0</v>
      </c>
      <c r="BF1">
        <v>0</v>
      </c>
      <c r="BG1">
        <v>0</v>
      </c>
      <c r="BH1">
        <v>0</v>
      </c>
      <c r="BI1">
        <v>0</v>
      </c>
      <c r="BJ1">
        <v>0</v>
      </c>
      <c r="BK1">
        <v>0</v>
      </c>
      <c r="BL1">
        <v>0</v>
      </c>
      <c r="BM1">
        <v>0</v>
      </c>
      <c r="BN1">
        <v>0</v>
      </c>
      <c r="BO1">
        <v>0</v>
      </c>
      <c r="BP1">
        <v>0</v>
      </c>
      <c r="BQ1">
        <v>0</v>
      </c>
      <c r="BR1">
        <v>0</v>
      </c>
      <c r="BS1">
        <v>0</v>
      </c>
      <c r="BT1">
        <v>0</v>
      </c>
      <c r="BU1">
        <v>0</v>
      </c>
      <c r="BV1">
        <v>0</v>
      </c>
      <c r="BW1">
        <v>0</v>
      </c>
      <c r="CX1">
        <f>Y1*Source!I28</f>
        <v>268.11674999999997</v>
      </c>
      <c r="CY1">
        <f>AD1</f>
        <v>0</v>
      </c>
      <c r="CZ1">
        <f>AH1</f>
        <v>0</v>
      </c>
      <c r="DA1">
        <f>AL1</f>
        <v>1</v>
      </c>
      <c r="DB1">
        <v>0</v>
      </c>
    </row>
    <row r="2" spans="1:106" x14ac:dyDescent="0.2">
      <c r="A2">
        <f>ROW(Source!A28)</f>
        <v>28</v>
      </c>
      <c r="B2">
        <v>42559021</v>
      </c>
      <c r="C2">
        <v>42559136</v>
      </c>
      <c r="D2">
        <v>30516999</v>
      </c>
      <c r="E2">
        <v>30515945</v>
      </c>
      <c r="F2">
        <v>1</v>
      </c>
      <c r="G2">
        <v>30515945</v>
      </c>
      <c r="H2">
        <v>2</v>
      </c>
      <c r="I2" t="s">
        <v>552</v>
      </c>
      <c r="J2" t="s">
        <v>3</v>
      </c>
      <c r="K2" t="s">
        <v>553</v>
      </c>
      <c r="L2">
        <v>1344</v>
      </c>
      <c r="N2">
        <v>1008</v>
      </c>
      <c r="O2" t="s">
        <v>554</v>
      </c>
      <c r="P2" t="s">
        <v>554</v>
      </c>
      <c r="Q2">
        <v>1</v>
      </c>
      <c r="W2">
        <v>0</v>
      </c>
      <c r="X2">
        <v>-1180195794</v>
      </c>
      <c r="Y2">
        <v>53.949999999999996</v>
      </c>
      <c r="AA2">
        <v>0</v>
      </c>
      <c r="AB2">
        <v>1</v>
      </c>
      <c r="AC2">
        <v>0</v>
      </c>
      <c r="AD2">
        <v>0</v>
      </c>
      <c r="AE2">
        <v>0</v>
      </c>
      <c r="AF2">
        <v>1</v>
      </c>
      <c r="AG2">
        <v>0</v>
      </c>
      <c r="AH2">
        <v>0</v>
      </c>
      <c r="AI2">
        <v>1</v>
      </c>
      <c r="AJ2">
        <v>1</v>
      </c>
      <c r="AK2">
        <v>1</v>
      </c>
      <c r="AL2">
        <v>1</v>
      </c>
      <c r="AN2">
        <v>0</v>
      </c>
      <c r="AO2">
        <v>1</v>
      </c>
      <c r="AP2">
        <v>1</v>
      </c>
      <c r="AQ2">
        <v>0</v>
      </c>
      <c r="AR2">
        <v>0</v>
      </c>
      <c r="AS2" t="s">
        <v>3</v>
      </c>
      <c r="AT2">
        <v>43.16</v>
      </c>
      <c r="AU2" t="s">
        <v>21</v>
      </c>
      <c r="AV2">
        <v>0</v>
      </c>
      <c r="AW2">
        <v>2</v>
      </c>
      <c r="AX2">
        <v>42706592</v>
      </c>
      <c r="AY2">
        <v>1</v>
      </c>
      <c r="AZ2">
        <v>0</v>
      </c>
      <c r="BA2">
        <v>2</v>
      </c>
      <c r="BB2">
        <v>0</v>
      </c>
      <c r="BC2">
        <v>0</v>
      </c>
      <c r="BD2">
        <v>0</v>
      </c>
      <c r="BE2">
        <v>0</v>
      </c>
      <c r="BF2">
        <v>0</v>
      </c>
      <c r="BG2">
        <v>0</v>
      </c>
      <c r="BH2">
        <v>0</v>
      </c>
      <c r="BI2">
        <v>0</v>
      </c>
      <c r="BJ2">
        <v>0</v>
      </c>
      <c r="BK2">
        <v>0</v>
      </c>
      <c r="BL2">
        <v>0</v>
      </c>
      <c r="BM2">
        <v>0</v>
      </c>
      <c r="BN2">
        <v>0</v>
      </c>
      <c r="BO2">
        <v>0</v>
      </c>
      <c r="BP2">
        <v>0</v>
      </c>
      <c r="BQ2">
        <v>0</v>
      </c>
      <c r="BR2">
        <v>0</v>
      </c>
      <c r="BS2">
        <v>0</v>
      </c>
      <c r="BT2">
        <v>0</v>
      </c>
      <c r="BU2">
        <v>0</v>
      </c>
      <c r="BV2">
        <v>0</v>
      </c>
      <c r="BW2">
        <v>0</v>
      </c>
      <c r="CX2">
        <f>Y2*Source!I28</f>
        <v>423.50749999999994</v>
      </c>
      <c r="CY2">
        <f>AB2</f>
        <v>1</v>
      </c>
      <c r="CZ2">
        <f>AF2</f>
        <v>1</v>
      </c>
      <c r="DA2">
        <f>AJ2</f>
        <v>1</v>
      </c>
      <c r="DB2">
        <v>0</v>
      </c>
    </row>
    <row r="3" spans="1:106" x14ac:dyDescent="0.2">
      <c r="A3">
        <f>ROW(Source!A28)</f>
        <v>28</v>
      </c>
      <c r="B3">
        <v>42559021</v>
      </c>
      <c r="C3">
        <v>42559136</v>
      </c>
      <c r="D3">
        <v>30541208</v>
      </c>
      <c r="E3">
        <v>30515945</v>
      </c>
      <c r="F3">
        <v>1</v>
      </c>
      <c r="G3">
        <v>30515945</v>
      </c>
      <c r="H3">
        <v>3</v>
      </c>
      <c r="I3" t="s">
        <v>555</v>
      </c>
      <c r="J3" t="s">
        <v>3</v>
      </c>
      <c r="K3" t="s">
        <v>556</v>
      </c>
      <c r="L3">
        <v>1344</v>
      </c>
      <c r="N3">
        <v>1008</v>
      </c>
      <c r="O3" t="s">
        <v>554</v>
      </c>
      <c r="P3" t="s">
        <v>554</v>
      </c>
      <c r="Q3">
        <v>1</v>
      </c>
      <c r="W3">
        <v>0</v>
      </c>
      <c r="X3">
        <v>-94250534</v>
      </c>
      <c r="Y3">
        <v>18.13</v>
      </c>
      <c r="AA3">
        <v>1</v>
      </c>
      <c r="AB3">
        <v>0</v>
      </c>
      <c r="AC3">
        <v>0</v>
      </c>
      <c r="AD3">
        <v>0</v>
      </c>
      <c r="AE3">
        <v>1</v>
      </c>
      <c r="AF3">
        <v>0</v>
      </c>
      <c r="AG3">
        <v>0</v>
      </c>
      <c r="AH3">
        <v>0</v>
      </c>
      <c r="AI3">
        <v>1</v>
      </c>
      <c r="AJ3">
        <v>1</v>
      </c>
      <c r="AK3">
        <v>1</v>
      </c>
      <c r="AL3">
        <v>1</v>
      </c>
      <c r="AN3">
        <v>0</v>
      </c>
      <c r="AO3">
        <v>1</v>
      </c>
      <c r="AP3">
        <v>0</v>
      </c>
      <c r="AQ3">
        <v>0</v>
      </c>
      <c r="AR3">
        <v>0</v>
      </c>
      <c r="AS3" t="s">
        <v>3</v>
      </c>
      <c r="AT3">
        <v>18.13</v>
      </c>
      <c r="AU3" t="s">
        <v>3</v>
      </c>
      <c r="AV3">
        <v>0</v>
      </c>
      <c r="AW3">
        <v>2</v>
      </c>
      <c r="AX3">
        <v>42706596</v>
      </c>
      <c r="AY3">
        <v>1</v>
      </c>
      <c r="AZ3">
        <v>0</v>
      </c>
      <c r="BA3">
        <v>6</v>
      </c>
      <c r="BB3">
        <v>0</v>
      </c>
      <c r="BC3">
        <v>0</v>
      </c>
      <c r="BD3">
        <v>0</v>
      </c>
      <c r="BE3">
        <v>0</v>
      </c>
      <c r="BF3">
        <v>0</v>
      </c>
      <c r="BG3">
        <v>0</v>
      </c>
      <c r="BH3">
        <v>0</v>
      </c>
      <c r="BI3">
        <v>0</v>
      </c>
      <c r="BJ3">
        <v>0</v>
      </c>
      <c r="BK3">
        <v>0</v>
      </c>
      <c r="BL3">
        <v>0</v>
      </c>
      <c r="BM3">
        <v>0</v>
      </c>
      <c r="BN3">
        <v>0</v>
      </c>
      <c r="BO3">
        <v>0</v>
      </c>
      <c r="BP3">
        <v>0</v>
      </c>
      <c r="BQ3">
        <v>0</v>
      </c>
      <c r="BR3">
        <v>0</v>
      </c>
      <c r="BS3">
        <v>0</v>
      </c>
      <c r="BT3">
        <v>0</v>
      </c>
      <c r="BU3">
        <v>0</v>
      </c>
      <c r="BV3">
        <v>0</v>
      </c>
      <c r="BW3">
        <v>0</v>
      </c>
      <c r="CX3">
        <f>Y3*Source!I28</f>
        <v>142.32049999999998</v>
      </c>
      <c r="CY3">
        <f>AA3</f>
        <v>1</v>
      </c>
      <c r="CZ3">
        <f>AE3</f>
        <v>1</v>
      </c>
      <c r="DA3">
        <f>AI3</f>
        <v>1</v>
      </c>
      <c r="DB3">
        <v>0</v>
      </c>
    </row>
    <row r="4" spans="1:106" x14ac:dyDescent="0.2">
      <c r="A4">
        <f>ROW(Source!A29)</f>
        <v>29</v>
      </c>
      <c r="B4">
        <v>42559019</v>
      </c>
      <c r="C4">
        <v>42559136</v>
      </c>
      <c r="D4">
        <v>30515951</v>
      </c>
      <c r="E4">
        <v>30515945</v>
      </c>
      <c r="F4">
        <v>1</v>
      </c>
      <c r="G4">
        <v>30515945</v>
      </c>
      <c r="H4">
        <v>1</v>
      </c>
      <c r="I4" t="s">
        <v>549</v>
      </c>
      <c r="J4" t="s">
        <v>3</v>
      </c>
      <c r="K4" t="s">
        <v>550</v>
      </c>
      <c r="L4">
        <v>1191</v>
      </c>
      <c r="N4">
        <v>1013</v>
      </c>
      <c r="O4" t="s">
        <v>551</v>
      </c>
      <c r="P4" t="s">
        <v>551</v>
      </c>
      <c r="Q4">
        <v>1</v>
      </c>
      <c r="W4">
        <v>0</v>
      </c>
      <c r="X4">
        <v>476480486</v>
      </c>
      <c r="Y4">
        <v>34.154999999999994</v>
      </c>
      <c r="AA4">
        <v>0</v>
      </c>
      <c r="AB4">
        <v>0</v>
      </c>
      <c r="AC4">
        <v>0</v>
      </c>
      <c r="AD4">
        <v>0</v>
      </c>
      <c r="AE4">
        <v>0</v>
      </c>
      <c r="AF4">
        <v>0</v>
      </c>
      <c r="AG4">
        <v>0</v>
      </c>
      <c r="AH4">
        <v>0</v>
      </c>
      <c r="AI4">
        <v>1</v>
      </c>
      <c r="AJ4">
        <v>1</v>
      </c>
      <c r="AK4">
        <v>1</v>
      </c>
      <c r="AL4">
        <v>1</v>
      </c>
      <c r="AN4">
        <v>0</v>
      </c>
      <c r="AO4">
        <v>1</v>
      </c>
      <c r="AP4">
        <v>1</v>
      </c>
      <c r="AQ4">
        <v>0</v>
      </c>
      <c r="AR4">
        <v>0</v>
      </c>
      <c r="AS4" t="s">
        <v>3</v>
      </c>
      <c r="AT4">
        <v>29.7</v>
      </c>
      <c r="AU4" t="s">
        <v>22</v>
      </c>
      <c r="AV4">
        <v>1</v>
      </c>
      <c r="AW4">
        <v>2</v>
      </c>
      <c r="AX4">
        <v>42706591</v>
      </c>
      <c r="AY4">
        <v>1</v>
      </c>
      <c r="AZ4">
        <v>0</v>
      </c>
      <c r="BA4">
        <v>7</v>
      </c>
      <c r="BB4">
        <v>0</v>
      </c>
      <c r="BC4">
        <v>0</v>
      </c>
      <c r="BD4">
        <v>0</v>
      </c>
      <c r="BE4">
        <v>0</v>
      </c>
      <c r="BF4">
        <v>0</v>
      </c>
      <c r="BG4">
        <v>0</v>
      </c>
      <c r="BH4">
        <v>0</v>
      </c>
      <c r="BI4">
        <v>0</v>
      </c>
      <c r="BJ4">
        <v>0</v>
      </c>
      <c r="BK4">
        <v>0</v>
      </c>
      <c r="BL4">
        <v>0</v>
      </c>
      <c r="BM4">
        <v>0</v>
      </c>
      <c r="BN4">
        <v>0</v>
      </c>
      <c r="BO4">
        <v>0</v>
      </c>
      <c r="BP4">
        <v>0</v>
      </c>
      <c r="BQ4">
        <v>0</v>
      </c>
      <c r="BR4">
        <v>0</v>
      </c>
      <c r="BS4">
        <v>0</v>
      </c>
      <c r="BT4">
        <v>0</v>
      </c>
      <c r="BU4">
        <v>0</v>
      </c>
      <c r="BV4">
        <v>0</v>
      </c>
      <c r="BW4">
        <v>0</v>
      </c>
      <c r="CX4">
        <f>Y4*Source!I29</f>
        <v>268.11674999999997</v>
      </c>
      <c r="CY4">
        <f>AD4</f>
        <v>0</v>
      </c>
      <c r="CZ4">
        <f>AH4</f>
        <v>0</v>
      </c>
      <c r="DA4">
        <f>AL4</f>
        <v>1</v>
      </c>
      <c r="DB4">
        <v>0</v>
      </c>
    </row>
    <row r="5" spans="1:106" x14ac:dyDescent="0.2">
      <c r="A5">
        <f>ROW(Source!A29)</f>
        <v>29</v>
      </c>
      <c r="B5">
        <v>42559019</v>
      </c>
      <c r="C5">
        <v>42559136</v>
      </c>
      <c r="D5">
        <v>30516999</v>
      </c>
      <c r="E5">
        <v>30515945</v>
      </c>
      <c r="F5">
        <v>1</v>
      </c>
      <c r="G5">
        <v>30515945</v>
      </c>
      <c r="H5">
        <v>2</v>
      </c>
      <c r="I5" t="s">
        <v>552</v>
      </c>
      <c r="J5" t="s">
        <v>3</v>
      </c>
      <c r="K5" t="s">
        <v>553</v>
      </c>
      <c r="L5">
        <v>1344</v>
      </c>
      <c r="N5">
        <v>1008</v>
      </c>
      <c r="O5" t="s">
        <v>554</v>
      </c>
      <c r="P5" t="s">
        <v>554</v>
      </c>
      <c r="Q5">
        <v>1</v>
      </c>
      <c r="W5">
        <v>0</v>
      </c>
      <c r="X5">
        <v>-1180195794</v>
      </c>
      <c r="Y5">
        <v>53.949999999999996</v>
      </c>
      <c r="AA5">
        <v>0</v>
      </c>
      <c r="AB5">
        <v>1</v>
      </c>
      <c r="AC5">
        <v>0</v>
      </c>
      <c r="AD5">
        <v>0</v>
      </c>
      <c r="AE5">
        <v>0</v>
      </c>
      <c r="AF5">
        <v>1</v>
      </c>
      <c r="AG5">
        <v>0</v>
      </c>
      <c r="AH5">
        <v>0</v>
      </c>
      <c r="AI5">
        <v>1</v>
      </c>
      <c r="AJ5">
        <v>1</v>
      </c>
      <c r="AK5">
        <v>1</v>
      </c>
      <c r="AL5">
        <v>1</v>
      </c>
      <c r="AN5">
        <v>0</v>
      </c>
      <c r="AO5">
        <v>1</v>
      </c>
      <c r="AP5">
        <v>1</v>
      </c>
      <c r="AQ5">
        <v>0</v>
      </c>
      <c r="AR5">
        <v>0</v>
      </c>
      <c r="AS5" t="s">
        <v>3</v>
      </c>
      <c r="AT5">
        <v>43.16</v>
      </c>
      <c r="AU5" t="s">
        <v>21</v>
      </c>
      <c r="AV5">
        <v>0</v>
      </c>
      <c r="AW5">
        <v>2</v>
      </c>
      <c r="AX5">
        <v>42706592</v>
      </c>
      <c r="AY5">
        <v>1</v>
      </c>
      <c r="AZ5">
        <v>0</v>
      </c>
      <c r="BA5">
        <v>8</v>
      </c>
      <c r="BB5">
        <v>0</v>
      </c>
      <c r="BC5">
        <v>0</v>
      </c>
      <c r="BD5">
        <v>0</v>
      </c>
      <c r="BE5">
        <v>0</v>
      </c>
      <c r="BF5">
        <v>0</v>
      </c>
      <c r="BG5">
        <v>0</v>
      </c>
      <c r="BH5">
        <v>0</v>
      </c>
      <c r="BI5">
        <v>0</v>
      </c>
      <c r="BJ5">
        <v>0</v>
      </c>
      <c r="BK5">
        <v>0</v>
      </c>
      <c r="BL5">
        <v>0</v>
      </c>
      <c r="BM5">
        <v>0</v>
      </c>
      <c r="BN5">
        <v>0</v>
      </c>
      <c r="BO5">
        <v>0</v>
      </c>
      <c r="BP5">
        <v>0</v>
      </c>
      <c r="BQ5">
        <v>0</v>
      </c>
      <c r="BR5">
        <v>0</v>
      </c>
      <c r="BS5">
        <v>0</v>
      </c>
      <c r="BT5">
        <v>0</v>
      </c>
      <c r="BU5">
        <v>0</v>
      </c>
      <c r="BV5">
        <v>0</v>
      </c>
      <c r="BW5">
        <v>0</v>
      </c>
      <c r="CX5">
        <f>Y5*Source!I29</f>
        <v>423.50749999999994</v>
      </c>
      <c r="CY5">
        <f>AB5</f>
        <v>1</v>
      </c>
      <c r="CZ5">
        <f>AF5</f>
        <v>1</v>
      </c>
      <c r="DA5">
        <f>AJ5</f>
        <v>1</v>
      </c>
      <c r="DB5">
        <v>0</v>
      </c>
    </row>
    <row r="6" spans="1:106" x14ac:dyDescent="0.2">
      <c r="A6">
        <f>ROW(Source!A29)</f>
        <v>29</v>
      </c>
      <c r="B6">
        <v>42559019</v>
      </c>
      <c r="C6">
        <v>42559136</v>
      </c>
      <c r="D6">
        <v>30541208</v>
      </c>
      <c r="E6">
        <v>30515945</v>
      </c>
      <c r="F6">
        <v>1</v>
      </c>
      <c r="G6">
        <v>30515945</v>
      </c>
      <c r="H6">
        <v>3</v>
      </c>
      <c r="I6" t="s">
        <v>555</v>
      </c>
      <c r="J6" t="s">
        <v>3</v>
      </c>
      <c r="K6" t="s">
        <v>556</v>
      </c>
      <c r="L6">
        <v>1344</v>
      </c>
      <c r="N6">
        <v>1008</v>
      </c>
      <c r="O6" t="s">
        <v>554</v>
      </c>
      <c r="P6" t="s">
        <v>554</v>
      </c>
      <c r="Q6">
        <v>1</v>
      </c>
      <c r="W6">
        <v>0</v>
      </c>
      <c r="X6">
        <v>-94250534</v>
      </c>
      <c r="Y6">
        <v>18.13</v>
      </c>
      <c r="AA6">
        <v>1</v>
      </c>
      <c r="AB6">
        <v>0</v>
      </c>
      <c r="AC6">
        <v>0</v>
      </c>
      <c r="AD6">
        <v>0</v>
      </c>
      <c r="AE6">
        <v>1</v>
      </c>
      <c r="AF6">
        <v>0</v>
      </c>
      <c r="AG6">
        <v>0</v>
      </c>
      <c r="AH6">
        <v>0</v>
      </c>
      <c r="AI6">
        <v>1</v>
      </c>
      <c r="AJ6">
        <v>1</v>
      </c>
      <c r="AK6">
        <v>1</v>
      </c>
      <c r="AL6">
        <v>1</v>
      </c>
      <c r="AN6">
        <v>0</v>
      </c>
      <c r="AO6">
        <v>1</v>
      </c>
      <c r="AP6">
        <v>0</v>
      </c>
      <c r="AQ6">
        <v>0</v>
      </c>
      <c r="AR6">
        <v>0</v>
      </c>
      <c r="AS6" t="s">
        <v>3</v>
      </c>
      <c r="AT6">
        <v>18.13</v>
      </c>
      <c r="AU6" t="s">
        <v>3</v>
      </c>
      <c r="AV6">
        <v>0</v>
      </c>
      <c r="AW6">
        <v>2</v>
      </c>
      <c r="AX6">
        <v>42706596</v>
      </c>
      <c r="AY6">
        <v>1</v>
      </c>
      <c r="AZ6">
        <v>0</v>
      </c>
      <c r="BA6">
        <v>12</v>
      </c>
      <c r="BB6">
        <v>0</v>
      </c>
      <c r="BC6">
        <v>0</v>
      </c>
      <c r="BD6">
        <v>0</v>
      </c>
      <c r="BE6">
        <v>0</v>
      </c>
      <c r="BF6">
        <v>0</v>
      </c>
      <c r="BG6">
        <v>0</v>
      </c>
      <c r="BH6">
        <v>0</v>
      </c>
      <c r="BI6">
        <v>0</v>
      </c>
      <c r="BJ6">
        <v>0</v>
      </c>
      <c r="BK6">
        <v>0</v>
      </c>
      <c r="BL6">
        <v>0</v>
      </c>
      <c r="BM6">
        <v>0</v>
      </c>
      <c r="BN6">
        <v>0</v>
      </c>
      <c r="BO6">
        <v>0</v>
      </c>
      <c r="BP6">
        <v>0</v>
      </c>
      <c r="BQ6">
        <v>0</v>
      </c>
      <c r="BR6">
        <v>0</v>
      </c>
      <c r="BS6">
        <v>0</v>
      </c>
      <c r="BT6">
        <v>0</v>
      </c>
      <c r="BU6">
        <v>0</v>
      </c>
      <c r="BV6">
        <v>0</v>
      </c>
      <c r="BW6">
        <v>0</v>
      </c>
      <c r="CX6">
        <f>Y6*Source!I29</f>
        <v>142.32049999999998</v>
      </c>
      <c r="CY6">
        <f>AA6</f>
        <v>1</v>
      </c>
      <c r="CZ6">
        <f>AE6</f>
        <v>1</v>
      </c>
      <c r="DA6">
        <f>AI6</f>
        <v>1</v>
      </c>
      <c r="DB6">
        <v>0</v>
      </c>
    </row>
    <row r="7" spans="1:106" x14ac:dyDescent="0.2">
      <c r="A7">
        <f>ROW(Source!A36)</f>
        <v>36</v>
      </c>
      <c r="B7">
        <v>42559021</v>
      </c>
      <c r="C7">
        <v>42559144</v>
      </c>
      <c r="D7">
        <v>30515951</v>
      </c>
      <c r="E7">
        <v>30515945</v>
      </c>
      <c r="F7">
        <v>1</v>
      </c>
      <c r="G7">
        <v>30515945</v>
      </c>
      <c r="H7">
        <v>1</v>
      </c>
      <c r="I7" t="s">
        <v>549</v>
      </c>
      <c r="J7" t="s">
        <v>3</v>
      </c>
      <c r="K7" t="s">
        <v>550</v>
      </c>
      <c r="L7">
        <v>1191</v>
      </c>
      <c r="N7">
        <v>1013</v>
      </c>
      <c r="O7" t="s">
        <v>551</v>
      </c>
      <c r="P7" t="s">
        <v>551</v>
      </c>
      <c r="Q7">
        <v>1</v>
      </c>
      <c r="W7">
        <v>0</v>
      </c>
      <c r="X7">
        <v>476480486</v>
      </c>
      <c r="Y7">
        <v>34.154999999999994</v>
      </c>
      <c r="AA7">
        <v>0</v>
      </c>
      <c r="AB7">
        <v>0</v>
      </c>
      <c r="AC7">
        <v>0</v>
      </c>
      <c r="AD7">
        <v>0</v>
      </c>
      <c r="AE7">
        <v>0</v>
      </c>
      <c r="AF7">
        <v>0</v>
      </c>
      <c r="AG7">
        <v>0</v>
      </c>
      <c r="AH7">
        <v>0</v>
      </c>
      <c r="AI7">
        <v>1</v>
      </c>
      <c r="AJ7">
        <v>1</v>
      </c>
      <c r="AK7">
        <v>1</v>
      </c>
      <c r="AL7">
        <v>1</v>
      </c>
      <c r="AN7">
        <v>0</v>
      </c>
      <c r="AO7">
        <v>1</v>
      </c>
      <c r="AP7">
        <v>1</v>
      </c>
      <c r="AQ7">
        <v>0</v>
      </c>
      <c r="AR7">
        <v>0</v>
      </c>
      <c r="AS7" t="s">
        <v>3</v>
      </c>
      <c r="AT7">
        <v>29.7</v>
      </c>
      <c r="AU7" t="s">
        <v>22</v>
      </c>
      <c r="AV7">
        <v>1</v>
      </c>
      <c r="AW7">
        <v>2</v>
      </c>
      <c r="AX7">
        <v>42706600</v>
      </c>
      <c r="AY7">
        <v>1</v>
      </c>
      <c r="AZ7">
        <v>0</v>
      </c>
      <c r="BA7">
        <v>13</v>
      </c>
      <c r="BB7">
        <v>0</v>
      </c>
      <c r="BC7">
        <v>0</v>
      </c>
      <c r="BD7">
        <v>0</v>
      </c>
      <c r="BE7">
        <v>0</v>
      </c>
      <c r="BF7">
        <v>0</v>
      </c>
      <c r="BG7">
        <v>0</v>
      </c>
      <c r="BH7">
        <v>0</v>
      </c>
      <c r="BI7">
        <v>0</v>
      </c>
      <c r="BJ7">
        <v>0</v>
      </c>
      <c r="BK7">
        <v>0</v>
      </c>
      <c r="BL7">
        <v>0</v>
      </c>
      <c r="BM7">
        <v>0</v>
      </c>
      <c r="BN7">
        <v>0</v>
      </c>
      <c r="BO7">
        <v>0</v>
      </c>
      <c r="BP7">
        <v>0</v>
      </c>
      <c r="BQ7">
        <v>0</v>
      </c>
      <c r="BR7">
        <v>0</v>
      </c>
      <c r="BS7">
        <v>0</v>
      </c>
      <c r="BT7">
        <v>0</v>
      </c>
      <c r="BU7">
        <v>0</v>
      </c>
      <c r="BV7">
        <v>0</v>
      </c>
      <c r="BW7">
        <v>0</v>
      </c>
      <c r="CX7">
        <f>Y7*Source!I36</f>
        <v>150.28199999999998</v>
      </c>
      <c r="CY7">
        <f>AD7</f>
        <v>0</v>
      </c>
      <c r="CZ7">
        <f>AH7</f>
        <v>0</v>
      </c>
      <c r="DA7">
        <f>AL7</f>
        <v>1</v>
      </c>
      <c r="DB7">
        <v>0</v>
      </c>
    </row>
    <row r="8" spans="1:106" x14ac:dyDescent="0.2">
      <c r="A8">
        <f>ROW(Source!A36)</f>
        <v>36</v>
      </c>
      <c r="B8">
        <v>42559021</v>
      </c>
      <c r="C8">
        <v>42559144</v>
      </c>
      <c r="D8">
        <v>30516999</v>
      </c>
      <c r="E8">
        <v>30515945</v>
      </c>
      <c r="F8">
        <v>1</v>
      </c>
      <c r="G8">
        <v>30515945</v>
      </c>
      <c r="H8">
        <v>2</v>
      </c>
      <c r="I8" t="s">
        <v>552</v>
      </c>
      <c r="J8" t="s">
        <v>3</v>
      </c>
      <c r="K8" t="s">
        <v>553</v>
      </c>
      <c r="L8">
        <v>1344</v>
      </c>
      <c r="N8">
        <v>1008</v>
      </c>
      <c r="O8" t="s">
        <v>554</v>
      </c>
      <c r="P8" t="s">
        <v>554</v>
      </c>
      <c r="Q8">
        <v>1</v>
      </c>
      <c r="W8">
        <v>0</v>
      </c>
      <c r="X8">
        <v>-1180195794</v>
      </c>
      <c r="Y8">
        <v>53.949999999999996</v>
      </c>
      <c r="AA8">
        <v>0</v>
      </c>
      <c r="AB8">
        <v>1</v>
      </c>
      <c r="AC8">
        <v>0</v>
      </c>
      <c r="AD8">
        <v>0</v>
      </c>
      <c r="AE8">
        <v>0</v>
      </c>
      <c r="AF8">
        <v>1</v>
      </c>
      <c r="AG8">
        <v>0</v>
      </c>
      <c r="AH8">
        <v>0</v>
      </c>
      <c r="AI8">
        <v>1</v>
      </c>
      <c r="AJ8">
        <v>1</v>
      </c>
      <c r="AK8">
        <v>1</v>
      </c>
      <c r="AL8">
        <v>1</v>
      </c>
      <c r="AN8">
        <v>0</v>
      </c>
      <c r="AO8">
        <v>1</v>
      </c>
      <c r="AP8">
        <v>1</v>
      </c>
      <c r="AQ8">
        <v>0</v>
      </c>
      <c r="AR8">
        <v>0</v>
      </c>
      <c r="AS8" t="s">
        <v>3</v>
      </c>
      <c r="AT8">
        <v>43.16</v>
      </c>
      <c r="AU8" t="s">
        <v>21</v>
      </c>
      <c r="AV8">
        <v>0</v>
      </c>
      <c r="AW8">
        <v>2</v>
      </c>
      <c r="AX8">
        <v>42706601</v>
      </c>
      <c r="AY8">
        <v>1</v>
      </c>
      <c r="AZ8">
        <v>0</v>
      </c>
      <c r="BA8">
        <v>14</v>
      </c>
      <c r="BB8">
        <v>0</v>
      </c>
      <c r="BC8">
        <v>0</v>
      </c>
      <c r="BD8">
        <v>0</v>
      </c>
      <c r="BE8">
        <v>0</v>
      </c>
      <c r="BF8">
        <v>0</v>
      </c>
      <c r="BG8">
        <v>0</v>
      </c>
      <c r="BH8">
        <v>0</v>
      </c>
      <c r="BI8">
        <v>0</v>
      </c>
      <c r="BJ8">
        <v>0</v>
      </c>
      <c r="BK8">
        <v>0</v>
      </c>
      <c r="BL8">
        <v>0</v>
      </c>
      <c r="BM8">
        <v>0</v>
      </c>
      <c r="BN8">
        <v>0</v>
      </c>
      <c r="BO8">
        <v>0</v>
      </c>
      <c r="BP8">
        <v>0</v>
      </c>
      <c r="BQ8">
        <v>0</v>
      </c>
      <c r="BR8">
        <v>0</v>
      </c>
      <c r="BS8">
        <v>0</v>
      </c>
      <c r="BT8">
        <v>0</v>
      </c>
      <c r="BU8">
        <v>0</v>
      </c>
      <c r="BV8">
        <v>0</v>
      </c>
      <c r="BW8">
        <v>0</v>
      </c>
      <c r="CX8">
        <f>Y8*Source!I36</f>
        <v>237.38</v>
      </c>
      <c r="CY8">
        <f>AB8</f>
        <v>1</v>
      </c>
      <c r="CZ8">
        <f>AF8</f>
        <v>1</v>
      </c>
      <c r="DA8">
        <f>AJ8</f>
        <v>1</v>
      </c>
      <c r="DB8">
        <v>0</v>
      </c>
    </row>
    <row r="9" spans="1:106" x14ac:dyDescent="0.2">
      <c r="A9">
        <f>ROW(Source!A36)</f>
        <v>36</v>
      </c>
      <c r="B9">
        <v>42559021</v>
      </c>
      <c r="C9">
        <v>42559144</v>
      </c>
      <c r="D9">
        <v>30541208</v>
      </c>
      <c r="E9">
        <v>30515945</v>
      </c>
      <c r="F9">
        <v>1</v>
      </c>
      <c r="G9">
        <v>30515945</v>
      </c>
      <c r="H9">
        <v>3</v>
      </c>
      <c r="I9" t="s">
        <v>555</v>
      </c>
      <c r="J9" t="s">
        <v>3</v>
      </c>
      <c r="K9" t="s">
        <v>556</v>
      </c>
      <c r="L9">
        <v>1344</v>
      </c>
      <c r="N9">
        <v>1008</v>
      </c>
      <c r="O9" t="s">
        <v>554</v>
      </c>
      <c r="P9" t="s">
        <v>554</v>
      </c>
      <c r="Q9">
        <v>1</v>
      </c>
      <c r="W9">
        <v>0</v>
      </c>
      <c r="X9">
        <v>-94250534</v>
      </c>
      <c r="Y9">
        <v>18.13</v>
      </c>
      <c r="AA9">
        <v>1</v>
      </c>
      <c r="AB9">
        <v>0</v>
      </c>
      <c r="AC9">
        <v>0</v>
      </c>
      <c r="AD9">
        <v>0</v>
      </c>
      <c r="AE9">
        <v>1</v>
      </c>
      <c r="AF9">
        <v>0</v>
      </c>
      <c r="AG9">
        <v>0</v>
      </c>
      <c r="AH9">
        <v>0</v>
      </c>
      <c r="AI9">
        <v>1</v>
      </c>
      <c r="AJ9">
        <v>1</v>
      </c>
      <c r="AK9">
        <v>1</v>
      </c>
      <c r="AL9">
        <v>1</v>
      </c>
      <c r="AN9">
        <v>0</v>
      </c>
      <c r="AO9">
        <v>1</v>
      </c>
      <c r="AP9">
        <v>0</v>
      </c>
      <c r="AQ9">
        <v>0</v>
      </c>
      <c r="AR9">
        <v>0</v>
      </c>
      <c r="AS9" t="s">
        <v>3</v>
      </c>
      <c r="AT9">
        <v>18.13</v>
      </c>
      <c r="AU9" t="s">
        <v>3</v>
      </c>
      <c r="AV9">
        <v>0</v>
      </c>
      <c r="AW9">
        <v>2</v>
      </c>
      <c r="AX9">
        <v>42706605</v>
      </c>
      <c r="AY9">
        <v>1</v>
      </c>
      <c r="AZ9">
        <v>0</v>
      </c>
      <c r="BA9">
        <v>18</v>
      </c>
      <c r="BB9">
        <v>0</v>
      </c>
      <c r="BC9">
        <v>0</v>
      </c>
      <c r="BD9">
        <v>0</v>
      </c>
      <c r="BE9">
        <v>0</v>
      </c>
      <c r="BF9">
        <v>0</v>
      </c>
      <c r="BG9">
        <v>0</v>
      </c>
      <c r="BH9">
        <v>0</v>
      </c>
      <c r="BI9">
        <v>0</v>
      </c>
      <c r="BJ9">
        <v>0</v>
      </c>
      <c r="BK9">
        <v>0</v>
      </c>
      <c r="BL9">
        <v>0</v>
      </c>
      <c r="BM9">
        <v>0</v>
      </c>
      <c r="BN9">
        <v>0</v>
      </c>
      <c r="BO9">
        <v>0</v>
      </c>
      <c r="BP9">
        <v>0</v>
      </c>
      <c r="BQ9">
        <v>0</v>
      </c>
      <c r="BR9">
        <v>0</v>
      </c>
      <c r="BS9">
        <v>0</v>
      </c>
      <c r="BT9">
        <v>0</v>
      </c>
      <c r="BU9">
        <v>0</v>
      </c>
      <c r="BV9">
        <v>0</v>
      </c>
      <c r="BW9">
        <v>0</v>
      </c>
      <c r="CX9">
        <f>Y9*Source!I36</f>
        <v>79.772000000000006</v>
      </c>
      <c r="CY9">
        <f>AA9</f>
        <v>1</v>
      </c>
      <c r="CZ9">
        <f>AE9</f>
        <v>1</v>
      </c>
      <c r="DA9">
        <f>AI9</f>
        <v>1</v>
      </c>
      <c r="DB9">
        <v>0</v>
      </c>
    </row>
    <row r="10" spans="1:106" x14ac:dyDescent="0.2">
      <c r="A10">
        <f>ROW(Source!A37)</f>
        <v>37</v>
      </c>
      <c r="B10">
        <v>42559019</v>
      </c>
      <c r="C10">
        <v>42559144</v>
      </c>
      <c r="D10">
        <v>30515951</v>
      </c>
      <c r="E10">
        <v>30515945</v>
      </c>
      <c r="F10">
        <v>1</v>
      </c>
      <c r="G10">
        <v>30515945</v>
      </c>
      <c r="H10">
        <v>1</v>
      </c>
      <c r="I10" t="s">
        <v>549</v>
      </c>
      <c r="J10" t="s">
        <v>3</v>
      </c>
      <c r="K10" t="s">
        <v>550</v>
      </c>
      <c r="L10">
        <v>1191</v>
      </c>
      <c r="N10">
        <v>1013</v>
      </c>
      <c r="O10" t="s">
        <v>551</v>
      </c>
      <c r="P10" t="s">
        <v>551</v>
      </c>
      <c r="Q10">
        <v>1</v>
      </c>
      <c r="W10">
        <v>0</v>
      </c>
      <c r="X10">
        <v>476480486</v>
      </c>
      <c r="Y10">
        <v>34.154999999999994</v>
      </c>
      <c r="AA10">
        <v>0</v>
      </c>
      <c r="AB10">
        <v>0</v>
      </c>
      <c r="AC10">
        <v>0</v>
      </c>
      <c r="AD10">
        <v>0</v>
      </c>
      <c r="AE10">
        <v>0</v>
      </c>
      <c r="AF10">
        <v>0</v>
      </c>
      <c r="AG10">
        <v>0</v>
      </c>
      <c r="AH10">
        <v>0</v>
      </c>
      <c r="AI10">
        <v>1</v>
      </c>
      <c r="AJ10">
        <v>1</v>
      </c>
      <c r="AK10">
        <v>1</v>
      </c>
      <c r="AL10">
        <v>1</v>
      </c>
      <c r="AN10">
        <v>0</v>
      </c>
      <c r="AO10">
        <v>1</v>
      </c>
      <c r="AP10">
        <v>1</v>
      </c>
      <c r="AQ10">
        <v>0</v>
      </c>
      <c r="AR10">
        <v>0</v>
      </c>
      <c r="AS10" t="s">
        <v>3</v>
      </c>
      <c r="AT10">
        <v>29.7</v>
      </c>
      <c r="AU10" t="s">
        <v>22</v>
      </c>
      <c r="AV10">
        <v>1</v>
      </c>
      <c r="AW10">
        <v>2</v>
      </c>
      <c r="AX10">
        <v>42706600</v>
      </c>
      <c r="AY10">
        <v>1</v>
      </c>
      <c r="AZ10">
        <v>0</v>
      </c>
      <c r="BA10">
        <v>19</v>
      </c>
      <c r="BB10">
        <v>0</v>
      </c>
      <c r="BC10">
        <v>0</v>
      </c>
      <c r="BD10">
        <v>0</v>
      </c>
      <c r="BE10">
        <v>0</v>
      </c>
      <c r="BF10">
        <v>0</v>
      </c>
      <c r="BG10">
        <v>0</v>
      </c>
      <c r="BH10">
        <v>0</v>
      </c>
      <c r="BI10">
        <v>0</v>
      </c>
      <c r="BJ10">
        <v>0</v>
      </c>
      <c r="BK10">
        <v>0</v>
      </c>
      <c r="BL10">
        <v>0</v>
      </c>
      <c r="BM10">
        <v>0</v>
      </c>
      <c r="BN10">
        <v>0</v>
      </c>
      <c r="BO10">
        <v>0</v>
      </c>
      <c r="BP10">
        <v>0</v>
      </c>
      <c r="BQ10">
        <v>0</v>
      </c>
      <c r="BR10">
        <v>0</v>
      </c>
      <c r="BS10">
        <v>0</v>
      </c>
      <c r="BT10">
        <v>0</v>
      </c>
      <c r="BU10">
        <v>0</v>
      </c>
      <c r="BV10">
        <v>0</v>
      </c>
      <c r="BW10">
        <v>0</v>
      </c>
      <c r="CX10">
        <f>Y10*Source!I37</f>
        <v>150.28199999999998</v>
      </c>
      <c r="CY10">
        <f>AD10</f>
        <v>0</v>
      </c>
      <c r="CZ10">
        <f>AH10</f>
        <v>0</v>
      </c>
      <c r="DA10">
        <f>AL10</f>
        <v>1</v>
      </c>
      <c r="DB10">
        <v>0</v>
      </c>
    </row>
    <row r="11" spans="1:106" x14ac:dyDescent="0.2">
      <c r="A11">
        <f>ROW(Source!A37)</f>
        <v>37</v>
      </c>
      <c r="B11">
        <v>42559019</v>
      </c>
      <c r="C11">
        <v>42559144</v>
      </c>
      <c r="D11">
        <v>30516999</v>
      </c>
      <c r="E11">
        <v>30515945</v>
      </c>
      <c r="F11">
        <v>1</v>
      </c>
      <c r="G11">
        <v>30515945</v>
      </c>
      <c r="H11">
        <v>2</v>
      </c>
      <c r="I11" t="s">
        <v>552</v>
      </c>
      <c r="J11" t="s">
        <v>3</v>
      </c>
      <c r="K11" t="s">
        <v>553</v>
      </c>
      <c r="L11">
        <v>1344</v>
      </c>
      <c r="N11">
        <v>1008</v>
      </c>
      <c r="O11" t="s">
        <v>554</v>
      </c>
      <c r="P11" t="s">
        <v>554</v>
      </c>
      <c r="Q11">
        <v>1</v>
      </c>
      <c r="W11">
        <v>0</v>
      </c>
      <c r="X11">
        <v>-1180195794</v>
      </c>
      <c r="Y11">
        <v>53.949999999999996</v>
      </c>
      <c r="AA11">
        <v>0</v>
      </c>
      <c r="AB11">
        <v>1</v>
      </c>
      <c r="AC11">
        <v>0</v>
      </c>
      <c r="AD11">
        <v>0</v>
      </c>
      <c r="AE11">
        <v>0</v>
      </c>
      <c r="AF11">
        <v>1</v>
      </c>
      <c r="AG11">
        <v>0</v>
      </c>
      <c r="AH11">
        <v>0</v>
      </c>
      <c r="AI11">
        <v>1</v>
      </c>
      <c r="AJ11">
        <v>1</v>
      </c>
      <c r="AK11">
        <v>1</v>
      </c>
      <c r="AL11">
        <v>1</v>
      </c>
      <c r="AN11">
        <v>0</v>
      </c>
      <c r="AO11">
        <v>1</v>
      </c>
      <c r="AP11">
        <v>1</v>
      </c>
      <c r="AQ11">
        <v>0</v>
      </c>
      <c r="AR11">
        <v>0</v>
      </c>
      <c r="AS11" t="s">
        <v>3</v>
      </c>
      <c r="AT11">
        <v>43.16</v>
      </c>
      <c r="AU11" t="s">
        <v>21</v>
      </c>
      <c r="AV11">
        <v>0</v>
      </c>
      <c r="AW11">
        <v>2</v>
      </c>
      <c r="AX11">
        <v>42706601</v>
      </c>
      <c r="AY11">
        <v>1</v>
      </c>
      <c r="AZ11">
        <v>0</v>
      </c>
      <c r="BA11">
        <v>20</v>
      </c>
      <c r="BB11">
        <v>0</v>
      </c>
      <c r="BC11">
        <v>0</v>
      </c>
      <c r="BD11">
        <v>0</v>
      </c>
      <c r="BE11">
        <v>0</v>
      </c>
      <c r="BF11">
        <v>0</v>
      </c>
      <c r="BG11">
        <v>0</v>
      </c>
      <c r="BH11">
        <v>0</v>
      </c>
      <c r="BI11">
        <v>0</v>
      </c>
      <c r="BJ11">
        <v>0</v>
      </c>
      <c r="BK11">
        <v>0</v>
      </c>
      <c r="BL11">
        <v>0</v>
      </c>
      <c r="BM11">
        <v>0</v>
      </c>
      <c r="BN11">
        <v>0</v>
      </c>
      <c r="BO11">
        <v>0</v>
      </c>
      <c r="BP11">
        <v>0</v>
      </c>
      <c r="BQ11">
        <v>0</v>
      </c>
      <c r="BR11">
        <v>0</v>
      </c>
      <c r="BS11">
        <v>0</v>
      </c>
      <c r="BT11">
        <v>0</v>
      </c>
      <c r="BU11">
        <v>0</v>
      </c>
      <c r="BV11">
        <v>0</v>
      </c>
      <c r="BW11">
        <v>0</v>
      </c>
      <c r="CX11">
        <f>Y11*Source!I37</f>
        <v>237.38</v>
      </c>
      <c r="CY11">
        <f>AB11</f>
        <v>1</v>
      </c>
      <c r="CZ11">
        <f>AF11</f>
        <v>1</v>
      </c>
      <c r="DA11">
        <f>AJ11</f>
        <v>1</v>
      </c>
      <c r="DB11">
        <v>0</v>
      </c>
    </row>
    <row r="12" spans="1:106" x14ac:dyDescent="0.2">
      <c r="A12">
        <f>ROW(Source!A37)</f>
        <v>37</v>
      </c>
      <c r="B12">
        <v>42559019</v>
      </c>
      <c r="C12">
        <v>42559144</v>
      </c>
      <c r="D12">
        <v>30541208</v>
      </c>
      <c r="E12">
        <v>30515945</v>
      </c>
      <c r="F12">
        <v>1</v>
      </c>
      <c r="G12">
        <v>30515945</v>
      </c>
      <c r="H12">
        <v>3</v>
      </c>
      <c r="I12" t="s">
        <v>555</v>
      </c>
      <c r="J12" t="s">
        <v>3</v>
      </c>
      <c r="K12" t="s">
        <v>556</v>
      </c>
      <c r="L12">
        <v>1344</v>
      </c>
      <c r="N12">
        <v>1008</v>
      </c>
      <c r="O12" t="s">
        <v>554</v>
      </c>
      <c r="P12" t="s">
        <v>554</v>
      </c>
      <c r="Q12">
        <v>1</v>
      </c>
      <c r="W12">
        <v>0</v>
      </c>
      <c r="X12">
        <v>-94250534</v>
      </c>
      <c r="Y12">
        <v>18.13</v>
      </c>
      <c r="AA12">
        <v>1</v>
      </c>
      <c r="AB12">
        <v>0</v>
      </c>
      <c r="AC12">
        <v>0</v>
      </c>
      <c r="AD12">
        <v>0</v>
      </c>
      <c r="AE12">
        <v>1</v>
      </c>
      <c r="AF12">
        <v>0</v>
      </c>
      <c r="AG12">
        <v>0</v>
      </c>
      <c r="AH12">
        <v>0</v>
      </c>
      <c r="AI12">
        <v>1</v>
      </c>
      <c r="AJ12">
        <v>1</v>
      </c>
      <c r="AK12">
        <v>1</v>
      </c>
      <c r="AL12">
        <v>1</v>
      </c>
      <c r="AN12">
        <v>0</v>
      </c>
      <c r="AO12">
        <v>1</v>
      </c>
      <c r="AP12">
        <v>0</v>
      </c>
      <c r="AQ12">
        <v>0</v>
      </c>
      <c r="AR12">
        <v>0</v>
      </c>
      <c r="AS12" t="s">
        <v>3</v>
      </c>
      <c r="AT12">
        <v>18.13</v>
      </c>
      <c r="AU12" t="s">
        <v>3</v>
      </c>
      <c r="AV12">
        <v>0</v>
      </c>
      <c r="AW12">
        <v>2</v>
      </c>
      <c r="AX12">
        <v>42706605</v>
      </c>
      <c r="AY12">
        <v>1</v>
      </c>
      <c r="AZ12">
        <v>0</v>
      </c>
      <c r="BA12">
        <v>24</v>
      </c>
      <c r="BB12">
        <v>0</v>
      </c>
      <c r="BC12">
        <v>0</v>
      </c>
      <c r="BD12">
        <v>0</v>
      </c>
      <c r="BE12">
        <v>0</v>
      </c>
      <c r="BF12">
        <v>0</v>
      </c>
      <c r="BG12">
        <v>0</v>
      </c>
      <c r="BH12">
        <v>0</v>
      </c>
      <c r="BI12">
        <v>0</v>
      </c>
      <c r="BJ12">
        <v>0</v>
      </c>
      <c r="BK12">
        <v>0</v>
      </c>
      <c r="BL12">
        <v>0</v>
      </c>
      <c r="BM12">
        <v>0</v>
      </c>
      <c r="BN12">
        <v>0</v>
      </c>
      <c r="BO12">
        <v>0</v>
      </c>
      <c r="BP12">
        <v>0</v>
      </c>
      <c r="BQ12">
        <v>0</v>
      </c>
      <c r="BR12">
        <v>0</v>
      </c>
      <c r="BS12">
        <v>0</v>
      </c>
      <c r="BT12">
        <v>0</v>
      </c>
      <c r="BU12">
        <v>0</v>
      </c>
      <c r="BV12">
        <v>0</v>
      </c>
      <c r="BW12">
        <v>0</v>
      </c>
      <c r="CX12">
        <f>Y12*Source!I37</f>
        <v>79.772000000000006</v>
      </c>
      <c r="CY12">
        <f>AA12</f>
        <v>1</v>
      </c>
      <c r="CZ12">
        <f>AE12</f>
        <v>1</v>
      </c>
      <c r="DA12">
        <f>AI12</f>
        <v>1</v>
      </c>
      <c r="DB12">
        <v>0</v>
      </c>
    </row>
    <row r="13" spans="1:106" x14ac:dyDescent="0.2">
      <c r="A13">
        <f>ROW(Source!A44)</f>
        <v>44</v>
      </c>
      <c r="B13">
        <v>42559021</v>
      </c>
      <c r="C13">
        <v>42559152</v>
      </c>
      <c r="D13">
        <v>30515951</v>
      </c>
      <c r="E13">
        <v>30515945</v>
      </c>
      <c r="F13">
        <v>1</v>
      </c>
      <c r="G13">
        <v>30515945</v>
      </c>
      <c r="H13">
        <v>1</v>
      </c>
      <c r="I13" t="s">
        <v>549</v>
      </c>
      <c r="J13" t="s">
        <v>3</v>
      </c>
      <c r="K13" t="s">
        <v>550</v>
      </c>
      <c r="L13">
        <v>1191</v>
      </c>
      <c r="N13">
        <v>1013</v>
      </c>
      <c r="O13" t="s">
        <v>551</v>
      </c>
      <c r="P13" t="s">
        <v>551</v>
      </c>
      <c r="Q13">
        <v>1</v>
      </c>
      <c r="W13">
        <v>0</v>
      </c>
      <c r="X13">
        <v>476480486</v>
      </c>
      <c r="Y13">
        <v>34.154999999999994</v>
      </c>
      <c r="AA13">
        <v>0</v>
      </c>
      <c r="AB13">
        <v>0</v>
      </c>
      <c r="AC13">
        <v>0</v>
      </c>
      <c r="AD13">
        <v>0</v>
      </c>
      <c r="AE13">
        <v>0</v>
      </c>
      <c r="AF13">
        <v>0</v>
      </c>
      <c r="AG13">
        <v>0</v>
      </c>
      <c r="AH13">
        <v>0</v>
      </c>
      <c r="AI13">
        <v>1</v>
      </c>
      <c r="AJ13">
        <v>1</v>
      </c>
      <c r="AK13">
        <v>1</v>
      </c>
      <c r="AL13">
        <v>1</v>
      </c>
      <c r="AN13">
        <v>0</v>
      </c>
      <c r="AO13">
        <v>1</v>
      </c>
      <c r="AP13">
        <v>1</v>
      </c>
      <c r="AQ13">
        <v>0</v>
      </c>
      <c r="AR13">
        <v>0</v>
      </c>
      <c r="AS13" t="s">
        <v>3</v>
      </c>
      <c r="AT13">
        <v>29.7</v>
      </c>
      <c r="AU13" t="s">
        <v>22</v>
      </c>
      <c r="AV13">
        <v>1</v>
      </c>
      <c r="AW13">
        <v>2</v>
      </c>
      <c r="AX13">
        <v>42706609</v>
      </c>
      <c r="AY13">
        <v>1</v>
      </c>
      <c r="AZ13">
        <v>0</v>
      </c>
      <c r="BA13">
        <v>25</v>
      </c>
      <c r="BB13">
        <v>0</v>
      </c>
      <c r="BC13">
        <v>0</v>
      </c>
      <c r="BD13">
        <v>0</v>
      </c>
      <c r="BE13">
        <v>0</v>
      </c>
      <c r="BF13">
        <v>0</v>
      </c>
      <c r="BG13">
        <v>0</v>
      </c>
      <c r="BH13">
        <v>0</v>
      </c>
      <c r="BI13">
        <v>0</v>
      </c>
      <c r="BJ13">
        <v>0</v>
      </c>
      <c r="BK13">
        <v>0</v>
      </c>
      <c r="BL13">
        <v>0</v>
      </c>
      <c r="BM13">
        <v>0</v>
      </c>
      <c r="BN13">
        <v>0</v>
      </c>
      <c r="BO13">
        <v>0</v>
      </c>
      <c r="BP13">
        <v>0</v>
      </c>
      <c r="BQ13">
        <v>0</v>
      </c>
      <c r="BR13">
        <v>0</v>
      </c>
      <c r="BS13">
        <v>0</v>
      </c>
      <c r="BT13">
        <v>0</v>
      </c>
      <c r="BU13">
        <v>0</v>
      </c>
      <c r="BV13">
        <v>0</v>
      </c>
      <c r="BW13">
        <v>0</v>
      </c>
      <c r="CX13">
        <f>Y13*Source!I44</f>
        <v>133.20449999999997</v>
      </c>
      <c r="CY13">
        <f>AD13</f>
        <v>0</v>
      </c>
      <c r="CZ13">
        <f>AH13</f>
        <v>0</v>
      </c>
      <c r="DA13">
        <f>AL13</f>
        <v>1</v>
      </c>
      <c r="DB13">
        <v>0</v>
      </c>
    </row>
    <row r="14" spans="1:106" x14ac:dyDescent="0.2">
      <c r="A14">
        <f>ROW(Source!A44)</f>
        <v>44</v>
      </c>
      <c r="B14">
        <v>42559021</v>
      </c>
      <c r="C14">
        <v>42559152</v>
      </c>
      <c r="D14">
        <v>30516999</v>
      </c>
      <c r="E14">
        <v>30515945</v>
      </c>
      <c r="F14">
        <v>1</v>
      </c>
      <c r="G14">
        <v>30515945</v>
      </c>
      <c r="H14">
        <v>2</v>
      </c>
      <c r="I14" t="s">
        <v>552</v>
      </c>
      <c r="J14" t="s">
        <v>3</v>
      </c>
      <c r="K14" t="s">
        <v>553</v>
      </c>
      <c r="L14">
        <v>1344</v>
      </c>
      <c r="N14">
        <v>1008</v>
      </c>
      <c r="O14" t="s">
        <v>554</v>
      </c>
      <c r="P14" t="s">
        <v>554</v>
      </c>
      <c r="Q14">
        <v>1</v>
      </c>
      <c r="W14">
        <v>0</v>
      </c>
      <c r="X14">
        <v>-1180195794</v>
      </c>
      <c r="Y14">
        <v>53.949999999999996</v>
      </c>
      <c r="AA14">
        <v>0</v>
      </c>
      <c r="AB14">
        <v>1</v>
      </c>
      <c r="AC14">
        <v>0</v>
      </c>
      <c r="AD14">
        <v>0</v>
      </c>
      <c r="AE14">
        <v>0</v>
      </c>
      <c r="AF14">
        <v>1</v>
      </c>
      <c r="AG14">
        <v>0</v>
      </c>
      <c r="AH14">
        <v>0</v>
      </c>
      <c r="AI14">
        <v>1</v>
      </c>
      <c r="AJ14">
        <v>1</v>
      </c>
      <c r="AK14">
        <v>1</v>
      </c>
      <c r="AL14">
        <v>1</v>
      </c>
      <c r="AN14">
        <v>0</v>
      </c>
      <c r="AO14">
        <v>1</v>
      </c>
      <c r="AP14">
        <v>1</v>
      </c>
      <c r="AQ14">
        <v>0</v>
      </c>
      <c r="AR14">
        <v>0</v>
      </c>
      <c r="AS14" t="s">
        <v>3</v>
      </c>
      <c r="AT14">
        <v>43.16</v>
      </c>
      <c r="AU14" t="s">
        <v>21</v>
      </c>
      <c r="AV14">
        <v>0</v>
      </c>
      <c r="AW14">
        <v>2</v>
      </c>
      <c r="AX14">
        <v>42706610</v>
      </c>
      <c r="AY14">
        <v>1</v>
      </c>
      <c r="AZ14">
        <v>0</v>
      </c>
      <c r="BA14">
        <v>26</v>
      </c>
      <c r="BB14">
        <v>0</v>
      </c>
      <c r="BC14">
        <v>0</v>
      </c>
      <c r="BD14">
        <v>0</v>
      </c>
      <c r="BE14">
        <v>0</v>
      </c>
      <c r="BF14">
        <v>0</v>
      </c>
      <c r="BG14">
        <v>0</v>
      </c>
      <c r="BH14">
        <v>0</v>
      </c>
      <c r="BI14">
        <v>0</v>
      </c>
      <c r="BJ14">
        <v>0</v>
      </c>
      <c r="BK14">
        <v>0</v>
      </c>
      <c r="BL14">
        <v>0</v>
      </c>
      <c r="BM14">
        <v>0</v>
      </c>
      <c r="BN14">
        <v>0</v>
      </c>
      <c r="BO14">
        <v>0</v>
      </c>
      <c r="BP14">
        <v>0</v>
      </c>
      <c r="BQ14">
        <v>0</v>
      </c>
      <c r="BR14">
        <v>0</v>
      </c>
      <c r="BS14">
        <v>0</v>
      </c>
      <c r="BT14">
        <v>0</v>
      </c>
      <c r="BU14">
        <v>0</v>
      </c>
      <c r="BV14">
        <v>0</v>
      </c>
      <c r="BW14">
        <v>0</v>
      </c>
      <c r="CX14">
        <f>Y14*Source!I44</f>
        <v>210.40499999999997</v>
      </c>
      <c r="CY14">
        <f>AB14</f>
        <v>1</v>
      </c>
      <c r="CZ14">
        <f>AF14</f>
        <v>1</v>
      </c>
      <c r="DA14">
        <f>AJ14</f>
        <v>1</v>
      </c>
      <c r="DB14">
        <v>0</v>
      </c>
    </row>
    <row r="15" spans="1:106" x14ac:dyDescent="0.2">
      <c r="A15">
        <f>ROW(Source!A44)</f>
        <v>44</v>
      </c>
      <c r="B15">
        <v>42559021</v>
      </c>
      <c r="C15">
        <v>42559152</v>
      </c>
      <c r="D15">
        <v>30541208</v>
      </c>
      <c r="E15">
        <v>30515945</v>
      </c>
      <c r="F15">
        <v>1</v>
      </c>
      <c r="G15">
        <v>30515945</v>
      </c>
      <c r="H15">
        <v>3</v>
      </c>
      <c r="I15" t="s">
        <v>555</v>
      </c>
      <c r="J15" t="s">
        <v>3</v>
      </c>
      <c r="K15" t="s">
        <v>556</v>
      </c>
      <c r="L15">
        <v>1344</v>
      </c>
      <c r="N15">
        <v>1008</v>
      </c>
      <c r="O15" t="s">
        <v>554</v>
      </c>
      <c r="P15" t="s">
        <v>554</v>
      </c>
      <c r="Q15">
        <v>1</v>
      </c>
      <c r="W15">
        <v>0</v>
      </c>
      <c r="X15">
        <v>-94250534</v>
      </c>
      <c r="Y15">
        <v>18.13</v>
      </c>
      <c r="AA15">
        <v>1</v>
      </c>
      <c r="AB15">
        <v>0</v>
      </c>
      <c r="AC15">
        <v>0</v>
      </c>
      <c r="AD15">
        <v>0</v>
      </c>
      <c r="AE15">
        <v>1</v>
      </c>
      <c r="AF15">
        <v>0</v>
      </c>
      <c r="AG15">
        <v>0</v>
      </c>
      <c r="AH15">
        <v>0</v>
      </c>
      <c r="AI15">
        <v>1</v>
      </c>
      <c r="AJ15">
        <v>1</v>
      </c>
      <c r="AK15">
        <v>1</v>
      </c>
      <c r="AL15">
        <v>1</v>
      </c>
      <c r="AN15">
        <v>0</v>
      </c>
      <c r="AO15">
        <v>1</v>
      </c>
      <c r="AP15">
        <v>0</v>
      </c>
      <c r="AQ15">
        <v>0</v>
      </c>
      <c r="AR15">
        <v>0</v>
      </c>
      <c r="AS15" t="s">
        <v>3</v>
      </c>
      <c r="AT15">
        <v>18.13</v>
      </c>
      <c r="AU15" t="s">
        <v>3</v>
      </c>
      <c r="AV15">
        <v>0</v>
      </c>
      <c r="AW15">
        <v>2</v>
      </c>
      <c r="AX15">
        <v>42706614</v>
      </c>
      <c r="AY15">
        <v>1</v>
      </c>
      <c r="AZ15">
        <v>0</v>
      </c>
      <c r="BA15">
        <v>30</v>
      </c>
      <c r="BB15">
        <v>0</v>
      </c>
      <c r="BC15">
        <v>0</v>
      </c>
      <c r="BD15">
        <v>0</v>
      </c>
      <c r="BE15">
        <v>0</v>
      </c>
      <c r="BF15">
        <v>0</v>
      </c>
      <c r="BG15">
        <v>0</v>
      </c>
      <c r="BH15">
        <v>0</v>
      </c>
      <c r="BI15">
        <v>0</v>
      </c>
      <c r="BJ15">
        <v>0</v>
      </c>
      <c r="BK15">
        <v>0</v>
      </c>
      <c r="BL15">
        <v>0</v>
      </c>
      <c r="BM15">
        <v>0</v>
      </c>
      <c r="BN15">
        <v>0</v>
      </c>
      <c r="BO15">
        <v>0</v>
      </c>
      <c r="BP15">
        <v>0</v>
      </c>
      <c r="BQ15">
        <v>0</v>
      </c>
      <c r="BR15">
        <v>0</v>
      </c>
      <c r="BS15">
        <v>0</v>
      </c>
      <c r="BT15">
        <v>0</v>
      </c>
      <c r="BU15">
        <v>0</v>
      </c>
      <c r="BV15">
        <v>0</v>
      </c>
      <c r="BW15">
        <v>0</v>
      </c>
      <c r="CX15">
        <f>Y15*Source!I44</f>
        <v>70.706999999999994</v>
      </c>
      <c r="CY15">
        <f>AA15</f>
        <v>1</v>
      </c>
      <c r="CZ15">
        <f>AE15</f>
        <v>1</v>
      </c>
      <c r="DA15">
        <f>AI15</f>
        <v>1</v>
      </c>
      <c r="DB15">
        <v>0</v>
      </c>
    </row>
    <row r="16" spans="1:106" x14ac:dyDescent="0.2">
      <c r="A16">
        <f>ROW(Source!A45)</f>
        <v>45</v>
      </c>
      <c r="B16">
        <v>42559019</v>
      </c>
      <c r="C16">
        <v>42559152</v>
      </c>
      <c r="D16">
        <v>30515951</v>
      </c>
      <c r="E16">
        <v>30515945</v>
      </c>
      <c r="F16">
        <v>1</v>
      </c>
      <c r="G16">
        <v>30515945</v>
      </c>
      <c r="H16">
        <v>1</v>
      </c>
      <c r="I16" t="s">
        <v>549</v>
      </c>
      <c r="J16" t="s">
        <v>3</v>
      </c>
      <c r="K16" t="s">
        <v>550</v>
      </c>
      <c r="L16">
        <v>1191</v>
      </c>
      <c r="N16">
        <v>1013</v>
      </c>
      <c r="O16" t="s">
        <v>551</v>
      </c>
      <c r="P16" t="s">
        <v>551</v>
      </c>
      <c r="Q16">
        <v>1</v>
      </c>
      <c r="W16">
        <v>0</v>
      </c>
      <c r="X16">
        <v>476480486</v>
      </c>
      <c r="Y16">
        <v>34.154999999999994</v>
      </c>
      <c r="AA16">
        <v>0</v>
      </c>
      <c r="AB16">
        <v>0</v>
      </c>
      <c r="AC16">
        <v>0</v>
      </c>
      <c r="AD16">
        <v>0</v>
      </c>
      <c r="AE16">
        <v>0</v>
      </c>
      <c r="AF16">
        <v>0</v>
      </c>
      <c r="AG16">
        <v>0</v>
      </c>
      <c r="AH16">
        <v>0</v>
      </c>
      <c r="AI16">
        <v>1</v>
      </c>
      <c r="AJ16">
        <v>1</v>
      </c>
      <c r="AK16">
        <v>1</v>
      </c>
      <c r="AL16">
        <v>1</v>
      </c>
      <c r="AN16">
        <v>0</v>
      </c>
      <c r="AO16">
        <v>1</v>
      </c>
      <c r="AP16">
        <v>1</v>
      </c>
      <c r="AQ16">
        <v>0</v>
      </c>
      <c r="AR16">
        <v>0</v>
      </c>
      <c r="AS16" t="s">
        <v>3</v>
      </c>
      <c r="AT16">
        <v>29.7</v>
      </c>
      <c r="AU16" t="s">
        <v>22</v>
      </c>
      <c r="AV16">
        <v>1</v>
      </c>
      <c r="AW16">
        <v>2</v>
      </c>
      <c r="AX16">
        <v>42706609</v>
      </c>
      <c r="AY16">
        <v>1</v>
      </c>
      <c r="AZ16">
        <v>0</v>
      </c>
      <c r="BA16">
        <v>31</v>
      </c>
      <c r="BB16">
        <v>0</v>
      </c>
      <c r="BC16">
        <v>0</v>
      </c>
      <c r="BD16">
        <v>0</v>
      </c>
      <c r="BE16">
        <v>0</v>
      </c>
      <c r="BF16">
        <v>0</v>
      </c>
      <c r="BG16">
        <v>0</v>
      </c>
      <c r="BH16">
        <v>0</v>
      </c>
      <c r="BI16">
        <v>0</v>
      </c>
      <c r="BJ16">
        <v>0</v>
      </c>
      <c r="BK16">
        <v>0</v>
      </c>
      <c r="BL16">
        <v>0</v>
      </c>
      <c r="BM16">
        <v>0</v>
      </c>
      <c r="BN16">
        <v>0</v>
      </c>
      <c r="BO16">
        <v>0</v>
      </c>
      <c r="BP16">
        <v>0</v>
      </c>
      <c r="BQ16">
        <v>0</v>
      </c>
      <c r="BR16">
        <v>0</v>
      </c>
      <c r="BS16">
        <v>0</v>
      </c>
      <c r="BT16">
        <v>0</v>
      </c>
      <c r="BU16">
        <v>0</v>
      </c>
      <c r="BV16">
        <v>0</v>
      </c>
      <c r="BW16">
        <v>0</v>
      </c>
      <c r="CX16">
        <f>Y16*Source!I45</f>
        <v>133.20449999999997</v>
      </c>
      <c r="CY16">
        <f>AD16</f>
        <v>0</v>
      </c>
      <c r="CZ16">
        <f>AH16</f>
        <v>0</v>
      </c>
      <c r="DA16">
        <f>AL16</f>
        <v>1</v>
      </c>
      <c r="DB16">
        <v>0</v>
      </c>
    </row>
    <row r="17" spans="1:106" x14ac:dyDescent="0.2">
      <c r="A17">
        <f>ROW(Source!A45)</f>
        <v>45</v>
      </c>
      <c r="B17">
        <v>42559019</v>
      </c>
      <c r="C17">
        <v>42559152</v>
      </c>
      <c r="D17">
        <v>30516999</v>
      </c>
      <c r="E17">
        <v>30515945</v>
      </c>
      <c r="F17">
        <v>1</v>
      </c>
      <c r="G17">
        <v>30515945</v>
      </c>
      <c r="H17">
        <v>2</v>
      </c>
      <c r="I17" t="s">
        <v>552</v>
      </c>
      <c r="J17" t="s">
        <v>3</v>
      </c>
      <c r="K17" t="s">
        <v>553</v>
      </c>
      <c r="L17">
        <v>1344</v>
      </c>
      <c r="N17">
        <v>1008</v>
      </c>
      <c r="O17" t="s">
        <v>554</v>
      </c>
      <c r="P17" t="s">
        <v>554</v>
      </c>
      <c r="Q17">
        <v>1</v>
      </c>
      <c r="W17">
        <v>0</v>
      </c>
      <c r="X17">
        <v>-1180195794</v>
      </c>
      <c r="Y17">
        <v>53.949999999999996</v>
      </c>
      <c r="AA17">
        <v>0</v>
      </c>
      <c r="AB17">
        <v>1</v>
      </c>
      <c r="AC17">
        <v>0</v>
      </c>
      <c r="AD17">
        <v>0</v>
      </c>
      <c r="AE17">
        <v>0</v>
      </c>
      <c r="AF17">
        <v>1</v>
      </c>
      <c r="AG17">
        <v>0</v>
      </c>
      <c r="AH17">
        <v>0</v>
      </c>
      <c r="AI17">
        <v>1</v>
      </c>
      <c r="AJ17">
        <v>1</v>
      </c>
      <c r="AK17">
        <v>1</v>
      </c>
      <c r="AL17">
        <v>1</v>
      </c>
      <c r="AN17">
        <v>0</v>
      </c>
      <c r="AO17">
        <v>1</v>
      </c>
      <c r="AP17">
        <v>1</v>
      </c>
      <c r="AQ17">
        <v>0</v>
      </c>
      <c r="AR17">
        <v>0</v>
      </c>
      <c r="AS17" t="s">
        <v>3</v>
      </c>
      <c r="AT17">
        <v>43.16</v>
      </c>
      <c r="AU17" t="s">
        <v>21</v>
      </c>
      <c r="AV17">
        <v>0</v>
      </c>
      <c r="AW17">
        <v>2</v>
      </c>
      <c r="AX17">
        <v>42706610</v>
      </c>
      <c r="AY17">
        <v>1</v>
      </c>
      <c r="AZ17">
        <v>0</v>
      </c>
      <c r="BA17">
        <v>32</v>
      </c>
      <c r="BB17">
        <v>0</v>
      </c>
      <c r="BC17">
        <v>0</v>
      </c>
      <c r="BD17">
        <v>0</v>
      </c>
      <c r="BE17">
        <v>0</v>
      </c>
      <c r="BF17">
        <v>0</v>
      </c>
      <c r="BG17">
        <v>0</v>
      </c>
      <c r="BH17">
        <v>0</v>
      </c>
      <c r="BI17">
        <v>0</v>
      </c>
      <c r="BJ17">
        <v>0</v>
      </c>
      <c r="BK17">
        <v>0</v>
      </c>
      <c r="BL17">
        <v>0</v>
      </c>
      <c r="BM17">
        <v>0</v>
      </c>
      <c r="BN17">
        <v>0</v>
      </c>
      <c r="BO17">
        <v>0</v>
      </c>
      <c r="BP17">
        <v>0</v>
      </c>
      <c r="BQ17">
        <v>0</v>
      </c>
      <c r="BR17">
        <v>0</v>
      </c>
      <c r="BS17">
        <v>0</v>
      </c>
      <c r="BT17">
        <v>0</v>
      </c>
      <c r="BU17">
        <v>0</v>
      </c>
      <c r="BV17">
        <v>0</v>
      </c>
      <c r="BW17">
        <v>0</v>
      </c>
      <c r="CX17">
        <f>Y17*Source!I45</f>
        <v>210.40499999999997</v>
      </c>
      <c r="CY17">
        <f>AB17</f>
        <v>1</v>
      </c>
      <c r="CZ17">
        <f>AF17</f>
        <v>1</v>
      </c>
      <c r="DA17">
        <f>AJ17</f>
        <v>1</v>
      </c>
      <c r="DB17">
        <v>0</v>
      </c>
    </row>
    <row r="18" spans="1:106" x14ac:dyDescent="0.2">
      <c r="A18">
        <f>ROW(Source!A45)</f>
        <v>45</v>
      </c>
      <c r="B18">
        <v>42559019</v>
      </c>
      <c r="C18">
        <v>42559152</v>
      </c>
      <c r="D18">
        <v>30541208</v>
      </c>
      <c r="E18">
        <v>30515945</v>
      </c>
      <c r="F18">
        <v>1</v>
      </c>
      <c r="G18">
        <v>30515945</v>
      </c>
      <c r="H18">
        <v>3</v>
      </c>
      <c r="I18" t="s">
        <v>555</v>
      </c>
      <c r="J18" t="s">
        <v>3</v>
      </c>
      <c r="K18" t="s">
        <v>556</v>
      </c>
      <c r="L18">
        <v>1344</v>
      </c>
      <c r="N18">
        <v>1008</v>
      </c>
      <c r="O18" t="s">
        <v>554</v>
      </c>
      <c r="P18" t="s">
        <v>554</v>
      </c>
      <c r="Q18">
        <v>1</v>
      </c>
      <c r="W18">
        <v>0</v>
      </c>
      <c r="X18">
        <v>-94250534</v>
      </c>
      <c r="Y18">
        <v>18.13</v>
      </c>
      <c r="AA18">
        <v>1</v>
      </c>
      <c r="AB18">
        <v>0</v>
      </c>
      <c r="AC18">
        <v>0</v>
      </c>
      <c r="AD18">
        <v>0</v>
      </c>
      <c r="AE18">
        <v>1</v>
      </c>
      <c r="AF18">
        <v>0</v>
      </c>
      <c r="AG18">
        <v>0</v>
      </c>
      <c r="AH18">
        <v>0</v>
      </c>
      <c r="AI18">
        <v>1</v>
      </c>
      <c r="AJ18">
        <v>1</v>
      </c>
      <c r="AK18">
        <v>1</v>
      </c>
      <c r="AL18">
        <v>1</v>
      </c>
      <c r="AN18">
        <v>0</v>
      </c>
      <c r="AO18">
        <v>1</v>
      </c>
      <c r="AP18">
        <v>0</v>
      </c>
      <c r="AQ18">
        <v>0</v>
      </c>
      <c r="AR18">
        <v>0</v>
      </c>
      <c r="AS18" t="s">
        <v>3</v>
      </c>
      <c r="AT18">
        <v>18.13</v>
      </c>
      <c r="AU18" t="s">
        <v>3</v>
      </c>
      <c r="AV18">
        <v>0</v>
      </c>
      <c r="AW18">
        <v>2</v>
      </c>
      <c r="AX18">
        <v>42706614</v>
      </c>
      <c r="AY18">
        <v>1</v>
      </c>
      <c r="AZ18">
        <v>0</v>
      </c>
      <c r="BA18">
        <v>36</v>
      </c>
      <c r="BB18">
        <v>0</v>
      </c>
      <c r="BC18">
        <v>0</v>
      </c>
      <c r="BD18">
        <v>0</v>
      </c>
      <c r="BE18">
        <v>0</v>
      </c>
      <c r="BF18">
        <v>0</v>
      </c>
      <c r="BG18">
        <v>0</v>
      </c>
      <c r="BH18">
        <v>0</v>
      </c>
      <c r="BI18">
        <v>0</v>
      </c>
      <c r="BJ18">
        <v>0</v>
      </c>
      <c r="BK18">
        <v>0</v>
      </c>
      <c r="BL18">
        <v>0</v>
      </c>
      <c r="BM18">
        <v>0</v>
      </c>
      <c r="BN18">
        <v>0</v>
      </c>
      <c r="BO18">
        <v>0</v>
      </c>
      <c r="BP18">
        <v>0</v>
      </c>
      <c r="BQ18">
        <v>0</v>
      </c>
      <c r="BR18">
        <v>0</v>
      </c>
      <c r="BS18">
        <v>0</v>
      </c>
      <c r="BT18">
        <v>0</v>
      </c>
      <c r="BU18">
        <v>0</v>
      </c>
      <c r="BV18">
        <v>0</v>
      </c>
      <c r="BW18">
        <v>0</v>
      </c>
      <c r="CX18">
        <f>Y18*Source!I45</f>
        <v>70.706999999999994</v>
      </c>
      <c r="CY18">
        <f>AA18</f>
        <v>1</v>
      </c>
      <c r="CZ18">
        <f>AE18</f>
        <v>1</v>
      </c>
      <c r="DA18">
        <f>AI18</f>
        <v>1</v>
      </c>
      <c r="DB18">
        <v>0</v>
      </c>
    </row>
    <row r="19" spans="1:106" x14ac:dyDescent="0.2">
      <c r="A19">
        <f>ROW(Source!A52)</f>
        <v>52</v>
      </c>
      <c r="B19">
        <v>42559021</v>
      </c>
      <c r="C19">
        <v>42559160</v>
      </c>
      <c r="D19">
        <v>30515951</v>
      </c>
      <c r="E19">
        <v>30515945</v>
      </c>
      <c r="F19">
        <v>1</v>
      </c>
      <c r="G19">
        <v>30515945</v>
      </c>
      <c r="H19">
        <v>1</v>
      </c>
      <c r="I19" t="s">
        <v>549</v>
      </c>
      <c r="J19" t="s">
        <v>3</v>
      </c>
      <c r="K19" t="s">
        <v>550</v>
      </c>
      <c r="L19">
        <v>1191</v>
      </c>
      <c r="N19">
        <v>1013</v>
      </c>
      <c r="O19" t="s">
        <v>551</v>
      </c>
      <c r="P19" t="s">
        <v>551</v>
      </c>
      <c r="Q19">
        <v>1</v>
      </c>
      <c r="W19">
        <v>0</v>
      </c>
      <c r="X19">
        <v>476480486</v>
      </c>
      <c r="Y19">
        <v>34.154999999999994</v>
      </c>
      <c r="AA19">
        <v>0</v>
      </c>
      <c r="AB19">
        <v>0</v>
      </c>
      <c r="AC19">
        <v>0</v>
      </c>
      <c r="AD19">
        <v>0</v>
      </c>
      <c r="AE19">
        <v>0</v>
      </c>
      <c r="AF19">
        <v>0</v>
      </c>
      <c r="AG19">
        <v>0</v>
      </c>
      <c r="AH19">
        <v>0</v>
      </c>
      <c r="AI19">
        <v>1</v>
      </c>
      <c r="AJ19">
        <v>1</v>
      </c>
      <c r="AK19">
        <v>1</v>
      </c>
      <c r="AL19">
        <v>1</v>
      </c>
      <c r="AN19">
        <v>0</v>
      </c>
      <c r="AO19">
        <v>1</v>
      </c>
      <c r="AP19">
        <v>1</v>
      </c>
      <c r="AQ19">
        <v>0</v>
      </c>
      <c r="AR19">
        <v>0</v>
      </c>
      <c r="AS19" t="s">
        <v>3</v>
      </c>
      <c r="AT19">
        <v>29.7</v>
      </c>
      <c r="AU19" t="s">
        <v>22</v>
      </c>
      <c r="AV19">
        <v>1</v>
      </c>
      <c r="AW19">
        <v>2</v>
      </c>
      <c r="AX19">
        <v>42706618</v>
      </c>
      <c r="AY19">
        <v>1</v>
      </c>
      <c r="AZ19">
        <v>0</v>
      </c>
      <c r="BA19">
        <v>37</v>
      </c>
      <c r="BB19">
        <v>0</v>
      </c>
      <c r="BC19">
        <v>0</v>
      </c>
      <c r="BD19">
        <v>0</v>
      </c>
      <c r="BE19">
        <v>0</v>
      </c>
      <c r="BF19">
        <v>0</v>
      </c>
      <c r="BG19">
        <v>0</v>
      </c>
      <c r="BH19">
        <v>0</v>
      </c>
      <c r="BI19">
        <v>0</v>
      </c>
      <c r="BJ19">
        <v>0</v>
      </c>
      <c r="BK19">
        <v>0</v>
      </c>
      <c r="BL19">
        <v>0</v>
      </c>
      <c r="BM19">
        <v>0</v>
      </c>
      <c r="BN19">
        <v>0</v>
      </c>
      <c r="BO19">
        <v>0</v>
      </c>
      <c r="BP19">
        <v>0</v>
      </c>
      <c r="BQ19">
        <v>0</v>
      </c>
      <c r="BR19">
        <v>0</v>
      </c>
      <c r="BS19">
        <v>0</v>
      </c>
      <c r="BT19">
        <v>0</v>
      </c>
      <c r="BU19">
        <v>0</v>
      </c>
      <c r="BV19">
        <v>0</v>
      </c>
      <c r="BW19">
        <v>0</v>
      </c>
      <c r="CX19">
        <f>Y19*Source!I52</f>
        <v>112.71149999999997</v>
      </c>
      <c r="CY19">
        <f>AD19</f>
        <v>0</v>
      </c>
      <c r="CZ19">
        <f>AH19</f>
        <v>0</v>
      </c>
      <c r="DA19">
        <f>AL19</f>
        <v>1</v>
      </c>
      <c r="DB19">
        <v>0</v>
      </c>
    </row>
    <row r="20" spans="1:106" x14ac:dyDescent="0.2">
      <c r="A20">
        <f>ROW(Source!A52)</f>
        <v>52</v>
      </c>
      <c r="B20">
        <v>42559021</v>
      </c>
      <c r="C20">
        <v>42559160</v>
      </c>
      <c r="D20">
        <v>30516999</v>
      </c>
      <c r="E20">
        <v>30515945</v>
      </c>
      <c r="F20">
        <v>1</v>
      </c>
      <c r="G20">
        <v>30515945</v>
      </c>
      <c r="H20">
        <v>2</v>
      </c>
      <c r="I20" t="s">
        <v>552</v>
      </c>
      <c r="J20" t="s">
        <v>3</v>
      </c>
      <c r="K20" t="s">
        <v>553</v>
      </c>
      <c r="L20">
        <v>1344</v>
      </c>
      <c r="N20">
        <v>1008</v>
      </c>
      <c r="O20" t="s">
        <v>554</v>
      </c>
      <c r="P20" t="s">
        <v>554</v>
      </c>
      <c r="Q20">
        <v>1</v>
      </c>
      <c r="W20">
        <v>0</v>
      </c>
      <c r="X20">
        <v>-1180195794</v>
      </c>
      <c r="Y20">
        <v>53.949999999999996</v>
      </c>
      <c r="AA20">
        <v>0</v>
      </c>
      <c r="AB20">
        <v>1</v>
      </c>
      <c r="AC20">
        <v>0</v>
      </c>
      <c r="AD20">
        <v>0</v>
      </c>
      <c r="AE20">
        <v>0</v>
      </c>
      <c r="AF20">
        <v>1</v>
      </c>
      <c r="AG20">
        <v>0</v>
      </c>
      <c r="AH20">
        <v>0</v>
      </c>
      <c r="AI20">
        <v>1</v>
      </c>
      <c r="AJ20">
        <v>1</v>
      </c>
      <c r="AK20">
        <v>1</v>
      </c>
      <c r="AL20">
        <v>1</v>
      </c>
      <c r="AN20">
        <v>0</v>
      </c>
      <c r="AO20">
        <v>1</v>
      </c>
      <c r="AP20">
        <v>1</v>
      </c>
      <c r="AQ20">
        <v>0</v>
      </c>
      <c r="AR20">
        <v>0</v>
      </c>
      <c r="AS20" t="s">
        <v>3</v>
      </c>
      <c r="AT20">
        <v>43.16</v>
      </c>
      <c r="AU20" t="s">
        <v>21</v>
      </c>
      <c r="AV20">
        <v>0</v>
      </c>
      <c r="AW20">
        <v>2</v>
      </c>
      <c r="AX20">
        <v>42706619</v>
      </c>
      <c r="AY20">
        <v>1</v>
      </c>
      <c r="AZ20">
        <v>0</v>
      </c>
      <c r="BA20">
        <v>38</v>
      </c>
      <c r="BB20">
        <v>0</v>
      </c>
      <c r="BC20">
        <v>0</v>
      </c>
      <c r="BD20">
        <v>0</v>
      </c>
      <c r="BE20">
        <v>0</v>
      </c>
      <c r="BF20">
        <v>0</v>
      </c>
      <c r="BG20">
        <v>0</v>
      </c>
      <c r="BH20">
        <v>0</v>
      </c>
      <c r="BI20">
        <v>0</v>
      </c>
      <c r="BJ20">
        <v>0</v>
      </c>
      <c r="BK20">
        <v>0</v>
      </c>
      <c r="BL20">
        <v>0</v>
      </c>
      <c r="BM20">
        <v>0</v>
      </c>
      <c r="BN20">
        <v>0</v>
      </c>
      <c r="BO20">
        <v>0</v>
      </c>
      <c r="BP20">
        <v>0</v>
      </c>
      <c r="BQ20">
        <v>0</v>
      </c>
      <c r="BR20">
        <v>0</v>
      </c>
      <c r="BS20">
        <v>0</v>
      </c>
      <c r="BT20">
        <v>0</v>
      </c>
      <c r="BU20">
        <v>0</v>
      </c>
      <c r="BV20">
        <v>0</v>
      </c>
      <c r="BW20">
        <v>0</v>
      </c>
      <c r="CX20">
        <f>Y20*Source!I52</f>
        <v>178.03499999999997</v>
      </c>
      <c r="CY20">
        <f>AB20</f>
        <v>1</v>
      </c>
      <c r="CZ20">
        <f>AF20</f>
        <v>1</v>
      </c>
      <c r="DA20">
        <f>AJ20</f>
        <v>1</v>
      </c>
      <c r="DB20">
        <v>0</v>
      </c>
    </row>
    <row r="21" spans="1:106" x14ac:dyDescent="0.2">
      <c r="A21">
        <f>ROW(Source!A52)</f>
        <v>52</v>
      </c>
      <c r="B21">
        <v>42559021</v>
      </c>
      <c r="C21">
        <v>42559160</v>
      </c>
      <c r="D21">
        <v>30541208</v>
      </c>
      <c r="E21">
        <v>30515945</v>
      </c>
      <c r="F21">
        <v>1</v>
      </c>
      <c r="G21">
        <v>30515945</v>
      </c>
      <c r="H21">
        <v>3</v>
      </c>
      <c r="I21" t="s">
        <v>555</v>
      </c>
      <c r="J21" t="s">
        <v>3</v>
      </c>
      <c r="K21" t="s">
        <v>556</v>
      </c>
      <c r="L21">
        <v>1344</v>
      </c>
      <c r="N21">
        <v>1008</v>
      </c>
      <c r="O21" t="s">
        <v>554</v>
      </c>
      <c r="P21" t="s">
        <v>554</v>
      </c>
      <c r="Q21">
        <v>1</v>
      </c>
      <c r="W21">
        <v>0</v>
      </c>
      <c r="X21">
        <v>-94250534</v>
      </c>
      <c r="Y21">
        <v>18.13</v>
      </c>
      <c r="AA21">
        <v>1</v>
      </c>
      <c r="AB21">
        <v>0</v>
      </c>
      <c r="AC21">
        <v>0</v>
      </c>
      <c r="AD21">
        <v>0</v>
      </c>
      <c r="AE21">
        <v>1</v>
      </c>
      <c r="AF21">
        <v>0</v>
      </c>
      <c r="AG21">
        <v>0</v>
      </c>
      <c r="AH21">
        <v>0</v>
      </c>
      <c r="AI21">
        <v>1</v>
      </c>
      <c r="AJ21">
        <v>1</v>
      </c>
      <c r="AK21">
        <v>1</v>
      </c>
      <c r="AL21">
        <v>1</v>
      </c>
      <c r="AN21">
        <v>0</v>
      </c>
      <c r="AO21">
        <v>1</v>
      </c>
      <c r="AP21">
        <v>0</v>
      </c>
      <c r="AQ21">
        <v>0</v>
      </c>
      <c r="AR21">
        <v>0</v>
      </c>
      <c r="AS21" t="s">
        <v>3</v>
      </c>
      <c r="AT21">
        <v>18.13</v>
      </c>
      <c r="AU21" t="s">
        <v>3</v>
      </c>
      <c r="AV21">
        <v>0</v>
      </c>
      <c r="AW21">
        <v>2</v>
      </c>
      <c r="AX21">
        <v>42706623</v>
      </c>
      <c r="AY21">
        <v>1</v>
      </c>
      <c r="AZ21">
        <v>0</v>
      </c>
      <c r="BA21">
        <v>42</v>
      </c>
      <c r="BB21">
        <v>0</v>
      </c>
      <c r="BC21">
        <v>0</v>
      </c>
      <c r="BD21">
        <v>0</v>
      </c>
      <c r="BE21">
        <v>0</v>
      </c>
      <c r="BF21">
        <v>0</v>
      </c>
      <c r="BG21">
        <v>0</v>
      </c>
      <c r="BH21">
        <v>0</v>
      </c>
      <c r="BI21">
        <v>0</v>
      </c>
      <c r="BJ21">
        <v>0</v>
      </c>
      <c r="BK21">
        <v>0</v>
      </c>
      <c r="BL21">
        <v>0</v>
      </c>
      <c r="BM21">
        <v>0</v>
      </c>
      <c r="BN21">
        <v>0</v>
      </c>
      <c r="BO21">
        <v>0</v>
      </c>
      <c r="BP21">
        <v>0</v>
      </c>
      <c r="BQ21">
        <v>0</v>
      </c>
      <c r="BR21">
        <v>0</v>
      </c>
      <c r="BS21">
        <v>0</v>
      </c>
      <c r="BT21">
        <v>0</v>
      </c>
      <c r="BU21">
        <v>0</v>
      </c>
      <c r="BV21">
        <v>0</v>
      </c>
      <c r="BW21">
        <v>0</v>
      </c>
      <c r="CX21">
        <f>Y21*Source!I52</f>
        <v>59.828999999999994</v>
      </c>
      <c r="CY21">
        <f>AA21</f>
        <v>1</v>
      </c>
      <c r="CZ21">
        <f>AE21</f>
        <v>1</v>
      </c>
      <c r="DA21">
        <f>AI21</f>
        <v>1</v>
      </c>
      <c r="DB21">
        <v>0</v>
      </c>
    </row>
    <row r="22" spans="1:106" x14ac:dyDescent="0.2">
      <c r="A22">
        <f>ROW(Source!A53)</f>
        <v>53</v>
      </c>
      <c r="B22">
        <v>42559019</v>
      </c>
      <c r="C22">
        <v>42559160</v>
      </c>
      <c r="D22">
        <v>30515951</v>
      </c>
      <c r="E22">
        <v>30515945</v>
      </c>
      <c r="F22">
        <v>1</v>
      </c>
      <c r="G22">
        <v>30515945</v>
      </c>
      <c r="H22">
        <v>1</v>
      </c>
      <c r="I22" t="s">
        <v>549</v>
      </c>
      <c r="J22" t="s">
        <v>3</v>
      </c>
      <c r="K22" t="s">
        <v>550</v>
      </c>
      <c r="L22">
        <v>1191</v>
      </c>
      <c r="N22">
        <v>1013</v>
      </c>
      <c r="O22" t="s">
        <v>551</v>
      </c>
      <c r="P22" t="s">
        <v>551</v>
      </c>
      <c r="Q22">
        <v>1</v>
      </c>
      <c r="W22">
        <v>0</v>
      </c>
      <c r="X22">
        <v>476480486</v>
      </c>
      <c r="Y22">
        <v>34.154999999999994</v>
      </c>
      <c r="AA22">
        <v>0</v>
      </c>
      <c r="AB22">
        <v>0</v>
      </c>
      <c r="AC22">
        <v>0</v>
      </c>
      <c r="AD22">
        <v>0</v>
      </c>
      <c r="AE22">
        <v>0</v>
      </c>
      <c r="AF22">
        <v>0</v>
      </c>
      <c r="AG22">
        <v>0</v>
      </c>
      <c r="AH22">
        <v>0</v>
      </c>
      <c r="AI22">
        <v>1</v>
      </c>
      <c r="AJ22">
        <v>1</v>
      </c>
      <c r="AK22">
        <v>1</v>
      </c>
      <c r="AL22">
        <v>1</v>
      </c>
      <c r="AN22">
        <v>0</v>
      </c>
      <c r="AO22">
        <v>1</v>
      </c>
      <c r="AP22">
        <v>1</v>
      </c>
      <c r="AQ22">
        <v>0</v>
      </c>
      <c r="AR22">
        <v>0</v>
      </c>
      <c r="AS22" t="s">
        <v>3</v>
      </c>
      <c r="AT22">
        <v>29.7</v>
      </c>
      <c r="AU22" t="s">
        <v>22</v>
      </c>
      <c r="AV22">
        <v>1</v>
      </c>
      <c r="AW22">
        <v>2</v>
      </c>
      <c r="AX22">
        <v>42706618</v>
      </c>
      <c r="AY22">
        <v>1</v>
      </c>
      <c r="AZ22">
        <v>0</v>
      </c>
      <c r="BA22">
        <v>43</v>
      </c>
      <c r="BB22">
        <v>0</v>
      </c>
      <c r="BC22">
        <v>0</v>
      </c>
      <c r="BD22">
        <v>0</v>
      </c>
      <c r="BE22">
        <v>0</v>
      </c>
      <c r="BF22">
        <v>0</v>
      </c>
      <c r="BG22">
        <v>0</v>
      </c>
      <c r="BH22">
        <v>0</v>
      </c>
      <c r="BI22">
        <v>0</v>
      </c>
      <c r="BJ22">
        <v>0</v>
      </c>
      <c r="BK22">
        <v>0</v>
      </c>
      <c r="BL22">
        <v>0</v>
      </c>
      <c r="BM22">
        <v>0</v>
      </c>
      <c r="BN22">
        <v>0</v>
      </c>
      <c r="BO22">
        <v>0</v>
      </c>
      <c r="BP22">
        <v>0</v>
      </c>
      <c r="BQ22">
        <v>0</v>
      </c>
      <c r="BR22">
        <v>0</v>
      </c>
      <c r="BS22">
        <v>0</v>
      </c>
      <c r="BT22">
        <v>0</v>
      </c>
      <c r="BU22">
        <v>0</v>
      </c>
      <c r="BV22">
        <v>0</v>
      </c>
      <c r="BW22">
        <v>0</v>
      </c>
      <c r="CX22">
        <f>Y22*Source!I53</f>
        <v>112.71149999999997</v>
      </c>
      <c r="CY22">
        <f>AD22</f>
        <v>0</v>
      </c>
      <c r="CZ22">
        <f>AH22</f>
        <v>0</v>
      </c>
      <c r="DA22">
        <f>AL22</f>
        <v>1</v>
      </c>
      <c r="DB22">
        <v>0</v>
      </c>
    </row>
    <row r="23" spans="1:106" x14ac:dyDescent="0.2">
      <c r="A23">
        <f>ROW(Source!A53)</f>
        <v>53</v>
      </c>
      <c r="B23">
        <v>42559019</v>
      </c>
      <c r="C23">
        <v>42559160</v>
      </c>
      <c r="D23">
        <v>30516999</v>
      </c>
      <c r="E23">
        <v>30515945</v>
      </c>
      <c r="F23">
        <v>1</v>
      </c>
      <c r="G23">
        <v>30515945</v>
      </c>
      <c r="H23">
        <v>2</v>
      </c>
      <c r="I23" t="s">
        <v>552</v>
      </c>
      <c r="J23" t="s">
        <v>3</v>
      </c>
      <c r="K23" t="s">
        <v>553</v>
      </c>
      <c r="L23">
        <v>1344</v>
      </c>
      <c r="N23">
        <v>1008</v>
      </c>
      <c r="O23" t="s">
        <v>554</v>
      </c>
      <c r="P23" t="s">
        <v>554</v>
      </c>
      <c r="Q23">
        <v>1</v>
      </c>
      <c r="W23">
        <v>0</v>
      </c>
      <c r="X23">
        <v>-1180195794</v>
      </c>
      <c r="Y23">
        <v>53.949999999999996</v>
      </c>
      <c r="AA23">
        <v>0</v>
      </c>
      <c r="AB23">
        <v>1</v>
      </c>
      <c r="AC23">
        <v>0</v>
      </c>
      <c r="AD23">
        <v>0</v>
      </c>
      <c r="AE23">
        <v>0</v>
      </c>
      <c r="AF23">
        <v>1</v>
      </c>
      <c r="AG23">
        <v>0</v>
      </c>
      <c r="AH23">
        <v>0</v>
      </c>
      <c r="AI23">
        <v>1</v>
      </c>
      <c r="AJ23">
        <v>1</v>
      </c>
      <c r="AK23">
        <v>1</v>
      </c>
      <c r="AL23">
        <v>1</v>
      </c>
      <c r="AN23">
        <v>0</v>
      </c>
      <c r="AO23">
        <v>1</v>
      </c>
      <c r="AP23">
        <v>1</v>
      </c>
      <c r="AQ23">
        <v>0</v>
      </c>
      <c r="AR23">
        <v>0</v>
      </c>
      <c r="AS23" t="s">
        <v>3</v>
      </c>
      <c r="AT23">
        <v>43.16</v>
      </c>
      <c r="AU23" t="s">
        <v>21</v>
      </c>
      <c r="AV23">
        <v>0</v>
      </c>
      <c r="AW23">
        <v>2</v>
      </c>
      <c r="AX23">
        <v>42706619</v>
      </c>
      <c r="AY23">
        <v>1</v>
      </c>
      <c r="AZ23">
        <v>0</v>
      </c>
      <c r="BA23">
        <v>44</v>
      </c>
      <c r="BB23">
        <v>0</v>
      </c>
      <c r="BC23">
        <v>0</v>
      </c>
      <c r="BD23">
        <v>0</v>
      </c>
      <c r="BE23">
        <v>0</v>
      </c>
      <c r="BF23">
        <v>0</v>
      </c>
      <c r="BG23">
        <v>0</v>
      </c>
      <c r="BH23">
        <v>0</v>
      </c>
      <c r="BI23">
        <v>0</v>
      </c>
      <c r="BJ23">
        <v>0</v>
      </c>
      <c r="BK23">
        <v>0</v>
      </c>
      <c r="BL23">
        <v>0</v>
      </c>
      <c r="BM23">
        <v>0</v>
      </c>
      <c r="BN23">
        <v>0</v>
      </c>
      <c r="BO23">
        <v>0</v>
      </c>
      <c r="BP23">
        <v>0</v>
      </c>
      <c r="BQ23">
        <v>0</v>
      </c>
      <c r="BR23">
        <v>0</v>
      </c>
      <c r="BS23">
        <v>0</v>
      </c>
      <c r="BT23">
        <v>0</v>
      </c>
      <c r="BU23">
        <v>0</v>
      </c>
      <c r="BV23">
        <v>0</v>
      </c>
      <c r="BW23">
        <v>0</v>
      </c>
      <c r="CX23">
        <f>Y23*Source!I53</f>
        <v>178.03499999999997</v>
      </c>
      <c r="CY23">
        <f>AB23</f>
        <v>1</v>
      </c>
      <c r="CZ23">
        <f>AF23</f>
        <v>1</v>
      </c>
      <c r="DA23">
        <f>AJ23</f>
        <v>1</v>
      </c>
      <c r="DB23">
        <v>0</v>
      </c>
    </row>
    <row r="24" spans="1:106" x14ac:dyDescent="0.2">
      <c r="A24">
        <f>ROW(Source!A53)</f>
        <v>53</v>
      </c>
      <c r="B24">
        <v>42559019</v>
      </c>
      <c r="C24">
        <v>42559160</v>
      </c>
      <c r="D24">
        <v>30541208</v>
      </c>
      <c r="E24">
        <v>30515945</v>
      </c>
      <c r="F24">
        <v>1</v>
      </c>
      <c r="G24">
        <v>30515945</v>
      </c>
      <c r="H24">
        <v>3</v>
      </c>
      <c r="I24" t="s">
        <v>555</v>
      </c>
      <c r="J24" t="s">
        <v>3</v>
      </c>
      <c r="K24" t="s">
        <v>556</v>
      </c>
      <c r="L24">
        <v>1344</v>
      </c>
      <c r="N24">
        <v>1008</v>
      </c>
      <c r="O24" t="s">
        <v>554</v>
      </c>
      <c r="P24" t="s">
        <v>554</v>
      </c>
      <c r="Q24">
        <v>1</v>
      </c>
      <c r="W24">
        <v>0</v>
      </c>
      <c r="X24">
        <v>-94250534</v>
      </c>
      <c r="Y24">
        <v>18.13</v>
      </c>
      <c r="AA24">
        <v>1</v>
      </c>
      <c r="AB24">
        <v>0</v>
      </c>
      <c r="AC24">
        <v>0</v>
      </c>
      <c r="AD24">
        <v>0</v>
      </c>
      <c r="AE24">
        <v>1</v>
      </c>
      <c r="AF24">
        <v>0</v>
      </c>
      <c r="AG24">
        <v>0</v>
      </c>
      <c r="AH24">
        <v>0</v>
      </c>
      <c r="AI24">
        <v>1</v>
      </c>
      <c r="AJ24">
        <v>1</v>
      </c>
      <c r="AK24">
        <v>1</v>
      </c>
      <c r="AL24">
        <v>1</v>
      </c>
      <c r="AN24">
        <v>0</v>
      </c>
      <c r="AO24">
        <v>1</v>
      </c>
      <c r="AP24">
        <v>0</v>
      </c>
      <c r="AQ24">
        <v>0</v>
      </c>
      <c r="AR24">
        <v>0</v>
      </c>
      <c r="AS24" t="s">
        <v>3</v>
      </c>
      <c r="AT24">
        <v>18.13</v>
      </c>
      <c r="AU24" t="s">
        <v>3</v>
      </c>
      <c r="AV24">
        <v>0</v>
      </c>
      <c r="AW24">
        <v>2</v>
      </c>
      <c r="AX24">
        <v>42706623</v>
      </c>
      <c r="AY24">
        <v>1</v>
      </c>
      <c r="AZ24">
        <v>0</v>
      </c>
      <c r="BA24">
        <v>48</v>
      </c>
      <c r="BB24">
        <v>0</v>
      </c>
      <c r="BC24">
        <v>0</v>
      </c>
      <c r="BD24">
        <v>0</v>
      </c>
      <c r="BE24">
        <v>0</v>
      </c>
      <c r="BF24">
        <v>0</v>
      </c>
      <c r="BG24">
        <v>0</v>
      </c>
      <c r="BH24">
        <v>0</v>
      </c>
      <c r="BI24">
        <v>0</v>
      </c>
      <c r="BJ24">
        <v>0</v>
      </c>
      <c r="BK24">
        <v>0</v>
      </c>
      <c r="BL24">
        <v>0</v>
      </c>
      <c r="BM24">
        <v>0</v>
      </c>
      <c r="BN24">
        <v>0</v>
      </c>
      <c r="BO24">
        <v>0</v>
      </c>
      <c r="BP24">
        <v>0</v>
      </c>
      <c r="BQ24">
        <v>0</v>
      </c>
      <c r="BR24">
        <v>0</v>
      </c>
      <c r="BS24">
        <v>0</v>
      </c>
      <c r="BT24">
        <v>0</v>
      </c>
      <c r="BU24">
        <v>0</v>
      </c>
      <c r="BV24">
        <v>0</v>
      </c>
      <c r="BW24">
        <v>0</v>
      </c>
      <c r="CX24">
        <f>Y24*Source!I53</f>
        <v>59.828999999999994</v>
      </c>
      <c r="CY24">
        <f>AA24</f>
        <v>1</v>
      </c>
      <c r="CZ24">
        <f>AE24</f>
        <v>1</v>
      </c>
      <c r="DA24">
        <f>AI24</f>
        <v>1</v>
      </c>
      <c r="DB24">
        <v>0</v>
      </c>
    </row>
    <row r="25" spans="1:106" x14ac:dyDescent="0.2">
      <c r="A25">
        <f>ROW(Source!A60)</f>
        <v>60</v>
      </c>
      <c r="B25">
        <v>42559021</v>
      </c>
      <c r="C25">
        <v>42559168</v>
      </c>
      <c r="D25">
        <v>30515951</v>
      </c>
      <c r="E25">
        <v>30515945</v>
      </c>
      <c r="F25">
        <v>1</v>
      </c>
      <c r="G25">
        <v>30515945</v>
      </c>
      <c r="H25">
        <v>1</v>
      </c>
      <c r="I25" t="s">
        <v>549</v>
      </c>
      <c r="J25" t="s">
        <v>3</v>
      </c>
      <c r="K25" t="s">
        <v>550</v>
      </c>
      <c r="L25">
        <v>1191</v>
      </c>
      <c r="N25">
        <v>1013</v>
      </c>
      <c r="O25" t="s">
        <v>551</v>
      </c>
      <c r="P25" t="s">
        <v>551</v>
      </c>
      <c r="Q25">
        <v>1</v>
      </c>
      <c r="W25">
        <v>0</v>
      </c>
      <c r="X25">
        <v>476480486</v>
      </c>
      <c r="Y25">
        <v>34.154999999999994</v>
      </c>
      <c r="AA25">
        <v>0</v>
      </c>
      <c r="AB25">
        <v>0</v>
      </c>
      <c r="AC25">
        <v>0</v>
      </c>
      <c r="AD25">
        <v>0</v>
      </c>
      <c r="AE25">
        <v>0</v>
      </c>
      <c r="AF25">
        <v>0</v>
      </c>
      <c r="AG25">
        <v>0</v>
      </c>
      <c r="AH25">
        <v>0</v>
      </c>
      <c r="AI25">
        <v>1</v>
      </c>
      <c r="AJ25">
        <v>1</v>
      </c>
      <c r="AK25">
        <v>1</v>
      </c>
      <c r="AL25">
        <v>1</v>
      </c>
      <c r="AN25">
        <v>0</v>
      </c>
      <c r="AO25">
        <v>1</v>
      </c>
      <c r="AP25">
        <v>1</v>
      </c>
      <c r="AQ25">
        <v>0</v>
      </c>
      <c r="AR25">
        <v>0</v>
      </c>
      <c r="AS25" t="s">
        <v>3</v>
      </c>
      <c r="AT25">
        <v>29.7</v>
      </c>
      <c r="AU25" t="s">
        <v>22</v>
      </c>
      <c r="AV25">
        <v>1</v>
      </c>
      <c r="AW25">
        <v>2</v>
      </c>
      <c r="AX25">
        <v>42706627</v>
      </c>
      <c r="AY25">
        <v>1</v>
      </c>
      <c r="AZ25">
        <v>0</v>
      </c>
      <c r="BA25">
        <v>49</v>
      </c>
      <c r="BB25">
        <v>0</v>
      </c>
      <c r="BC25">
        <v>0</v>
      </c>
      <c r="BD25">
        <v>0</v>
      </c>
      <c r="BE25">
        <v>0</v>
      </c>
      <c r="BF25">
        <v>0</v>
      </c>
      <c r="BG25">
        <v>0</v>
      </c>
      <c r="BH25">
        <v>0</v>
      </c>
      <c r="BI25">
        <v>0</v>
      </c>
      <c r="BJ25">
        <v>0</v>
      </c>
      <c r="BK25">
        <v>0</v>
      </c>
      <c r="BL25">
        <v>0</v>
      </c>
      <c r="BM25">
        <v>0</v>
      </c>
      <c r="BN25">
        <v>0</v>
      </c>
      <c r="BO25">
        <v>0</v>
      </c>
      <c r="BP25">
        <v>0</v>
      </c>
      <c r="BQ25">
        <v>0</v>
      </c>
      <c r="BR25">
        <v>0</v>
      </c>
      <c r="BS25">
        <v>0</v>
      </c>
      <c r="BT25">
        <v>0</v>
      </c>
      <c r="BU25">
        <v>0</v>
      </c>
      <c r="BV25">
        <v>0</v>
      </c>
      <c r="BW25">
        <v>0</v>
      </c>
      <c r="CX25">
        <f>Y25*Source!I60</f>
        <v>104.17274999999998</v>
      </c>
      <c r="CY25">
        <f>AD25</f>
        <v>0</v>
      </c>
      <c r="CZ25">
        <f>AH25</f>
        <v>0</v>
      </c>
      <c r="DA25">
        <f>AL25</f>
        <v>1</v>
      </c>
      <c r="DB25">
        <v>0</v>
      </c>
    </row>
    <row r="26" spans="1:106" x14ac:dyDescent="0.2">
      <c r="A26">
        <f>ROW(Source!A60)</f>
        <v>60</v>
      </c>
      <c r="B26">
        <v>42559021</v>
      </c>
      <c r="C26">
        <v>42559168</v>
      </c>
      <c r="D26">
        <v>30516999</v>
      </c>
      <c r="E26">
        <v>30515945</v>
      </c>
      <c r="F26">
        <v>1</v>
      </c>
      <c r="G26">
        <v>30515945</v>
      </c>
      <c r="H26">
        <v>2</v>
      </c>
      <c r="I26" t="s">
        <v>552</v>
      </c>
      <c r="J26" t="s">
        <v>3</v>
      </c>
      <c r="K26" t="s">
        <v>553</v>
      </c>
      <c r="L26">
        <v>1344</v>
      </c>
      <c r="N26">
        <v>1008</v>
      </c>
      <c r="O26" t="s">
        <v>554</v>
      </c>
      <c r="P26" t="s">
        <v>554</v>
      </c>
      <c r="Q26">
        <v>1</v>
      </c>
      <c r="W26">
        <v>0</v>
      </c>
      <c r="X26">
        <v>-1180195794</v>
      </c>
      <c r="Y26">
        <v>53.949999999999996</v>
      </c>
      <c r="AA26">
        <v>0</v>
      </c>
      <c r="AB26">
        <v>1</v>
      </c>
      <c r="AC26">
        <v>0</v>
      </c>
      <c r="AD26">
        <v>0</v>
      </c>
      <c r="AE26">
        <v>0</v>
      </c>
      <c r="AF26">
        <v>1</v>
      </c>
      <c r="AG26">
        <v>0</v>
      </c>
      <c r="AH26">
        <v>0</v>
      </c>
      <c r="AI26">
        <v>1</v>
      </c>
      <c r="AJ26">
        <v>1</v>
      </c>
      <c r="AK26">
        <v>1</v>
      </c>
      <c r="AL26">
        <v>1</v>
      </c>
      <c r="AN26">
        <v>0</v>
      </c>
      <c r="AO26">
        <v>1</v>
      </c>
      <c r="AP26">
        <v>1</v>
      </c>
      <c r="AQ26">
        <v>0</v>
      </c>
      <c r="AR26">
        <v>0</v>
      </c>
      <c r="AS26" t="s">
        <v>3</v>
      </c>
      <c r="AT26">
        <v>43.16</v>
      </c>
      <c r="AU26" t="s">
        <v>21</v>
      </c>
      <c r="AV26">
        <v>0</v>
      </c>
      <c r="AW26">
        <v>2</v>
      </c>
      <c r="AX26">
        <v>42706628</v>
      </c>
      <c r="AY26">
        <v>1</v>
      </c>
      <c r="AZ26">
        <v>0</v>
      </c>
      <c r="BA26">
        <v>50</v>
      </c>
      <c r="BB26">
        <v>0</v>
      </c>
      <c r="BC26">
        <v>0</v>
      </c>
      <c r="BD26">
        <v>0</v>
      </c>
      <c r="BE26">
        <v>0</v>
      </c>
      <c r="BF26">
        <v>0</v>
      </c>
      <c r="BG26">
        <v>0</v>
      </c>
      <c r="BH26">
        <v>0</v>
      </c>
      <c r="BI26">
        <v>0</v>
      </c>
      <c r="BJ26">
        <v>0</v>
      </c>
      <c r="BK26">
        <v>0</v>
      </c>
      <c r="BL26">
        <v>0</v>
      </c>
      <c r="BM26">
        <v>0</v>
      </c>
      <c r="BN26">
        <v>0</v>
      </c>
      <c r="BO26">
        <v>0</v>
      </c>
      <c r="BP26">
        <v>0</v>
      </c>
      <c r="BQ26">
        <v>0</v>
      </c>
      <c r="BR26">
        <v>0</v>
      </c>
      <c r="BS26">
        <v>0</v>
      </c>
      <c r="BT26">
        <v>0</v>
      </c>
      <c r="BU26">
        <v>0</v>
      </c>
      <c r="BV26">
        <v>0</v>
      </c>
      <c r="BW26">
        <v>0</v>
      </c>
      <c r="CX26">
        <f>Y26*Source!I60</f>
        <v>164.54749999999999</v>
      </c>
      <c r="CY26">
        <f>AB26</f>
        <v>1</v>
      </c>
      <c r="CZ26">
        <f>AF26</f>
        <v>1</v>
      </c>
      <c r="DA26">
        <f>AJ26</f>
        <v>1</v>
      </c>
      <c r="DB26">
        <v>0</v>
      </c>
    </row>
    <row r="27" spans="1:106" x14ac:dyDescent="0.2">
      <c r="A27">
        <f>ROW(Source!A60)</f>
        <v>60</v>
      </c>
      <c r="B27">
        <v>42559021</v>
      </c>
      <c r="C27">
        <v>42559168</v>
      </c>
      <c r="D27">
        <v>30541208</v>
      </c>
      <c r="E27">
        <v>30515945</v>
      </c>
      <c r="F27">
        <v>1</v>
      </c>
      <c r="G27">
        <v>30515945</v>
      </c>
      <c r="H27">
        <v>3</v>
      </c>
      <c r="I27" t="s">
        <v>555</v>
      </c>
      <c r="J27" t="s">
        <v>3</v>
      </c>
      <c r="K27" t="s">
        <v>556</v>
      </c>
      <c r="L27">
        <v>1344</v>
      </c>
      <c r="N27">
        <v>1008</v>
      </c>
      <c r="O27" t="s">
        <v>554</v>
      </c>
      <c r="P27" t="s">
        <v>554</v>
      </c>
      <c r="Q27">
        <v>1</v>
      </c>
      <c r="W27">
        <v>0</v>
      </c>
      <c r="X27">
        <v>-94250534</v>
      </c>
      <c r="Y27">
        <v>18.13</v>
      </c>
      <c r="AA27">
        <v>1</v>
      </c>
      <c r="AB27">
        <v>0</v>
      </c>
      <c r="AC27">
        <v>0</v>
      </c>
      <c r="AD27">
        <v>0</v>
      </c>
      <c r="AE27">
        <v>1</v>
      </c>
      <c r="AF27">
        <v>0</v>
      </c>
      <c r="AG27">
        <v>0</v>
      </c>
      <c r="AH27">
        <v>0</v>
      </c>
      <c r="AI27">
        <v>1</v>
      </c>
      <c r="AJ27">
        <v>1</v>
      </c>
      <c r="AK27">
        <v>1</v>
      </c>
      <c r="AL27">
        <v>1</v>
      </c>
      <c r="AN27">
        <v>0</v>
      </c>
      <c r="AO27">
        <v>1</v>
      </c>
      <c r="AP27">
        <v>0</v>
      </c>
      <c r="AQ27">
        <v>0</v>
      </c>
      <c r="AR27">
        <v>0</v>
      </c>
      <c r="AS27" t="s">
        <v>3</v>
      </c>
      <c r="AT27">
        <v>18.13</v>
      </c>
      <c r="AU27" t="s">
        <v>3</v>
      </c>
      <c r="AV27">
        <v>0</v>
      </c>
      <c r="AW27">
        <v>2</v>
      </c>
      <c r="AX27">
        <v>42706632</v>
      </c>
      <c r="AY27">
        <v>1</v>
      </c>
      <c r="AZ27">
        <v>0</v>
      </c>
      <c r="BA27">
        <v>54</v>
      </c>
      <c r="BB27">
        <v>0</v>
      </c>
      <c r="BC27">
        <v>0</v>
      </c>
      <c r="BD27">
        <v>0</v>
      </c>
      <c r="BE27">
        <v>0</v>
      </c>
      <c r="BF27">
        <v>0</v>
      </c>
      <c r="BG27">
        <v>0</v>
      </c>
      <c r="BH27">
        <v>0</v>
      </c>
      <c r="BI27">
        <v>0</v>
      </c>
      <c r="BJ27">
        <v>0</v>
      </c>
      <c r="BK27">
        <v>0</v>
      </c>
      <c r="BL27">
        <v>0</v>
      </c>
      <c r="BM27">
        <v>0</v>
      </c>
      <c r="BN27">
        <v>0</v>
      </c>
      <c r="BO27">
        <v>0</v>
      </c>
      <c r="BP27">
        <v>0</v>
      </c>
      <c r="BQ27">
        <v>0</v>
      </c>
      <c r="BR27">
        <v>0</v>
      </c>
      <c r="BS27">
        <v>0</v>
      </c>
      <c r="BT27">
        <v>0</v>
      </c>
      <c r="BU27">
        <v>0</v>
      </c>
      <c r="BV27">
        <v>0</v>
      </c>
      <c r="BW27">
        <v>0</v>
      </c>
      <c r="CX27">
        <f>Y27*Source!I60</f>
        <v>55.296499999999995</v>
      </c>
      <c r="CY27">
        <f>AA27</f>
        <v>1</v>
      </c>
      <c r="CZ27">
        <f>AE27</f>
        <v>1</v>
      </c>
      <c r="DA27">
        <f>AI27</f>
        <v>1</v>
      </c>
      <c r="DB27">
        <v>0</v>
      </c>
    </row>
    <row r="28" spans="1:106" x14ac:dyDescent="0.2">
      <c r="A28">
        <f>ROW(Source!A61)</f>
        <v>61</v>
      </c>
      <c r="B28">
        <v>42559019</v>
      </c>
      <c r="C28">
        <v>42559168</v>
      </c>
      <c r="D28">
        <v>30515951</v>
      </c>
      <c r="E28">
        <v>30515945</v>
      </c>
      <c r="F28">
        <v>1</v>
      </c>
      <c r="G28">
        <v>30515945</v>
      </c>
      <c r="H28">
        <v>1</v>
      </c>
      <c r="I28" t="s">
        <v>549</v>
      </c>
      <c r="J28" t="s">
        <v>3</v>
      </c>
      <c r="K28" t="s">
        <v>550</v>
      </c>
      <c r="L28">
        <v>1191</v>
      </c>
      <c r="N28">
        <v>1013</v>
      </c>
      <c r="O28" t="s">
        <v>551</v>
      </c>
      <c r="P28" t="s">
        <v>551</v>
      </c>
      <c r="Q28">
        <v>1</v>
      </c>
      <c r="W28">
        <v>0</v>
      </c>
      <c r="X28">
        <v>476480486</v>
      </c>
      <c r="Y28">
        <v>34.154999999999994</v>
      </c>
      <c r="AA28">
        <v>0</v>
      </c>
      <c r="AB28">
        <v>0</v>
      </c>
      <c r="AC28">
        <v>0</v>
      </c>
      <c r="AD28">
        <v>0</v>
      </c>
      <c r="AE28">
        <v>0</v>
      </c>
      <c r="AF28">
        <v>0</v>
      </c>
      <c r="AG28">
        <v>0</v>
      </c>
      <c r="AH28">
        <v>0</v>
      </c>
      <c r="AI28">
        <v>1</v>
      </c>
      <c r="AJ28">
        <v>1</v>
      </c>
      <c r="AK28">
        <v>1</v>
      </c>
      <c r="AL28">
        <v>1</v>
      </c>
      <c r="AN28">
        <v>0</v>
      </c>
      <c r="AO28">
        <v>1</v>
      </c>
      <c r="AP28">
        <v>1</v>
      </c>
      <c r="AQ28">
        <v>0</v>
      </c>
      <c r="AR28">
        <v>0</v>
      </c>
      <c r="AS28" t="s">
        <v>3</v>
      </c>
      <c r="AT28">
        <v>29.7</v>
      </c>
      <c r="AU28" t="s">
        <v>22</v>
      </c>
      <c r="AV28">
        <v>1</v>
      </c>
      <c r="AW28">
        <v>2</v>
      </c>
      <c r="AX28">
        <v>42706627</v>
      </c>
      <c r="AY28">
        <v>1</v>
      </c>
      <c r="AZ28">
        <v>0</v>
      </c>
      <c r="BA28">
        <v>55</v>
      </c>
      <c r="BB28">
        <v>0</v>
      </c>
      <c r="BC28">
        <v>0</v>
      </c>
      <c r="BD28">
        <v>0</v>
      </c>
      <c r="BE28">
        <v>0</v>
      </c>
      <c r="BF28">
        <v>0</v>
      </c>
      <c r="BG28">
        <v>0</v>
      </c>
      <c r="BH28">
        <v>0</v>
      </c>
      <c r="BI28">
        <v>0</v>
      </c>
      <c r="BJ28">
        <v>0</v>
      </c>
      <c r="BK28">
        <v>0</v>
      </c>
      <c r="BL28">
        <v>0</v>
      </c>
      <c r="BM28">
        <v>0</v>
      </c>
      <c r="BN28">
        <v>0</v>
      </c>
      <c r="BO28">
        <v>0</v>
      </c>
      <c r="BP28">
        <v>0</v>
      </c>
      <c r="BQ28">
        <v>0</v>
      </c>
      <c r="BR28">
        <v>0</v>
      </c>
      <c r="BS28">
        <v>0</v>
      </c>
      <c r="BT28">
        <v>0</v>
      </c>
      <c r="BU28">
        <v>0</v>
      </c>
      <c r="BV28">
        <v>0</v>
      </c>
      <c r="BW28">
        <v>0</v>
      </c>
      <c r="CX28">
        <f>Y28*Source!I61</f>
        <v>104.17274999999998</v>
      </c>
      <c r="CY28">
        <f>AD28</f>
        <v>0</v>
      </c>
      <c r="CZ28">
        <f>AH28</f>
        <v>0</v>
      </c>
      <c r="DA28">
        <f>AL28</f>
        <v>1</v>
      </c>
      <c r="DB28">
        <v>0</v>
      </c>
    </row>
    <row r="29" spans="1:106" x14ac:dyDescent="0.2">
      <c r="A29">
        <f>ROW(Source!A61)</f>
        <v>61</v>
      </c>
      <c r="B29">
        <v>42559019</v>
      </c>
      <c r="C29">
        <v>42559168</v>
      </c>
      <c r="D29">
        <v>30516999</v>
      </c>
      <c r="E29">
        <v>30515945</v>
      </c>
      <c r="F29">
        <v>1</v>
      </c>
      <c r="G29">
        <v>30515945</v>
      </c>
      <c r="H29">
        <v>2</v>
      </c>
      <c r="I29" t="s">
        <v>552</v>
      </c>
      <c r="J29" t="s">
        <v>3</v>
      </c>
      <c r="K29" t="s">
        <v>553</v>
      </c>
      <c r="L29">
        <v>1344</v>
      </c>
      <c r="N29">
        <v>1008</v>
      </c>
      <c r="O29" t="s">
        <v>554</v>
      </c>
      <c r="P29" t="s">
        <v>554</v>
      </c>
      <c r="Q29">
        <v>1</v>
      </c>
      <c r="W29">
        <v>0</v>
      </c>
      <c r="X29">
        <v>-1180195794</v>
      </c>
      <c r="Y29">
        <v>53.949999999999996</v>
      </c>
      <c r="AA29">
        <v>0</v>
      </c>
      <c r="AB29">
        <v>1</v>
      </c>
      <c r="AC29">
        <v>0</v>
      </c>
      <c r="AD29">
        <v>0</v>
      </c>
      <c r="AE29">
        <v>0</v>
      </c>
      <c r="AF29">
        <v>1</v>
      </c>
      <c r="AG29">
        <v>0</v>
      </c>
      <c r="AH29">
        <v>0</v>
      </c>
      <c r="AI29">
        <v>1</v>
      </c>
      <c r="AJ29">
        <v>1</v>
      </c>
      <c r="AK29">
        <v>1</v>
      </c>
      <c r="AL29">
        <v>1</v>
      </c>
      <c r="AN29">
        <v>0</v>
      </c>
      <c r="AO29">
        <v>1</v>
      </c>
      <c r="AP29">
        <v>1</v>
      </c>
      <c r="AQ29">
        <v>0</v>
      </c>
      <c r="AR29">
        <v>0</v>
      </c>
      <c r="AS29" t="s">
        <v>3</v>
      </c>
      <c r="AT29">
        <v>43.16</v>
      </c>
      <c r="AU29" t="s">
        <v>21</v>
      </c>
      <c r="AV29">
        <v>0</v>
      </c>
      <c r="AW29">
        <v>2</v>
      </c>
      <c r="AX29">
        <v>42706628</v>
      </c>
      <c r="AY29">
        <v>1</v>
      </c>
      <c r="AZ29">
        <v>0</v>
      </c>
      <c r="BA29">
        <v>56</v>
      </c>
      <c r="BB29">
        <v>0</v>
      </c>
      <c r="BC29">
        <v>0</v>
      </c>
      <c r="BD29">
        <v>0</v>
      </c>
      <c r="BE29">
        <v>0</v>
      </c>
      <c r="BF29">
        <v>0</v>
      </c>
      <c r="BG29">
        <v>0</v>
      </c>
      <c r="BH29">
        <v>0</v>
      </c>
      <c r="BI29">
        <v>0</v>
      </c>
      <c r="BJ29">
        <v>0</v>
      </c>
      <c r="BK29">
        <v>0</v>
      </c>
      <c r="BL29">
        <v>0</v>
      </c>
      <c r="BM29">
        <v>0</v>
      </c>
      <c r="BN29">
        <v>0</v>
      </c>
      <c r="BO29">
        <v>0</v>
      </c>
      <c r="BP29">
        <v>0</v>
      </c>
      <c r="BQ29">
        <v>0</v>
      </c>
      <c r="BR29">
        <v>0</v>
      </c>
      <c r="BS29">
        <v>0</v>
      </c>
      <c r="BT29">
        <v>0</v>
      </c>
      <c r="BU29">
        <v>0</v>
      </c>
      <c r="BV29">
        <v>0</v>
      </c>
      <c r="BW29">
        <v>0</v>
      </c>
      <c r="CX29">
        <f>Y29*Source!I61</f>
        <v>164.54749999999999</v>
      </c>
      <c r="CY29">
        <f>AB29</f>
        <v>1</v>
      </c>
      <c r="CZ29">
        <f>AF29</f>
        <v>1</v>
      </c>
      <c r="DA29">
        <f>AJ29</f>
        <v>1</v>
      </c>
      <c r="DB29">
        <v>0</v>
      </c>
    </row>
    <row r="30" spans="1:106" x14ac:dyDescent="0.2">
      <c r="A30">
        <f>ROW(Source!A61)</f>
        <v>61</v>
      </c>
      <c r="B30">
        <v>42559019</v>
      </c>
      <c r="C30">
        <v>42559168</v>
      </c>
      <c r="D30">
        <v>30541208</v>
      </c>
      <c r="E30">
        <v>30515945</v>
      </c>
      <c r="F30">
        <v>1</v>
      </c>
      <c r="G30">
        <v>30515945</v>
      </c>
      <c r="H30">
        <v>3</v>
      </c>
      <c r="I30" t="s">
        <v>555</v>
      </c>
      <c r="J30" t="s">
        <v>3</v>
      </c>
      <c r="K30" t="s">
        <v>556</v>
      </c>
      <c r="L30">
        <v>1344</v>
      </c>
      <c r="N30">
        <v>1008</v>
      </c>
      <c r="O30" t="s">
        <v>554</v>
      </c>
      <c r="P30" t="s">
        <v>554</v>
      </c>
      <c r="Q30">
        <v>1</v>
      </c>
      <c r="W30">
        <v>0</v>
      </c>
      <c r="X30">
        <v>-94250534</v>
      </c>
      <c r="Y30">
        <v>18.13</v>
      </c>
      <c r="AA30">
        <v>1</v>
      </c>
      <c r="AB30">
        <v>0</v>
      </c>
      <c r="AC30">
        <v>0</v>
      </c>
      <c r="AD30">
        <v>0</v>
      </c>
      <c r="AE30">
        <v>1</v>
      </c>
      <c r="AF30">
        <v>0</v>
      </c>
      <c r="AG30">
        <v>0</v>
      </c>
      <c r="AH30">
        <v>0</v>
      </c>
      <c r="AI30">
        <v>1</v>
      </c>
      <c r="AJ30">
        <v>1</v>
      </c>
      <c r="AK30">
        <v>1</v>
      </c>
      <c r="AL30">
        <v>1</v>
      </c>
      <c r="AN30">
        <v>0</v>
      </c>
      <c r="AO30">
        <v>1</v>
      </c>
      <c r="AP30">
        <v>0</v>
      </c>
      <c r="AQ30">
        <v>0</v>
      </c>
      <c r="AR30">
        <v>0</v>
      </c>
      <c r="AS30" t="s">
        <v>3</v>
      </c>
      <c r="AT30">
        <v>18.13</v>
      </c>
      <c r="AU30" t="s">
        <v>3</v>
      </c>
      <c r="AV30">
        <v>0</v>
      </c>
      <c r="AW30">
        <v>2</v>
      </c>
      <c r="AX30">
        <v>42706632</v>
      </c>
      <c r="AY30">
        <v>1</v>
      </c>
      <c r="AZ30">
        <v>0</v>
      </c>
      <c r="BA30">
        <v>60</v>
      </c>
      <c r="BB30">
        <v>0</v>
      </c>
      <c r="BC30">
        <v>0</v>
      </c>
      <c r="BD30">
        <v>0</v>
      </c>
      <c r="BE30">
        <v>0</v>
      </c>
      <c r="BF30">
        <v>0</v>
      </c>
      <c r="BG30">
        <v>0</v>
      </c>
      <c r="BH30">
        <v>0</v>
      </c>
      <c r="BI30">
        <v>0</v>
      </c>
      <c r="BJ30">
        <v>0</v>
      </c>
      <c r="BK30">
        <v>0</v>
      </c>
      <c r="BL30">
        <v>0</v>
      </c>
      <c r="BM30">
        <v>0</v>
      </c>
      <c r="BN30">
        <v>0</v>
      </c>
      <c r="BO30">
        <v>0</v>
      </c>
      <c r="BP30">
        <v>0</v>
      </c>
      <c r="BQ30">
        <v>0</v>
      </c>
      <c r="BR30">
        <v>0</v>
      </c>
      <c r="BS30">
        <v>0</v>
      </c>
      <c r="BT30">
        <v>0</v>
      </c>
      <c r="BU30">
        <v>0</v>
      </c>
      <c r="BV30">
        <v>0</v>
      </c>
      <c r="BW30">
        <v>0</v>
      </c>
      <c r="CX30">
        <f>Y30*Source!I61</f>
        <v>55.296499999999995</v>
      </c>
      <c r="CY30">
        <f>AA30</f>
        <v>1</v>
      </c>
      <c r="CZ30">
        <f>AE30</f>
        <v>1</v>
      </c>
      <c r="DA30">
        <f>AI30</f>
        <v>1</v>
      </c>
      <c r="DB30">
        <v>0</v>
      </c>
    </row>
    <row r="31" spans="1:106" x14ac:dyDescent="0.2">
      <c r="A31">
        <f>ROW(Source!A68)</f>
        <v>68</v>
      </c>
      <c r="B31">
        <v>42559021</v>
      </c>
      <c r="C31">
        <v>42559175</v>
      </c>
      <c r="D31">
        <v>30515951</v>
      </c>
      <c r="E31">
        <v>30515945</v>
      </c>
      <c r="F31">
        <v>1</v>
      </c>
      <c r="G31">
        <v>30515945</v>
      </c>
      <c r="H31">
        <v>1</v>
      </c>
      <c r="I31" t="s">
        <v>549</v>
      </c>
      <c r="J31" t="s">
        <v>3</v>
      </c>
      <c r="K31" t="s">
        <v>550</v>
      </c>
      <c r="L31">
        <v>1191</v>
      </c>
      <c r="N31">
        <v>1013</v>
      </c>
      <c r="O31" t="s">
        <v>551</v>
      </c>
      <c r="P31" t="s">
        <v>551</v>
      </c>
      <c r="Q31">
        <v>1</v>
      </c>
      <c r="W31">
        <v>0</v>
      </c>
      <c r="X31">
        <v>476480486</v>
      </c>
      <c r="Y31">
        <v>63.594999999999992</v>
      </c>
      <c r="AA31">
        <v>0</v>
      </c>
      <c r="AB31">
        <v>0</v>
      </c>
      <c r="AC31">
        <v>0</v>
      </c>
      <c r="AD31">
        <v>0</v>
      </c>
      <c r="AE31">
        <v>0</v>
      </c>
      <c r="AF31">
        <v>0</v>
      </c>
      <c r="AG31">
        <v>0</v>
      </c>
      <c r="AH31">
        <v>0</v>
      </c>
      <c r="AI31">
        <v>1</v>
      </c>
      <c r="AJ31">
        <v>1</v>
      </c>
      <c r="AK31">
        <v>1</v>
      </c>
      <c r="AL31">
        <v>1</v>
      </c>
      <c r="AN31">
        <v>0</v>
      </c>
      <c r="AO31">
        <v>1</v>
      </c>
      <c r="AP31">
        <v>1</v>
      </c>
      <c r="AQ31">
        <v>0</v>
      </c>
      <c r="AR31">
        <v>0</v>
      </c>
      <c r="AS31" t="s">
        <v>3</v>
      </c>
      <c r="AT31">
        <v>55.3</v>
      </c>
      <c r="AU31" t="s">
        <v>22</v>
      </c>
      <c r="AV31">
        <v>1</v>
      </c>
      <c r="AW31">
        <v>2</v>
      </c>
      <c r="AX31">
        <v>42706636</v>
      </c>
      <c r="AY31">
        <v>1</v>
      </c>
      <c r="AZ31">
        <v>0</v>
      </c>
      <c r="BA31">
        <v>61</v>
      </c>
      <c r="BB31">
        <v>0</v>
      </c>
      <c r="BC31">
        <v>0</v>
      </c>
      <c r="BD31">
        <v>0</v>
      </c>
      <c r="BE31">
        <v>0</v>
      </c>
      <c r="BF31">
        <v>0</v>
      </c>
      <c r="BG31">
        <v>0</v>
      </c>
      <c r="BH31">
        <v>0</v>
      </c>
      <c r="BI31">
        <v>0</v>
      </c>
      <c r="BJ31">
        <v>0</v>
      </c>
      <c r="BK31">
        <v>0</v>
      </c>
      <c r="BL31">
        <v>0</v>
      </c>
      <c r="BM31">
        <v>0</v>
      </c>
      <c r="BN31">
        <v>0</v>
      </c>
      <c r="BO31">
        <v>0</v>
      </c>
      <c r="BP31">
        <v>0</v>
      </c>
      <c r="BQ31">
        <v>0</v>
      </c>
      <c r="BR31">
        <v>0</v>
      </c>
      <c r="BS31">
        <v>0</v>
      </c>
      <c r="BT31">
        <v>0</v>
      </c>
      <c r="BU31">
        <v>0</v>
      </c>
      <c r="BV31">
        <v>0</v>
      </c>
      <c r="BW31">
        <v>0</v>
      </c>
      <c r="CX31">
        <f>Y31*Source!I68</f>
        <v>292.53699999999992</v>
      </c>
      <c r="CY31">
        <f>AD31</f>
        <v>0</v>
      </c>
      <c r="CZ31">
        <f>AH31</f>
        <v>0</v>
      </c>
      <c r="DA31">
        <f>AL31</f>
        <v>1</v>
      </c>
      <c r="DB31">
        <v>0</v>
      </c>
    </row>
    <row r="32" spans="1:106" x14ac:dyDescent="0.2">
      <c r="A32">
        <f>ROW(Source!A68)</f>
        <v>68</v>
      </c>
      <c r="B32">
        <v>42559021</v>
      </c>
      <c r="C32">
        <v>42559175</v>
      </c>
      <c r="D32">
        <v>30516999</v>
      </c>
      <c r="E32">
        <v>30515945</v>
      </c>
      <c r="F32">
        <v>1</v>
      </c>
      <c r="G32">
        <v>30515945</v>
      </c>
      <c r="H32">
        <v>2</v>
      </c>
      <c r="I32" t="s">
        <v>552</v>
      </c>
      <c r="J32" t="s">
        <v>3</v>
      </c>
      <c r="K32" t="s">
        <v>553</v>
      </c>
      <c r="L32">
        <v>1344</v>
      </c>
      <c r="N32">
        <v>1008</v>
      </c>
      <c r="O32" t="s">
        <v>554</v>
      </c>
      <c r="P32" t="s">
        <v>554</v>
      </c>
      <c r="Q32">
        <v>1</v>
      </c>
      <c r="W32">
        <v>0</v>
      </c>
      <c r="X32">
        <v>-1180195794</v>
      </c>
      <c r="Y32">
        <v>190.35</v>
      </c>
      <c r="AA32">
        <v>0</v>
      </c>
      <c r="AB32">
        <v>1</v>
      </c>
      <c r="AC32">
        <v>0</v>
      </c>
      <c r="AD32">
        <v>0</v>
      </c>
      <c r="AE32">
        <v>0</v>
      </c>
      <c r="AF32">
        <v>1</v>
      </c>
      <c r="AG32">
        <v>0</v>
      </c>
      <c r="AH32">
        <v>0</v>
      </c>
      <c r="AI32">
        <v>1</v>
      </c>
      <c r="AJ32">
        <v>1</v>
      </c>
      <c r="AK32">
        <v>1</v>
      </c>
      <c r="AL32">
        <v>1</v>
      </c>
      <c r="AN32">
        <v>0</v>
      </c>
      <c r="AO32">
        <v>1</v>
      </c>
      <c r="AP32">
        <v>1</v>
      </c>
      <c r="AQ32">
        <v>0</v>
      </c>
      <c r="AR32">
        <v>0</v>
      </c>
      <c r="AS32" t="s">
        <v>3</v>
      </c>
      <c r="AT32">
        <v>152.28</v>
      </c>
      <c r="AU32" t="s">
        <v>21</v>
      </c>
      <c r="AV32">
        <v>0</v>
      </c>
      <c r="AW32">
        <v>2</v>
      </c>
      <c r="AX32">
        <v>42706637</v>
      </c>
      <c r="AY32">
        <v>1</v>
      </c>
      <c r="AZ32">
        <v>0</v>
      </c>
      <c r="BA32">
        <v>62</v>
      </c>
      <c r="BB32">
        <v>0</v>
      </c>
      <c r="BC32">
        <v>0</v>
      </c>
      <c r="BD32">
        <v>0</v>
      </c>
      <c r="BE32">
        <v>0</v>
      </c>
      <c r="BF32">
        <v>0</v>
      </c>
      <c r="BG32">
        <v>0</v>
      </c>
      <c r="BH32">
        <v>0</v>
      </c>
      <c r="BI32">
        <v>0</v>
      </c>
      <c r="BJ32">
        <v>0</v>
      </c>
      <c r="BK32">
        <v>0</v>
      </c>
      <c r="BL32">
        <v>0</v>
      </c>
      <c r="BM32">
        <v>0</v>
      </c>
      <c r="BN32">
        <v>0</v>
      </c>
      <c r="BO32">
        <v>0</v>
      </c>
      <c r="BP32">
        <v>0</v>
      </c>
      <c r="BQ32">
        <v>0</v>
      </c>
      <c r="BR32">
        <v>0</v>
      </c>
      <c r="BS32">
        <v>0</v>
      </c>
      <c r="BT32">
        <v>0</v>
      </c>
      <c r="BU32">
        <v>0</v>
      </c>
      <c r="BV32">
        <v>0</v>
      </c>
      <c r="BW32">
        <v>0</v>
      </c>
      <c r="CX32">
        <f>Y32*Source!I68</f>
        <v>875.6099999999999</v>
      </c>
      <c r="CY32">
        <f>AB32</f>
        <v>1</v>
      </c>
      <c r="CZ32">
        <f>AF32</f>
        <v>1</v>
      </c>
      <c r="DA32">
        <f>AJ32</f>
        <v>1</v>
      </c>
      <c r="DB32">
        <v>0</v>
      </c>
    </row>
    <row r="33" spans="1:106" x14ac:dyDescent="0.2">
      <c r="A33">
        <f>ROW(Source!A68)</f>
        <v>68</v>
      </c>
      <c r="B33">
        <v>42559021</v>
      </c>
      <c r="C33">
        <v>42559175</v>
      </c>
      <c r="D33">
        <v>30541208</v>
      </c>
      <c r="E33">
        <v>30515945</v>
      </c>
      <c r="F33">
        <v>1</v>
      </c>
      <c r="G33">
        <v>30515945</v>
      </c>
      <c r="H33">
        <v>3</v>
      </c>
      <c r="I33" t="s">
        <v>555</v>
      </c>
      <c r="J33" t="s">
        <v>3</v>
      </c>
      <c r="K33" t="s">
        <v>556</v>
      </c>
      <c r="L33">
        <v>1344</v>
      </c>
      <c r="N33">
        <v>1008</v>
      </c>
      <c r="O33" t="s">
        <v>554</v>
      </c>
      <c r="P33" t="s">
        <v>554</v>
      </c>
      <c r="Q33">
        <v>1</v>
      </c>
      <c r="W33">
        <v>0</v>
      </c>
      <c r="X33">
        <v>-94250534</v>
      </c>
      <c r="Y33">
        <v>34.020000000000003</v>
      </c>
      <c r="AA33">
        <v>1</v>
      </c>
      <c r="AB33">
        <v>0</v>
      </c>
      <c r="AC33">
        <v>0</v>
      </c>
      <c r="AD33">
        <v>0</v>
      </c>
      <c r="AE33">
        <v>1</v>
      </c>
      <c r="AF33">
        <v>0</v>
      </c>
      <c r="AG33">
        <v>0</v>
      </c>
      <c r="AH33">
        <v>0</v>
      </c>
      <c r="AI33">
        <v>1</v>
      </c>
      <c r="AJ33">
        <v>1</v>
      </c>
      <c r="AK33">
        <v>1</v>
      </c>
      <c r="AL33">
        <v>1</v>
      </c>
      <c r="AN33">
        <v>0</v>
      </c>
      <c r="AO33">
        <v>1</v>
      </c>
      <c r="AP33">
        <v>0</v>
      </c>
      <c r="AQ33">
        <v>0</v>
      </c>
      <c r="AR33">
        <v>0</v>
      </c>
      <c r="AS33" t="s">
        <v>3</v>
      </c>
      <c r="AT33">
        <v>34.020000000000003</v>
      </c>
      <c r="AU33" t="s">
        <v>3</v>
      </c>
      <c r="AV33">
        <v>0</v>
      </c>
      <c r="AW33">
        <v>2</v>
      </c>
      <c r="AX33">
        <v>42706640</v>
      </c>
      <c r="AY33">
        <v>1</v>
      </c>
      <c r="AZ33">
        <v>0</v>
      </c>
      <c r="BA33">
        <v>65</v>
      </c>
      <c r="BB33">
        <v>0</v>
      </c>
      <c r="BC33">
        <v>0</v>
      </c>
      <c r="BD33">
        <v>0</v>
      </c>
      <c r="BE33">
        <v>0</v>
      </c>
      <c r="BF33">
        <v>0</v>
      </c>
      <c r="BG33">
        <v>0</v>
      </c>
      <c r="BH33">
        <v>0</v>
      </c>
      <c r="BI33">
        <v>0</v>
      </c>
      <c r="BJ33">
        <v>0</v>
      </c>
      <c r="BK33">
        <v>0</v>
      </c>
      <c r="BL33">
        <v>0</v>
      </c>
      <c r="BM33">
        <v>0</v>
      </c>
      <c r="BN33">
        <v>0</v>
      </c>
      <c r="BO33">
        <v>0</v>
      </c>
      <c r="BP33">
        <v>0</v>
      </c>
      <c r="BQ33">
        <v>0</v>
      </c>
      <c r="BR33">
        <v>0</v>
      </c>
      <c r="BS33">
        <v>0</v>
      </c>
      <c r="BT33">
        <v>0</v>
      </c>
      <c r="BU33">
        <v>0</v>
      </c>
      <c r="BV33">
        <v>0</v>
      </c>
      <c r="BW33">
        <v>0</v>
      </c>
      <c r="CX33">
        <f>Y33*Source!I68</f>
        <v>156.49199999999999</v>
      </c>
      <c r="CY33">
        <f>AA33</f>
        <v>1</v>
      </c>
      <c r="CZ33">
        <f>AE33</f>
        <v>1</v>
      </c>
      <c r="DA33">
        <f>AI33</f>
        <v>1</v>
      </c>
      <c r="DB33">
        <v>0</v>
      </c>
    </row>
    <row r="34" spans="1:106" x14ac:dyDescent="0.2">
      <c r="A34">
        <f>ROW(Source!A69)</f>
        <v>69</v>
      </c>
      <c r="B34">
        <v>42559019</v>
      </c>
      <c r="C34">
        <v>42559175</v>
      </c>
      <c r="D34">
        <v>30515951</v>
      </c>
      <c r="E34">
        <v>30515945</v>
      </c>
      <c r="F34">
        <v>1</v>
      </c>
      <c r="G34">
        <v>30515945</v>
      </c>
      <c r="H34">
        <v>1</v>
      </c>
      <c r="I34" t="s">
        <v>549</v>
      </c>
      <c r="J34" t="s">
        <v>3</v>
      </c>
      <c r="K34" t="s">
        <v>550</v>
      </c>
      <c r="L34">
        <v>1191</v>
      </c>
      <c r="N34">
        <v>1013</v>
      </c>
      <c r="O34" t="s">
        <v>551</v>
      </c>
      <c r="P34" t="s">
        <v>551</v>
      </c>
      <c r="Q34">
        <v>1</v>
      </c>
      <c r="W34">
        <v>0</v>
      </c>
      <c r="X34">
        <v>476480486</v>
      </c>
      <c r="Y34">
        <v>63.594999999999992</v>
      </c>
      <c r="AA34">
        <v>0</v>
      </c>
      <c r="AB34">
        <v>0</v>
      </c>
      <c r="AC34">
        <v>0</v>
      </c>
      <c r="AD34">
        <v>0</v>
      </c>
      <c r="AE34">
        <v>0</v>
      </c>
      <c r="AF34">
        <v>0</v>
      </c>
      <c r="AG34">
        <v>0</v>
      </c>
      <c r="AH34">
        <v>0</v>
      </c>
      <c r="AI34">
        <v>1</v>
      </c>
      <c r="AJ34">
        <v>1</v>
      </c>
      <c r="AK34">
        <v>1</v>
      </c>
      <c r="AL34">
        <v>1</v>
      </c>
      <c r="AN34">
        <v>0</v>
      </c>
      <c r="AO34">
        <v>1</v>
      </c>
      <c r="AP34">
        <v>1</v>
      </c>
      <c r="AQ34">
        <v>0</v>
      </c>
      <c r="AR34">
        <v>0</v>
      </c>
      <c r="AS34" t="s">
        <v>3</v>
      </c>
      <c r="AT34">
        <v>55.3</v>
      </c>
      <c r="AU34" t="s">
        <v>22</v>
      </c>
      <c r="AV34">
        <v>1</v>
      </c>
      <c r="AW34">
        <v>2</v>
      </c>
      <c r="AX34">
        <v>42706636</v>
      </c>
      <c r="AY34">
        <v>1</v>
      </c>
      <c r="AZ34">
        <v>0</v>
      </c>
      <c r="BA34">
        <v>66</v>
      </c>
      <c r="BB34">
        <v>0</v>
      </c>
      <c r="BC34">
        <v>0</v>
      </c>
      <c r="BD34">
        <v>0</v>
      </c>
      <c r="BE34">
        <v>0</v>
      </c>
      <c r="BF34">
        <v>0</v>
      </c>
      <c r="BG34">
        <v>0</v>
      </c>
      <c r="BH34">
        <v>0</v>
      </c>
      <c r="BI34">
        <v>0</v>
      </c>
      <c r="BJ34">
        <v>0</v>
      </c>
      <c r="BK34">
        <v>0</v>
      </c>
      <c r="BL34">
        <v>0</v>
      </c>
      <c r="BM34">
        <v>0</v>
      </c>
      <c r="BN34">
        <v>0</v>
      </c>
      <c r="BO34">
        <v>0</v>
      </c>
      <c r="BP34">
        <v>0</v>
      </c>
      <c r="BQ34">
        <v>0</v>
      </c>
      <c r="BR34">
        <v>0</v>
      </c>
      <c r="BS34">
        <v>0</v>
      </c>
      <c r="BT34">
        <v>0</v>
      </c>
      <c r="BU34">
        <v>0</v>
      </c>
      <c r="BV34">
        <v>0</v>
      </c>
      <c r="BW34">
        <v>0</v>
      </c>
      <c r="CX34">
        <f>Y34*Source!I69</f>
        <v>292.53699999999992</v>
      </c>
      <c r="CY34">
        <f>AD34</f>
        <v>0</v>
      </c>
      <c r="CZ34">
        <f>AH34</f>
        <v>0</v>
      </c>
      <c r="DA34">
        <f>AL34</f>
        <v>1</v>
      </c>
      <c r="DB34">
        <v>0</v>
      </c>
    </row>
    <row r="35" spans="1:106" x14ac:dyDescent="0.2">
      <c r="A35">
        <f>ROW(Source!A69)</f>
        <v>69</v>
      </c>
      <c r="B35">
        <v>42559019</v>
      </c>
      <c r="C35">
        <v>42559175</v>
      </c>
      <c r="D35">
        <v>30516999</v>
      </c>
      <c r="E35">
        <v>30515945</v>
      </c>
      <c r="F35">
        <v>1</v>
      </c>
      <c r="G35">
        <v>30515945</v>
      </c>
      <c r="H35">
        <v>2</v>
      </c>
      <c r="I35" t="s">
        <v>552</v>
      </c>
      <c r="J35" t="s">
        <v>3</v>
      </c>
      <c r="K35" t="s">
        <v>553</v>
      </c>
      <c r="L35">
        <v>1344</v>
      </c>
      <c r="N35">
        <v>1008</v>
      </c>
      <c r="O35" t="s">
        <v>554</v>
      </c>
      <c r="P35" t="s">
        <v>554</v>
      </c>
      <c r="Q35">
        <v>1</v>
      </c>
      <c r="W35">
        <v>0</v>
      </c>
      <c r="X35">
        <v>-1180195794</v>
      </c>
      <c r="Y35">
        <v>190.35</v>
      </c>
      <c r="AA35">
        <v>0</v>
      </c>
      <c r="AB35">
        <v>1</v>
      </c>
      <c r="AC35">
        <v>0</v>
      </c>
      <c r="AD35">
        <v>0</v>
      </c>
      <c r="AE35">
        <v>0</v>
      </c>
      <c r="AF35">
        <v>1</v>
      </c>
      <c r="AG35">
        <v>0</v>
      </c>
      <c r="AH35">
        <v>0</v>
      </c>
      <c r="AI35">
        <v>1</v>
      </c>
      <c r="AJ35">
        <v>1</v>
      </c>
      <c r="AK35">
        <v>1</v>
      </c>
      <c r="AL35">
        <v>1</v>
      </c>
      <c r="AN35">
        <v>0</v>
      </c>
      <c r="AO35">
        <v>1</v>
      </c>
      <c r="AP35">
        <v>1</v>
      </c>
      <c r="AQ35">
        <v>0</v>
      </c>
      <c r="AR35">
        <v>0</v>
      </c>
      <c r="AS35" t="s">
        <v>3</v>
      </c>
      <c r="AT35">
        <v>152.28</v>
      </c>
      <c r="AU35" t="s">
        <v>21</v>
      </c>
      <c r="AV35">
        <v>0</v>
      </c>
      <c r="AW35">
        <v>2</v>
      </c>
      <c r="AX35">
        <v>42706637</v>
      </c>
      <c r="AY35">
        <v>1</v>
      </c>
      <c r="AZ35">
        <v>0</v>
      </c>
      <c r="BA35">
        <v>67</v>
      </c>
      <c r="BB35">
        <v>0</v>
      </c>
      <c r="BC35">
        <v>0</v>
      </c>
      <c r="BD35">
        <v>0</v>
      </c>
      <c r="BE35">
        <v>0</v>
      </c>
      <c r="BF35">
        <v>0</v>
      </c>
      <c r="BG35">
        <v>0</v>
      </c>
      <c r="BH35">
        <v>0</v>
      </c>
      <c r="BI35">
        <v>0</v>
      </c>
      <c r="BJ35">
        <v>0</v>
      </c>
      <c r="BK35">
        <v>0</v>
      </c>
      <c r="BL35">
        <v>0</v>
      </c>
      <c r="BM35">
        <v>0</v>
      </c>
      <c r="BN35">
        <v>0</v>
      </c>
      <c r="BO35">
        <v>0</v>
      </c>
      <c r="BP35">
        <v>0</v>
      </c>
      <c r="BQ35">
        <v>0</v>
      </c>
      <c r="BR35">
        <v>0</v>
      </c>
      <c r="BS35">
        <v>0</v>
      </c>
      <c r="BT35">
        <v>0</v>
      </c>
      <c r="BU35">
        <v>0</v>
      </c>
      <c r="BV35">
        <v>0</v>
      </c>
      <c r="BW35">
        <v>0</v>
      </c>
      <c r="CX35">
        <f>Y35*Source!I69</f>
        <v>875.6099999999999</v>
      </c>
      <c r="CY35">
        <f>AB35</f>
        <v>1</v>
      </c>
      <c r="CZ35">
        <f>AF35</f>
        <v>1</v>
      </c>
      <c r="DA35">
        <f>AJ35</f>
        <v>1</v>
      </c>
      <c r="DB35">
        <v>0</v>
      </c>
    </row>
    <row r="36" spans="1:106" x14ac:dyDescent="0.2">
      <c r="A36">
        <f>ROW(Source!A69)</f>
        <v>69</v>
      </c>
      <c r="B36">
        <v>42559019</v>
      </c>
      <c r="C36">
        <v>42559175</v>
      </c>
      <c r="D36">
        <v>30541208</v>
      </c>
      <c r="E36">
        <v>30515945</v>
      </c>
      <c r="F36">
        <v>1</v>
      </c>
      <c r="G36">
        <v>30515945</v>
      </c>
      <c r="H36">
        <v>3</v>
      </c>
      <c r="I36" t="s">
        <v>555</v>
      </c>
      <c r="J36" t="s">
        <v>3</v>
      </c>
      <c r="K36" t="s">
        <v>556</v>
      </c>
      <c r="L36">
        <v>1344</v>
      </c>
      <c r="N36">
        <v>1008</v>
      </c>
      <c r="O36" t="s">
        <v>554</v>
      </c>
      <c r="P36" t="s">
        <v>554</v>
      </c>
      <c r="Q36">
        <v>1</v>
      </c>
      <c r="W36">
        <v>0</v>
      </c>
      <c r="X36">
        <v>-94250534</v>
      </c>
      <c r="Y36">
        <v>34.020000000000003</v>
      </c>
      <c r="AA36">
        <v>1</v>
      </c>
      <c r="AB36">
        <v>0</v>
      </c>
      <c r="AC36">
        <v>0</v>
      </c>
      <c r="AD36">
        <v>0</v>
      </c>
      <c r="AE36">
        <v>1</v>
      </c>
      <c r="AF36">
        <v>0</v>
      </c>
      <c r="AG36">
        <v>0</v>
      </c>
      <c r="AH36">
        <v>0</v>
      </c>
      <c r="AI36">
        <v>1</v>
      </c>
      <c r="AJ36">
        <v>1</v>
      </c>
      <c r="AK36">
        <v>1</v>
      </c>
      <c r="AL36">
        <v>1</v>
      </c>
      <c r="AN36">
        <v>0</v>
      </c>
      <c r="AO36">
        <v>1</v>
      </c>
      <c r="AP36">
        <v>0</v>
      </c>
      <c r="AQ36">
        <v>0</v>
      </c>
      <c r="AR36">
        <v>0</v>
      </c>
      <c r="AS36" t="s">
        <v>3</v>
      </c>
      <c r="AT36">
        <v>34.020000000000003</v>
      </c>
      <c r="AU36" t="s">
        <v>3</v>
      </c>
      <c r="AV36">
        <v>0</v>
      </c>
      <c r="AW36">
        <v>2</v>
      </c>
      <c r="AX36">
        <v>42706640</v>
      </c>
      <c r="AY36">
        <v>1</v>
      </c>
      <c r="AZ36">
        <v>0</v>
      </c>
      <c r="BA36">
        <v>70</v>
      </c>
      <c r="BB36">
        <v>0</v>
      </c>
      <c r="BC36">
        <v>0</v>
      </c>
      <c r="BD36">
        <v>0</v>
      </c>
      <c r="BE36">
        <v>0</v>
      </c>
      <c r="BF36">
        <v>0</v>
      </c>
      <c r="BG36">
        <v>0</v>
      </c>
      <c r="BH36">
        <v>0</v>
      </c>
      <c r="BI36">
        <v>0</v>
      </c>
      <c r="BJ36">
        <v>0</v>
      </c>
      <c r="BK36">
        <v>0</v>
      </c>
      <c r="BL36">
        <v>0</v>
      </c>
      <c r="BM36">
        <v>0</v>
      </c>
      <c r="BN36">
        <v>0</v>
      </c>
      <c r="BO36">
        <v>0</v>
      </c>
      <c r="BP36">
        <v>0</v>
      </c>
      <c r="BQ36">
        <v>0</v>
      </c>
      <c r="BR36">
        <v>0</v>
      </c>
      <c r="BS36">
        <v>0</v>
      </c>
      <c r="BT36">
        <v>0</v>
      </c>
      <c r="BU36">
        <v>0</v>
      </c>
      <c r="BV36">
        <v>0</v>
      </c>
      <c r="BW36">
        <v>0</v>
      </c>
      <c r="CX36">
        <f>Y36*Source!I69</f>
        <v>156.49199999999999</v>
      </c>
      <c r="CY36">
        <f>AA36</f>
        <v>1</v>
      </c>
      <c r="CZ36">
        <f>AE36</f>
        <v>1</v>
      </c>
      <c r="DA36">
        <f>AI36</f>
        <v>1</v>
      </c>
      <c r="DB36">
        <v>0</v>
      </c>
    </row>
    <row r="37" spans="1:106" x14ac:dyDescent="0.2">
      <c r="A37">
        <f>ROW(Source!A78)</f>
        <v>78</v>
      </c>
      <c r="B37">
        <v>42559021</v>
      </c>
      <c r="C37">
        <v>42559183</v>
      </c>
      <c r="D37">
        <v>30515951</v>
      </c>
      <c r="E37">
        <v>30515945</v>
      </c>
      <c r="F37">
        <v>1</v>
      </c>
      <c r="G37">
        <v>30515945</v>
      </c>
      <c r="H37">
        <v>1</v>
      </c>
      <c r="I37" t="s">
        <v>549</v>
      </c>
      <c r="J37" t="s">
        <v>3</v>
      </c>
      <c r="K37" t="s">
        <v>550</v>
      </c>
      <c r="L37">
        <v>1191</v>
      </c>
      <c r="N37">
        <v>1013</v>
      </c>
      <c r="O37" t="s">
        <v>551</v>
      </c>
      <c r="P37" t="s">
        <v>551</v>
      </c>
      <c r="Q37">
        <v>1</v>
      </c>
      <c r="W37">
        <v>0</v>
      </c>
      <c r="X37">
        <v>476480486</v>
      </c>
      <c r="Y37">
        <v>75.439999999999984</v>
      </c>
      <c r="AA37">
        <v>0</v>
      </c>
      <c r="AB37">
        <v>0</v>
      </c>
      <c r="AC37">
        <v>0</v>
      </c>
      <c r="AD37">
        <v>0</v>
      </c>
      <c r="AE37">
        <v>0</v>
      </c>
      <c r="AF37">
        <v>0</v>
      </c>
      <c r="AG37">
        <v>0</v>
      </c>
      <c r="AH37">
        <v>0</v>
      </c>
      <c r="AI37">
        <v>1</v>
      </c>
      <c r="AJ37">
        <v>1</v>
      </c>
      <c r="AK37">
        <v>1</v>
      </c>
      <c r="AL37">
        <v>1</v>
      </c>
      <c r="AN37">
        <v>0</v>
      </c>
      <c r="AO37">
        <v>1</v>
      </c>
      <c r="AP37">
        <v>1</v>
      </c>
      <c r="AQ37">
        <v>0</v>
      </c>
      <c r="AR37">
        <v>0</v>
      </c>
      <c r="AS37" t="s">
        <v>3</v>
      </c>
      <c r="AT37">
        <v>65.599999999999994</v>
      </c>
      <c r="AU37" t="s">
        <v>22</v>
      </c>
      <c r="AV37">
        <v>1</v>
      </c>
      <c r="AW37">
        <v>2</v>
      </c>
      <c r="AX37">
        <v>42706643</v>
      </c>
      <c r="AY37">
        <v>1</v>
      </c>
      <c r="AZ37">
        <v>0</v>
      </c>
      <c r="BA37">
        <v>71</v>
      </c>
      <c r="BB37">
        <v>0</v>
      </c>
      <c r="BC37">
        <v>0</v>
      </c>
      <c r="BD37">
        <v>0</v>
      </c>
      <c r="BE37">
        <v>0</v>
      </c>
      <c r="BF37">
        <v>0</v>
      </c>
      <c r="BG37">
        <v>0</v>
      </c>
      <c r="BH37">
        <v>0</v>
      </c>
      <c r="BI37">
        <v>0</v>
      </c>
      <c r="BJ37">
        <v>0</v>
      </c>
      <c r="BK37">
        <v>0</v>
      </c>
      <c r="BL37">
        <v>0</v>
      </c>
      <c r="BM37">
        <v>0</v>
      </c>
      <c r="BN37">
        <v>0</v>
      </c>
      <c r="BO37">
        <v>0</v>
      </c>
      <c r="BP37">
        <v>0</v>
      </c>
      <c r="BQ37">
        <v>0</v>
      </c>
      <c r="BR37">
        <v>0</v>
      </c>
      <c r="BS37">
        <v>0</v>
      </c>
      <c r="BT37">
        <v>0</v>
      </c>
      <c r="BU37">
        <v>0</v>
      </c>
      <c r="BV37">
        <v>0</v>
      </c>
      <c r="BW37">
        <v>0</v>
      </c>
      <c r="CX37">
        <f>Y37*Source!I78</f>
        <v>177.28399999999996</v>
      </c>
      <c r="CY37">
        <f>AD37</f>
        <v>0</v>
      </c>
      <c r="CZ37">
        <f>AH37</f>
        <v>0</v>
      </c>
      <c r="DA37">
        <f>AL37</f>
        <v>1</v>
      </c>
      <c r="DB37">
        <v>0</v>
      </c>
    </row>
    <row r="38" spans="1:106" x14ac:dyDescent="0.2">
      <c r="A38">
        <f>ROW(Source!A78)</f>
        <v>78</v>
      </c>
      <c r="B38">
        <v>42559021</v>
      </c>
      <c r="C38">
        <v>42559183</v>
      </c>
      <c r="D38">
        <v>30516999</v>
      </c>
      <c r="E38">
        <v>30515945</v>
      </c>
      <c r="F38">
        <v>1</v>
      </c>
      <c r="G38">
        <v>30515945</v>
      </c>
      <c r="H38">
        <v>2</v>
      </c>
      <c r="I38" t="s">
        <v>552</v>
      </c>
      <c r="J38" t="s">
        <v>3</v>
      </c>
      <c r="K38" t="s">
        <v>553</v>
      </c>
      <c r="L38">
        <v>1344</v>
      </c>
      <c r="N38">
        <v>1008</v>
      </c>
      <c r="O38" t="s">
        <v>554</v>
      </c>
      <c r="P38" t="s">
        <v>554</v>
      </c>
      <c r="Q38">
        <v>1</v>
      </c>
      <c r="W38">
        <v>0</v>
      </c>
      <c r="X38">
        <v>-1180195794</v>
      </c>
      <c r="Y38">
        <v>183.95</v>
      </c>
      <c r="AA38">
        <v>0</v>
      </c>
      <c r="AB38">
        <v>1</v>
      </c>
      <c r="AC38">
        <v>0</v>
      </c>
      <c r="AD38">
        <v>0</v>
      </c>
      <c r="AE38">
        <v>0</v>
      </c>
      <c r="AF38">
        <v>1</v>
      </c>
      <c r="AG38">
        <v>0</v>
      </c>
      <c r="AH38">
        <v>0</v>
      </c>
      <c r="AI38">
        <v>1</v>
      </c>
      <c r="AJ38">
        <v>1</v>
      </c>
      <c r="AK38">
        <v>1</v>
      </c>
      <c r="AL38">
        <v>1</v>
      </c>
      <c r="AN38">
        <v>0</v>
      </c>
      <c r="AO38">
        <v>1</v>
      </c>
      <c r="AP38">
        <v>1</v>
      </c>
      <c r="AQ38">
        <v>0</v>
      </c>
      <c r="AR38">
        <v>0</v>
      </c>
      <c r="AS38" t="s">
        <v>3</v>
      </c>
      <c r="AT38">
        <v>147.16</v>
      </c>
      <c r="AU38" t="s">
        <v>21</v>
      </c>
      <c r="AV38">
        <v>0</v>
      </c>
      <c r="AW38">
        <v>2</v>
      </c>
      <c r="AX38">
        <v>42706644</v>
      </c>
      <c r="AY38">
        <v>1</v>
      </c>
      <c r="AZ38">
        <v>0</v>
      </c>
      <c r="BA38">
        <v>72</v>
      </c>
      <c r="BB38">
        <v>0</v>
      </c>
      <c r="BC38">
        <v>0</v>
      </c>
      <c r="BD38">
        <v>0</v>
      </c>
      <c r="BE38">
        <v>0</v>
      </c>
      <c r="BF38">
        <v>0</v>
      </c>
      <c r="BG38">
        <v>0</v>
      </c>
      <c r="BH38">
        <v>0</v>
      </c>
      <c r="BI38">
        <v>0</v>
      </c>
      <c r="BJ38">
        <v>0</v>
      </c>
      <c r="BK38">
        <v>0</v>
      </c>
      <c r="BL38">
        <v>0</v>
      </c>
      <c r="BM38">
        <v>0</v>
      </c>
      <c r="BN38">
        <v>0</v>
      </c>
      <c r="BO38">
        <v>0</v>
      </c>
      <c r="BP38">
        <v>0</v>
      </c>
      <c r="BQ38">
        <v>0</v>
      </c>
      <c r="BR38">
        <v>0</v>
      </c>
      <c r="BS38">
        <v>0</v>
      </c>
      <c r="BT38">
        <v>0</v>
      </c>
      <c r="BU38">
        <v>0</v>
      </c>
      <c r="BV38">
        <v>0</v>
      </c>
      <c r="BW38">
        <v>0</v>
      </c>
      <c r="CX38">
        <f>Y38*Source!I78</f>
        <v>432.28249999999997</v>
      </c>
      <c r="CY38">
        <f>AB38</f>
        <v>1</v>
      </c>
      <c r="CZ38">
        <f>AF38</f>
        <v>1</v>
      </c>
      <c r="DA38">
        <f>AJ38</f>
        <v>1</v>
      </c>
      <c r="DB38">
        <v>0</v>
      </c>
    </row>
    <row r="39" spans="1:106" x14ac:dyDescent="0.2">
      <c r="A39">
        <f>ROW(Source!A78)</f>
        <v>78</v>
      </c>
      <c r="B39">
        <v>42559021</v>
      </c>
      <c r="C39">
        <v>42559183</v>
      </c>
      <c r="D39">
        <v>30541208</v>
      </c>
      <c r="E39">
        <v>30515945</v>
      </c>
      <c r="F39">
        <v>1</v>
      </c>
      <c r="G39">
        <v>30515945</v>
      </c>
      <c r="H39">
        <v>3</v>
      </c>
      <c r="I39" t="s">
        <v>555</v>
      </c>
      <c r="J39" t="s">
        <v>3</v>
      </c>
      <c r="K39" t="s">
        <v>556</v>
      </c>
      <c r="L39">
        <v>1344</v>
      </c>
      <c r="N39">
        <v>1008</v>
      </c>
      <c r="O39" t="s">
        <v>554</v>
      </c>
      <c r="P39" t="s">
        <v>554</v>
      </c>
      <c r="Q39">
        <v>1</v>
      </c>
      <c r="W39">
        <v>0</v>
      </c>
      <c r="X39">
        <v>-94250534</v>
      </c>
      <c r="Y39">
        <v>41.86</v>
      </c>
      <c r="AA39">
        <v>1</v>
      </c>
      <c r="AB39">
        <v>0</v>
      </c>
      <c r="AC39">
        <v>0</v>
      </c>
      <c r="AD39">
        <v>0</v>
      </c>
      <c r="AE39">
        <v>1</v>
      </c>
      <c r="AF39">
        <v>0</v>
      </c>
      <c r="AG39">
        <v>0</v>
      </c>
      <c r="AH39">
        <v>0</v>
      </c>
      <c r="AI39">
        <v>1</v>
      </c>
      <c r="AJ39">
        <v>1</v>
      </c>
      <c r="AK39">
        <v>1</v>
      </c>
      <c r="AL39">
        <v>1</v>
      </c>
      <c r="AN39">
        <v>0</v>
      </c>
      <c r="AO39">
        <v>1</v>
      </c>
      <c r="AP39">
        <v>0</v>
      </c>
      <c r="AQ39">
        <v>0</v>
      </c>
      <c r="AR39">
        <v>0</v>
      </c>
      <c r="AS39" t="s">
        <v>3</v>
      </c>
      <c r="AT39">
        <v>41.86</v>
      </c>
      <c r="AU39" t="s">
        <v>3</v>
      </c>
      <c r="AV39">
        <v>0</v>
      </c>
      <c r="AW39">
        <v>2</v>
      </c>
      <c r="AX39">
        <v>42706647</v>
      </c>
      <c r="AY39">
        <v>1</v>
      </c>
      <c r="AZ39">
        <v>0</v>
      </c>
      <c r="BA39">
        <v>75</v>
      </c>
      <c r="BB39">
        <v>0</v>
      </c>
      <c r="BC39">
        <v>0</v>
      </c>
      <c r="BD39">
        <v>0</v>
      </c>
      <c r="BE39">
        <v>0</v>
      </c>
      <c r="BF39">
        <v>0</v>
      </c>
      <c r="BG39">
        <v>0</v>
      </c>
      <c r="BH39">
        <v>0</v>
      </c>
      <c r="BI39">
        <v>0</v>
      </c>
      <c r="BJ39">
        <v>0</v>
      </c>
      <c r="BK39">
        <v>0</v>
      </c>
      <c r="BL39">
        <v>0</v>
      </c>
      <c r="BM39">
        <v>0</v>
      </c>
      <c r="BN39">
        <v>0</v>
      </c>
      <c r="BO39">
        <v>0</v>
      </c>
      <c r="BP39">
        <v>0</v>
      </c>
      <c r="BQ39">
        <v>0</v>
      </c>
      <c r="BR39">
        <v>0</v>
      </c>
      <c r="BS39">
        <v>0</v>
      </c>
      <c r="BT39">
        <v>0</v>
      </c>
      <c r="BU39">
        <v>0</v>
      </c>
      <c r="BV39">
        <v>0</v>
      </c>
      <c r="BW39">
        <v>0</v>
      </c>
      <c r="CX39">
        <f>Y39*Source!I78</f>
        <v>98.371000000000009</v>
      </c>
      <c r="CY39">
        <f>AA39</f>
        <v>1</v>
      </c>
      <c r="CZ39">
        <f>AE39</f>
        <v>1</v>
      </c>
      <c r="DA39">
        <f>AI39</f>
        <v>1</v>
      </c>
      <c r="DB39">
        <v>0</v>
      </c>
    </row>
    <row r="40" spans="1:106" x14ac:dyDescent="0.2">
      <c r="A40">
        <f>ROW(Source!A79)</f>
        <v>79</v>
      </c>
      <c r="B40">
        <v>42559019</v>
      </c>
      <c r="C40">
        <v>42559183</v>
      </c>
      <c r="D40">
        <v>30515951</v>
      </c>
      <c r="E40">
        <v>30515945</v>
      </c>
      <c r="F40">
        <v>1</v>
      </c>
      <c r="G40">
        <v>30515945</v>
      </c>
      <c r="H40">
        <v>1</v>
      </c>
      <c r="I40" t="s">
        <v>549</v>
      </c>
      <c r="J40" t="s">
        <v>3</v>
      </c>
      <c r="K40" t="s">
        <v>550</v>
      </c>
      <c r="L40">
        <v>1191</v>
      </c>
      <c r="N40">
        <v>1013</v>
      </c>
      <c r="O40" t="s">
        <v>551</v>
      </c>
      <c r="P40" t="s">
        <v>551</v>
      </c>
      <c r="Q40">
        <v>1</v>
      </c>
      <c r="W40">
        <v>0</v>
      </c>
      <c r="X40">
        <v>476480486</v>
      </c>
      <c r="Y40">
        <v>75.439999999999984</v>
      </c>
      <c r="AA40">
        <v>0</v>
      </c>
      <c r="AB40">
        <v>0</v>
      </c>
      <c r="AC40">
        <v>0</v>
      </c>
      <c r="AD40">
        <v>0</v>
      </c>
      <c r="AE40">
        <v>0</v>
      </c>
      <c r="AF40">
        <v>0</v>
      </c>
      <c r="AG40">
        <v>0</v>
      </c>
      <c r="AH40">
        <v>0</v>
      </c>
      <c r="AI40">
        <v>1</v>
      </c>
      <c r="AJ40">
        <v>1</v>
      </c>
      <c r="AK40">
        <v>1</v>
      </c>
      <c r="AL40">
        <v>1</v>
      </c>
      <c r="AN40">
        <v>0</v>
      </c>
      <c r="AO40">
        <v>1</v>
      </c>
      <c r="AP40">
        <v>1</v>
      </c>
      <c r="AQ40">
        <v>0</v>
      </c>
      <c r="AR40">
        <v>0</v>
      </c>
      <c r="AS40" t="s">
        <v>3</v>
      </c>
      <c r="AT40">
        <v>65.599999999999994</v>
      </c>
      <c r="AU40" t="s">
        <v>22</v>
      </c>
      <c r="AV40">
        <v>1</v>
      </c>
      <c r="AW40">
        <v>2</v>
      </c>
      <c r="AX40">
        <v>42706643</v>
      </c>
      <c r="AY40">
        <v>1</v>
      </c>
      <c r="AZ40">
        <v>0</v>
      </c>
      <c r="BA40">
        <v>76</v>
      </c>
      <c r="BB40">
        <v>0</v>
      </c>
      <c r="BC40">
        <v>0</v>
      </c>
      <c r="BD40">
        <v>0</v>
      </c>
      <c r="BE40">
        <v>0</v>
      </c>
      <c r="BF40">
        <v>0</v>
      </c>
      <c r="BG40">
        <v>0</v>
      </c>
      <c r="BH40">
        <v>0</v>
      </c>
      <c r="BI40">
        <v>0</v>
      </c>
      <c r="BJ40">
        <v>0</v>
      </c>
      <c r="BK40">
        <v>0</v>
      </c>
      <c r="BL40">
        <v>0</v>
      </c>
      <c r="BM40">
        <v>0</v>
      </c>
      <c r="BN40">
        <v>0</v>
      </c>
      <c r="BO40">
        <v>0</v>
      </c>
      <c r="BP40">
        <v>0</v>
      </c>
      <c r="BQ40">
        <v>0</v>
      </c>
      <c r="BR40">
        <v>0</v>
      </c>
      <c r="BS40">
        <v>0</v>
      </c>
      <c r="BT40">
        <v>0</v>
      </c>
      <c r="BU40">
        <v>0</v>
      </c>
      <c r="BV40">
        <v>0</v>
      </c>
      <c r="BW40">
        <v>0</v>
      </c>
      <c r="CX40">
        <f>Y40*Source!I79</f>
        <v>177.28399999999996</v>
      </c>
      <c r="CY40">
        <f>AD40</f>
        <v>0</v>
      </c>
      <c r="CZ40">
        <f>AH40</f>
        <v>0</v>
      </c>
      <c r="DA40">
        <f>AL40</f>
        <v>1</v>
      </c>
      <c r="DB40">
        <v>0</v>
      </c>
    </row>
    <row r="41" spans="1:106" x14ac:dyDescent="0.2">
      <c r="A41">
        <f>ROW(Source!A79)</f>
        <v>79</v>
      </c>
      <c r="B41">
        <v>42559019</v>
      </c>
      <c r="C41">
        <v>42559183</v>
      </c>
      <c r="D41">
        <v>30516999</v>
      </c>
      <c r="E41">
        <v>30515945</v>
      </c>
      <c r="F41">
        <v>1</v>
      </c>
      <c r="G41">
        <v>30515945</v>
      </c>
      <c r="H41">
        <v>2</v>
      </c>
      <c r="I41" t="s">
        <v>552</v>
      </c>
      <c r="J41" t="s">
        <v>3</v>
      </c>
      <c r="K41" t="s">
        <v>553</v>
      </c>
      <c r="L41">
        <v>1344</v>
      </c>
      <c r="N41">
        <v>1008</v>
      </c>
      <c r="O41" t="s">
        <v>554</v>
      </c>
      <c r="P41" t="s">
        <v>554</v>
      </c>
      <c r="Q41">
        <v>1</v>
      </c>
      <c r="W41">
        <v>0</v>
      </c>
      <c r="X41">
        <v>-1180195794</v>
      </c>
      <c r="Y41">
        <v>183.95</v>
      </c>
      <c r="AA41">
        <v>0</v>
      </c>
      <c r="AB41">
        <v>1</v>
      </c>
      <c r="AC41">
        <v>0</v>
      </c>
      <c r="AD41">
        <v>0</v>
      </c>
      <c r="AE41">
        <v>0</v>
      </c>
      <c r="AF41">
        <v>1</v>
      </c>
      <c r="AG41">
        <v>0</v>
      </c>
      <c r="AH41">
        <v>0</v>
      </c>
      <c r="AI41">
        <v>1</v>
      </c>
      <c r="AJ41">
        <v>1</v>
      </c>
      <c r="AK41">
        <v>1</v>
      </c>
      <c r="AL41">
        <v>1</v>
      </c>
      <c r="AN41">
        <v>0</v>
      </c>
      <c r="AO41">
        <v>1</v>
      </c>
      <c r="AP41">
        <v>1</v>
      </c>
      <c r="AQ41">
        <v>0</v>
      </c>
      <c r="AR41">
        <v>0</v>
      </c>
      <c r="AS41" t="s">
        <v>3</v>
      </c>
      <c r="AT41">
        <v>147.16</v>
      </c>
      <c r="AU41" t="s">
        <v>21</v>
      </c>
      <c r="AV41">
        <v>0</v>
      </c>
      <c r="AW41">
        <v>2</v>
      </c>
      <c r="AX41">
        <v>42706644</v>
      </c>
      <c r="AY41">
        <v>1</v>
      </c>
      <c r="AZ41">
        <v>0</v>
      </c>
      <c r="BA41">
        <v>77</v>
      </c>
      <c r="BB41">
        <v>0</v>
      </c>
      <c r="BC41">
        <v>0</v>
      </c>
      <c r="BD41">
        <v>0</v>
      </c>
      <c r="BE41">
        <v>0</v>
      </c>
      <c r="BF41">
        <v>0</v>
      </c>
      <c r="BG41">
        <v>0</v>
      </c>
      <c r="BH41">
        <v>0</v>
      </c>
      <c r="BI41">
        <v>0</v>
      </c>
      <c r="BJ41">
        <v>0</v>
      </c>
      <c r="BK41">
        <v>0</v>
      </c>
      <c r="BL41">
        <v>0</v>
      </c>
      <c r="BM41">
        <v>0</v>
      </c>
      <c r="BN41">
        <v>0</v>
      </c>
      <c r="BO41">
        <v>0</v>
      </c>
      <c r="BP41">
        <v>0</v>
      </c>
      <c r="BQ41">
        <v>0</v>
      </c>
      <c r="BR41">
        <v>0</v>
      </c>
      <c r="BS41">
        <v>0</v>
      </c>
      <c r="BT41">
        <v>0</v>
      </c>
      <c r="BU41">
        <v>0</v>
      </c>
      <c r="BV41">
        <v>0</v>
      </c>
      <c r="BW41">
        <v>0</v>
      </c>
      <c r="CX41">
        <f>Y41*Source!I79</f>
        <v>432.28249999999997</v>
      </c>
      <c r="CY41">
        <f>AB41</f>
        <v>1</v>
      </c>
      <c r="CZ41">
        <f>AF41</f>
        <v>1</v>
      </c>
      <c r="DA41">
        <f>AJ41</f>
        <v>1</v>
      </c>
      <c r="DB41">
        <v>0</v>
      </c>
    </row>
    <row r="42" spans="1:106" x14ac:dyDescent="0.2">
      <c r="A42">
        <f>ROW(Source!A79)</f>
        <v>79</v>
      </c>
      <c r="B42">
        <v>42559019</v>
      </c>
      <c r="C42">
        <v>42559183</v>
      </c>
      <c r="D42">
        <v>30541208</v>
      </c>
      <c r="E42">
        <v>30515945</v>
      </c>
      <c r="F42">
        <v>1</v>
      </c>
      <c r="G42">
        <v>30515945</v>
      </c>
      <c r="H42">
        <v>3</v>
      </c>
      <c r="I42" t="s">
        <v>555</v>
      </c>
      <c r="J42" t="s">
        <v>3</v>
      </c>
      <c r="K42" t="s">
        <v>556</v>
      </c>
      <c r="L42">
        <v>1344</v>
      </c>
      <c r="N42">
        <v>1008</v>
      </c>
      <c r="O42" t="s">
        <v>554</v>
      </c>
      <c r="P42" t="s">
        <v>554</v>
      </c>
      <c r="Q42">
        <v>1</v>
      </c>
      <c r="W42">
        <v>0</v>
      </c>
      <c r="X42">
        <v>-94250534</v>
      </c>
      <c r="Y42">
        <v>41.86</v>
      </c>
      <c r="AA42">
        <v>1</v>
      </c>
      <c r="AB42">
        <v>0</v>
      </c>
      <c r="AC42">
        <v>0</v>
      </c>
      <c r="AD42">
        <v>0</v>
      </c>
      <c r="AE42">
        <v>1</v>
      </c>
      <c r="AF42">
        <v>0</v>
      </c>
      <c r="AG42">
        <v>0</v>
      </c>
      <c r="AH42">
        <v>0</v>
      </c>
      <c r="AI42">
        <v>1</v>
      </c>
      <c r="AJ42">
        <v>1</v>
      </c>
      <c r="AK42">
        <v>1</v>
      </c>
      <c r="AL42">
        <v>1</v>
      </c>
      <c r="AN42">
        <v>0</v>
      </c>
      <c r="AO42">
        <v>1</v>
      </c>
      <c r="AP42">
        <v>0</v>
      </c>
      <c r="AQ42">
        <v>0</v>
      </c>
      <c r="AR42">
        <v>0</v>
      </c>
      <c r="AS42" t="s">
        <v>3</v>
      </c>
      <c r="AT42">
        <v>41.86</v>
      </c>
      <c r="AU42" t="s">
        <v>3</v>
      </c>
      <c r="AV42">
        <v>0</v>
      </c>
      <c r="AW42">
        <v>2</v>
      </c>
      <c r="AX42">
        <v>42706647</v>
      </c>
      <c r="AY42">
        <v>1</v>
      </c>
      <c r="AZ42">
        <v>0</v>
      </c>
      <c r="BA42">
        <v>80</v>
      </c>
      <c r="BB42">
        <v>0</v>
      </c>
      <c r="BC42">
        <v>0</v>
      </c>
      <c r="BD42">
        <v>0</v>
      </c>
      <c r="BE42">
        <v>0</v>
      </c>
      <c r="BF42">
        <v>0</v>
      </c>
      <c r="BG42">
        <v>0</v>
      </c>
      <c r="BH42">
        <v>0</v>
      </c>
      <c r="BI42">
        <v>0</v>
      </c>
      <c r="BJ42">
        <v>0</v>
      </c>
      <c r="BK42">
        <v>0</v>
      </c>
      <c r="BL42">
        <v>0</v>
      </c>
      <c r="BM42">
        <v>0</v>
      </c>
      <c r="BN42">
        <v>0</v>
      </c>
      <c r="BO42">
        <v>0</v>
      </c>
      <c r="BP42">
        <v>0</v>
      </c>
      <c r="BQ42">
        <v>0</v>
      </c>
      <c r="BR42">
        <v>0</v>
      </c>
      <c r="BS42">
        <v>0</v>
      </c>
      <c r="BT42">
        <v>0</v>
      </c>
      <c r="BU42">
        <v>0</v>
      </c>
      <c r="BV42">
        <v>0</v>
      </c>
      <c r="BW42">
        <v>0</v>
      </c>
      <c r="CX42">
        <f>Y42*Source!I79</f>
        <v>98.371000000000009</v>
      </c>
      <c r="CY42">
        <f>AA42</f>
        <v>1</v>
      </c>
      <c r="CZ42">
        <f>AE42</f>
        <v>1</v>
      </c>
      <c r="DA42">
        <f>AI42</f>
        <v>1</v>
      </c>
      <c r="DB42">
        <v>0</v>
      </c>
    </row>
    <row r="43" spans="1:106" x14ac:dyDescent="0.2">
      <c r="A43">
        <f>ROW(Source!A86)</f>
        <v>86</v>
      </c>
      <c r="B43">
        <v>42559021</v>
      </c>
      <c r="C43">
        <v>42559191</v>
      </c>
      <c r="D43">
        <v>30515951</v>
      </c>
      <c r="E43">
        <v>30515945</v>
      </c>
      <c r="F43">
        <v>1</v>
      </c>
      <c r="G43">
        <v>30515945</v>
      </c>
      <c r="H43">
        <v>1</v>
      </c>
      <c r="I43" t="s">
        <v>549</v>
      </c>
      <c r="J43" t="s">
        <v>3</v>
      </c>
      <c r="K43" t="s">
        <v>550</v>
      </c>
      <c r="L43">
        <v>1191</v>
      </c>
      <c r="N43">
        <v>1013</v>
      </c>
      <c r="O43" t="s">
        <v>551</v>
      </c>
      <c r="P43" t="s">
        <v>551</v>
      </c>
      <c r="Q43">
        <v>1</v>
      </c>
      <c r="W43">
        <v>0</v>
      </c>
      <c r="X43">
        <v>476480486</v>
      </c>
      <c r="Y43">
        <v>83.375</v>
      </c>
      <c r="AA43">
        <v>0</v>
      </c>
      <c r="AB43">
        <v>0</v>
      </c>
      <c r="AC43">
        <v>0</v>
      </c>
      <c r="AD43">
        <v>0</v>
      </c>
      <c r="AE43">
        <v>0</v>
      </c>
      <c r="AF43">
        <v>0</v>
      </c>
      <c r="AG43">
        <v>0</v>
      </c>
      <c r="AH43">
        <v>0</v>
      </c>
      <c r="AI43">
        <v>1</v>
      </c>
      <c r="AJ43">
        <v>1</v>
      </c>
      <c r="AK43">
        <v>1</v>
      </c>
      <c r="AL43">
        <v>1</v>
      </c>
      <c r="AN43">
        <v>0</v>
      </c>
      <c r="AO43">
        <v>1</v>
      </c>
      <c r="AP43">
        <v>1</v>
      </c>
      <c r="AQ43">
        <v>0</v>
      </c>
      <c r="AR43">
        <v>0</v>
      </c>
      <c r="AS43" t="s">
        <v>3</v>
      </c>
      <c r="AT43">
        <v>72.5</v>
      </c>
      <c r="AU43" t="s">
        <v>22</v>
      </c>
      <c r="AV43">
        <v>1</v>
      </c>
      <c r="AW43">
        <v>2</v>
      </c>
      <c r="AX43">
        <v>42706650</v>
      </c>
      <c r="AY43">
        <v>1</v>
      </c>
      <c r="AZ43">
        <v>0</v>
      </c>
      <c r="BA43">
        <v>81</v>
      </c>
      <c r="BB43">
        <v>0</v>
      </c>
      <c r="BC43">
        <v>0</v>
      </c>
      <c r="BD43">
        <v>0</v>
      </c>
      <c r="BE43">
        <v>0</v>
      </c>
      <c r="BF43">
        <v>0</v>
      </c>
      <c r="BG43">
        <v>0</v>
      </c>
      <c r="BH43">
        <v>0</v>
      </c>
      <c r="BI43">
        <v>0</v>
      </c>
      <c r="BJ43">
        <v>0</v>
      </c>
      <c r="BK43">
        <v>0</v>
      </c>
      <c r="BL43">
        <v>0</v>
      </c>
      <c r="BM43">
        <v>0</v>
      </c>
      <c r="BN43">
        <v>0</v>
      </c>
      <c r="BO43">
        <v>0</v>
      </c>
      <c r="BP43">
        <v>0</v>
      </c>
      <c r="BQ43">
        <v>0</v>
      </c>
      <c r="BR43">
        <v>0</v>
      </c>
      <c r="BS43">
        <v>0</v>
      </c>
      <c r="BT43">
        <v>0</v>
      </c>
      <c r="BU43">
        <v>0</v>
      </c>
      <c r="BV43">
        <v>0</v>
      </c>
      <c r="BW43">
        <v>0</v>
      </c>
      <c r="CX43">
        <f>Y43*Source!I86</f>
        <v>3.335</v>
      </c>
      <c r="CY43">
        <f>AD43</f>
        <v>0</v>
      </c>
      <c r="CZ43">
        <f>AH43</f>
        <v>0</v>
      </c>
      <c r="DA43">
        <f>AL43</f>
        <v>1</v>
      </c>
      <c r="DB43">
        <v>0</v>
      </c>
    </row>
    <row r="44" spans="1:106" x14ac:dyDescent="0.2">
      <c r="A44">
        <f>ROW(Source!A86)</f>
        <v>86</v>
      </c>
      <c r="B44">
        <v>42559021</v>
      </c>
      <c r="C44">
        <v>42559191</v>
      </c>
      <c r="D44">
        <v>30516999</v>
      </c>
      <c r="E44">
        <v>30515945</v>
      </c>
      <c r="F44">
        <v>1</v>
      </c>
      <c r="G44">
        <v>30515945</v>
      </c>
      <c r="H44">
        <v>2</v>
      </c>
      <c r="I44" t="s">
        <v>552</v>
      </c>
      <c r="J44" t="s">
        <v>3</v>
      </c>
      <c r="K44" t="s">
        <v>553</v>
      </c>
      <c r="L44">
        <v>1344</v>
      </c>
      <c r="N44">
        <v>1008</v>
      </c>
      <c r="O44" t="s">
        <v>554</v>
      </c>
      <c r="P44" t="s">
        <v>554</v>
      </c>
      <c r="Q44">
        <v>1</v>
      </c>
      <c r="W44">
        <v>0</v>
      </c>
      <c r="X44">
        <v>-1180195794</v>
      </c>
      <c r="Y44">
        <v>272.67499999999995</v>
      </c>
      <c r="AA44">
        <v>0</v>
      </c>
      <c r="AB44">
        <v>1</v>
      </c>
      <c r="AC44">
        <v>0</v>
      </c>
      <c r="AD44">
        <v>0</v>
      </c>
      <c r="AE44">
        <v>0</v>
      </c>
      <c r="AF44">
        <v>1</v>
      </c>
      <c r="AG44">
        <v>0</v>
      </c>
      <c r="AH44">
        <v>0</v>
      </c>
      <c r="AI44">
        <v>1</v>
      </c>
      <c r="AJ44">
        <v>1</v>
      </c>
      <c r="AK44">
        <v>1</v>
      </c>
      <c r="AL44">
        <v>1</v>
      </c>
      <c r="AN44">
        <v>0</v>
      </c>
      <c r="AO44">
        <v>1</v>
      </c>
      <c r="AP44">
        <v>1</v>
      </c>
      <c r="AQ44">
        <v>0</v>
      </c>
      <c r="AR44">
        <v>0</v>
      </c>
      <c r="AS44" t="s">
        <v>3</v>
      </c>
      <c r="AT44">
        <v>218.14</v>
      </c>
      <c r="AU44" t="s">
        <v>21</v>
      </c>
      <c r="AV44">
        <v>0</v>
      </c>
      <c r="AW44">
        <v>2</v>
      </c>
      <c r="AX44">
        <v>42706651</v>
      </c>
      <c r="AY44">
        <v>1</v>
      </c>
      <c r="AZ44">
        <v>0</v>
      </c>
      <c r="BA44">
        <v>82</v>
      </c>
      <c r="BB44">
        <v>0</v>
      </c>
      <c r="BC44">
        <v>0</v>
      </c>
      <c r="BD44">
        <v>0</v>
      </c>
      <c r="BE44">
        <v>0</v>
      </c>
      <c r="BF44">
        <v>0</v>
      </c>
      <c r="BG44">
        <v>0</v>
      </c>
      <c r="BH44">
        <v>0</v>
      </c>
      <c r="BI44">
        <v>0</v>
      </c>
      <c r="BJ44">
        <v>0</v>
      </c>
      <c r="BK44">
        <v>0</v>
      </c>
      <c r="BL44">
        <v>0</v>
      </c>
      <c r="BM44">
        <v>0</v>
      </c>
      <c r="BN44">
        <v>0</v>
      </c>
      <c r="BO44">
        <v>0</v>
      </c>
      <c r="BP44">
        <v>0</v>
      </c>
      <c r="BQ44">
        <v>0</v>
      </c>
      <c r="BR44">
        <v>0</v>
      </c>
      <c r="BS44">
        <v>0</v>
      </c>
      <c r="BT44">
        <v>0</v>
      </c>
      <c r="BU44">
        <v>0</v>
      </c>
      <c r="BV44">
        <v>0</v>
      </c>
      <c r="BW44">
        <v>0</v>
      </c>
      <c r="CX44">
        <f>Y44*Source!I86</f>
        <v>10.906999999999998</v>
      </c>
      <c r="CY44">
        <f>AB44</f>
        <v>1</v>
      </c>
      <c r="CZ44">
        <f>AF44</f>
        <v>1</v>
      </c>
      <c r="DA44">
        <f>AJ44</f>
        <v>1</v>
      </c>
      <c r="DB44">
        <v>0</v>
      </c>
    </row>
    <row r="45" spans="1:106" x14ac:dyDescent="0.2">
      <c r="A45">
        <f>ROW(Source!A86)</f>
        <v>86</v>
      </c>
      <c r="B45">
        <v>42559021</v>
      </c>
      <c r="C45">
        <v>42559191</v>
      </c>
      <c r="D45">
        <v>30541208</v>
      </c>
      <c r="E45">
        <v>30515945</v>
      </c>
      <c r="F45">
        <v>1</v>
      </c>
      <c r="G45">
        <v>30515945</v>
      </c>
      <c r="H45">
        <v>3</v>
      </c>
      <c r="I45" t="s">
        <v>555</v>
      </c>
      <c r="J45" t="s">
        <v>3</v>
      </c>
      <c r="K45" t="s">
        <v>556</v>
      </c>
      <c r="L45">
        <v>1344</v>
      </c>
      <c r="N45">
        <v>1008</v>
      </c>
      <c r="O45" t="s">
        <v>554</v>
      </c>
      <c r="P45" t="s">
        <v>554</v>
      </c>
      <c r="Q45">
        <v>1</v>
      </c>
      <c r="W45">
        <v>0</v>
      </c>
      <c r="X45">
        <v>-94250534</v>
      </c>
      <c r="Y45">
        <v>51.59</v>
      </c>
      <c r="AA45">
        <v>1</v>
      </c>
      <c r="AB45">
        <v>0</v>
      </c>
      <c r="AC45">
        <v>0</v>
      </c>
      <c r="AD45">
        <v>0</v>
      </c>
      <c r="AE45">
        <v>1</v>
      </c>
      <c r="AF45">
        <v>0</v>
      </c>
      <c r="AG45">
        <v>0</v>
      </c>
      <c r="AH45">
        <v>0</v>
      </c>
      <c r="AI45">
        <v>1</v>
      </c>
      <c r="AJ45">
        <v>1</v>
      </c>
      <c r="AK45">
        <v>1</v>
      </c>
      <c r="AL45">
        <v>1</v>
      </c>
      <c r="AN45">
        <v>0</v>
      </c>
      <c r="AO45">
        <v>1</v>
      </c>
      <c r="AP45">
        <v>0</v>
      </c>
      <c r="AQ45">
        <v>0</v>
      </c>
      <c r="AR45">
        <v>0</v>
      </c>
      <c r="AS45" t="s">
        <v>3</v>
      </c>
      <c r="AT45">
        <v>51.59</v>
      </c>
      <c r="AU45" t="s">
        <v>3</v>
      </c>
      <c r="AV45">
        <v>0</v>
      </c>
      <c r="AW45">
        <v>2</v>
      </c>
      <c r="AX45">
        <v>42706654</v>
      </c>
      <c r="AY45">
        <v>1</v>
      </c>
      <c r="AZ45">
        <v>0</v>
      </c>
      <c r="BA45">
        <v>85</v>
      </c>
      <c r="BB45">
        <v>0</v>
      </c>
      <c r="BC45">
        <v>0</v>
      </c>
      <c r="BD45">
        <v>0</v>
      </c>
      <c r="BE45">
        <v>0</v>
      </c>
      <c r="BF45">
        <v>0</v>
      </c>
      <c r="BG45">
        <v>0</v>
      </c>
      <c r="BH45">
        <v>0</v>
      </c>
      <c r="BI45">
        <v>0</v>
      </c>
      <c r="BJ45">
        <v>0</v>
      </c>
      <c r="BK45">
        <v>0</v>
      </c>
      <c r="BL45">
        <v>0</v>
      </c>
      <c r="BM45">
        <v>0</v>
      </c>
      <c r="BN45">
        <v>0</v>
      </c>
      <c r="BO45">
        <v>0</v>
      </c>
      <c r="BP45">
        <v>0</v>
      </c>
      <c r="BQ45">
        <v>0</v>
      </c>
      <c r="BR45">
        <v>0</v>
      </c>
      <c r="BS45">
        <v>0</v>
      </c>
      <c r="BT45">
        <v>0</v>
      </c>
      <c r="BU45">
        <v>0</v>
      </c>
      <c r="BV45">
        <v>0</v>
      </c>
      <c r="BW45">
        <v>0</v>
      </c>
      <c r="CX45">
        <f>Y45*Source!I86</f>
        <v>2.0636000000000001</v>
      </c>
      <c r="CY45">
        <f>AA45</f>
        <v>1</v>
      </c>
      <c r="CZ45">
        <f>AE45</f>
        <v>1</v>
      </c>
      <c r="DA45">
        <f>AI45</f>
        <v>1</v>
      </c>
      <c r="DB45">
        <v>0</v>
      </c>
    </row>
    <row r="46" spans="1:106" x14ac:dyDescent="0.2">
      <c r="A46">
        <f>ROW(Source!A87)</f>
        <v>87</v>
      </c>
      <c r="B46">
        <v>42559019</v>
      </c>
      <c r="C46">
        <v>42559191</v>
      </c>
      <c r="D46">
        <v>30515951</v>
      </c>
      <c r="E46">
        <v>30515945</v>
      </c>
      <c r="F46">
        <v>1</v>
      </c>
      <c r="G46">
        <v>30515945</v>
      </c>
      <c r="H46">
        <v>1</v>
      </c>
      <c r="I46" t="s">
        <v>549</v>
      </c>
      <c r="J46" t="s">
        <v>3</v>
      </c>
      <c r="K46" t="s">
        <v>550</v>
      </c>
      <c r="L46">
        <v>1191</v>
      </c>
      <c r="N46">
        <v>1013</v>
      </c>
      <c r="O46" t="s">
        <v>551</v>
      </c>
      <c r="P46" t="s">
        <v>551</v>
      </c>
      <c r="Q46">
        <v>1</v>
      </c>
      <c r="W46">
        <v>0</v>
      </c>
      <c r="X46">
        <v>476480486</v>
      </c>
      <c r="Y46">
        <v>83.375</v>
      </c>
      <c r="AA46">
        <v>0</v>
      </c>
      <c r="AB46">
        <v>0</v>
      </c>
      <c r="AC46">
        <v>0</v>
      </c>
      <c r="AD46">
        <v>0</v>
      </c>
      <c r="AE46">
        <v>0</v>
      </c>
      <c r="AF46">
        <v>0</v>
      </c>
      <c r="AG46">
        <v>0</v>
      </c>
      <c r="AH46">
        <v>0</v>
      </c>
      <c r="AI46">
        <v>1</v>
      </c>
      <c r="AJ46">
        <v>1</v>
      </c>
      <c r="AK46">
        <v>1</v>
      </c>
      <c r="AL46">
        <v>1</v>
      </c>
      <c r="AN46">
        <v>0</v>
      </c>
      <c r="AO46">
        <v>1</v>
      </c>
      <c r="AP46">
        <v>1</v>
      </c>
      <c r="AQ46">
        <v>0</v>
      </c>
      <c r="AR46">
        <v>0</v>
      </c>
      <c r="AS46" t="s">
        <v>3</v>
      </c>
      <c r="AT46">
        <v>72.5</v>
      </c>
      <c r="AU46" t="s">
        <v>22</v>
      </c>
      <c r="AV46">
        <v>1</v>
      </c>
      <c r="AW46">
        <v>2</v>
      </c>
      <c r="AX46">
        <v>42706650</v>
      </c>
      <c r="AY46">
        <v>1</v>
      </c>
      <c r="AZ46">
        <v>0</v>
      </c>
      <c r="BA46">
        <v>86</v>
      </c>
      <c r="BB46">
        <v>0</v>
      </c>
      <c r="BC46">
        <v>0</v>
      </c>
      <c r="BD46">
        <v>0</v>
      </c>
      <c r="BE46">
        <v>0</v>
      </c>
      <c r="BF46">
        <v>0</v>
      </c>
      <c r="BG46">
        <v>0</v>
      </c>
      <c r="BH46">
        <v>0</v>
      </c>
      <c r="BI46">
        <v>0</v>
      </c>
      <c r="BJ46">
        <v>0</v>
      </c>
      <c r="BK46">
        <v>0</v>
      </c>
      <c r="BL46">
        <v>0</v>
      </c>
      <c r="BM46">
        <v>0</v>
      </c>
      <c r="BN46">
        <v>0</v>
      </c>
      <c r="BO46">
        <v>0</v>
      </c>
      <c r="BP46">
        <v>0</v>
      </c>
      <c r="BQ46">
        <v>0</v>
      </c>
      <c r="BR46">
        <v>0</v>
      </c>
      <c r="BS46">
        <v>0</v>
      </c>
      <c r="BT46">
        <v>0</v>
      </c>
      <c r="BU46">
        <v>0</v>
      </c>
      <c r="BV46">
        <v>0</v>
      </c>
      <c r="BW46">
        <v>0</v>
      </c>
      <c r="CX46">
        <f>Y46*Source!I87</f>
        <v>3.335</v>
      </c>
      <c r="CY46">
        <f>AD46</f>
        <v>0</v>
      </c>
      <c r="CZ46">
        <f>AH46</f>
        <v>0</v>
      </c>
      <c r="DA46">
        <f>AL46</f>
        <v>1</v>
      </c>
      <c r="DB46">
        <v>0</v>
      </c>
    </row>
    <row r="47" spans="1:106" x14ac:dyDescent="0.2">
      <c r="A47">
        <f>ROW(Source!A87)</f>
        <v>87</v>
      </c>
      <c r="B47">
        <v>42559019</v>
      </c>
      <c r="C47">
        <v>42559191</v>
      </c>
      <c r="D47">
        <v>30516999</v>
      </c>
      <c r="E47">
        <v>30515945</v>
      </c>
      <c r="F47">
        <v>1</v>
      </c>
      <c r="G47">
        <v>30515945</v>
      </c>
      <c r="H47">
        <v>2</v>
      </c>
      <c r="I47" t="s">
        <v>552</v>
      </c>
      <c r="J47" t="s">
        <v>3</v>
      </c>
      <c r="K47" t="s">
        <v>553</v>
      </c>
      <c r="L47">
        <v>1344</v>
      </c>
      <c r="N47">
        <v>1008</v>
      </c>
      <c r="O47" t="s">
        <v>554</v>
      </c>
      <c r="P47" t="s">
        <v>554</v>
      </c>
      <c r="Q47">
        <v>1</v>
      </c>
      <c r="W47">
        <v>0</v>
      </c>
      <c r="X47">
        <v>-1180195794</v>
      </c>
      <c r="Y47">
        <v>272.67499999999995</v>
      </c>
      <c r="AA47">
        <v>0</v>
      </c>
      <c r="AB47">
        <v>1</v>
      </c>
      <c r="AC47">
        <v>0</v>
      </c>
      <c r="AD47">
        <v>0</v>
      </c>
      <c r="AE47">
        <v>0</v>
      </c>
      <c r="AF47">
        <v>1</v>
      </c>
      <c r="AG47">
        <v>0</v>
      </c>
      <c r="AH47">
        <v>0</v>
      </c>
      <c r="AI47">
        <v>1</v>
      </c>
      <c r="AJ47">
        <v>1</v>
      </c>
      <c r="AK47">
        <v>1</v>
      </c>
      <c r="AL47">
        <v>1</v>
      </c>
      <c r="AN47">
        <v>0</v>
      </c>
      <c r="AO47">
        <v>1</v>
      </c>
      <c r="AP47">
        <v>1</v>
      </c>
      <c r="AQ47">
        <v>0</v>
      </c>
      <c r="AR47">
        <v>0</v>
      </c>
      <c r="AS47" t="s">
        <v>3</v>
      </c>
      <c r="AT47">
        <v>218.14</v>
      </c>
      <c r="AU47" t="s">
        <v>21</v>
      </c>
      <c r="AV47">
        <v>0</v>
      </c>
      <c r="AW47">
        <v>2</v>
      </c>
      <c r="AX47">
        <v>42706651</v>
      </c>
      <c r="AY47">
        <v>1</v>
      </c>
      <c r="AZ47">
        <v>0</v>
      </c>
      <c r="BA47">
        <v>87</v>
      </c>
      <c r="BB47">
        <v>0</v>
      </c>
      <c r="BC47">
        <v>0</v>
      </c>
      <c r="BD47">
        <v>0</v>
      </c>
      <c r="BE47">
        <v>0</v>
      </c>
      <c r="BF47">
        <v>0</v>
      </c>
      <c r="BG47">
        <v>0</v>
      </c>
      <c r="BH47">
        <v>0</v>
      </c>
      <c r="BI47">
        <v>0</v>
      </c>
      <c r="BJ47">
        <v>0</v>
      </c>
      <c r="BK47">
        <v>0</v>
      </c>
      <c r="BL47">
        <v>0</v>
      </c>
      <c r="BM47">
        <v>0</v>
      </c>
      <c r="BN47">
        <v>0</v>
      </c>
      <c r="BO47">
        <v>0</v>
      </c>
      <c r="BP47">
        <v>0</v>
      </c>
      <c r="BQ47">
        <v>0</v>
      </c>
      <c r="BR47">
        <v>0</v>
      </c>
      <c r="BS47">
        <v>0</v>
      </c>
      <c r="BT47">
        <v>0</v>
      </c>
      <c r="BU47">
        <v>0</v>
      </c>
      <c r="BV47">
        <v>0</v>
      </c>
      <c r="BW47">
        <v>0</v>
      </c>
      <c r="CX47">
        <f>Y47*Source!I87</f>
        <v>10.906999999999998</v>
      </c>
      <c r="CY47">
        <f>AB47</f>
        <v>1</v>
      </c>
      <c r="CZ47">
        <f>AF47</f>
        <v>1</v>
      </c>
      <c r="DA47">
        <f>AJ47</f>
        <v>1</v>
      </c>
      <c r="DB47">
        <v>0</v>
      </c>
    </row>
    <row r="48" spans="1:106" x14ac:dyDescent="0.2">
      <c r="A48">
        <f>ROW(Source!A87)</f>
        <v>87</v>
      </c>
      <c r="B48">
        <v>42559019</v>
      </c>
      <c r="C48">
        <v>42559191</v>
      </c>
      <c r="D48">
        <v>30541208</v>
      </c>
      <c r="E48">
        <v>30515945</v>
      </c>
      <c r="F48">
        <v>1</v>
      </c>
      <c r="G48">
        <v>30515945</v>
      </c>
      <c r="H48">
        <v>3</v>
      </c>
      <c r="I48" t="s">
        <v>555</v>
      </c>
      <c r="J48" t="s">
        <v>3</v>
      </c>
      <c r="K48" t="s">
        <v>556</v>
      </c>
      <c r="L48">
        <v>1344</v>
      </c>
      <c r="N48">
        <v>1008</v>
      </c>
      <c r="O48" t="s">
        <v>554</v>
      </c>
      <c r="P48" t="s">
        <v>554</v>
      </c>
      <c r="Q48">
        <v>1</v>
      </c>
      <c r="W48">
        <v>0</v>
      </c>
      <c r="X48">
        <v>-94250534</v>
      </c>
      <c r="Y48">
        <v>51.59</v>
      </c>
      <c r="AA48">
        <v>1</v>
      </c>
      <c r="AB48">
        <v>0</v>
      </c>
      <c r="AC48">
        <v>0</v>
      </c>
      <c r="AD48">
        <v>0</v>
      </c>
      <c r="AE48">
        <v>1</v>
      </c>
      <c r="AF48">
        <v>0</v>
      </c>
      <c r="AG48">
        <v>0</v>
      </c>
      <c r="AH48">
        <v>0</v>
      </c>
      <c r="AI48">
        <v>1</v>
      </c>
      <c r="AJ48">
        <v>1</v>
      </c>
      <c r="AK48">
        <v>1</v>
      </c>
      <c r="AL48">
        <v>1</v>
      </c>
      <c r="AN48">
        <v>0</v>
      </c>
      <c r="AO48">
        <v>1</v>
      </c>
      <c r="AP48">
        <v>0</v>
      </c>
      <c r="AQ48">
        <v>0</v>
      </c>
      <c r="AR48">
        <v>0</v>
      </c>
      <c r="AS48" t="s">
        <v>3</v>
      </c>
      <c r="AT48">
        <v>51.59</v>
      </c>
      <c r="AU48" t="s">
        <v>3</v>
      </c>
      <c r="AV48">
        <v>0</v>
      </c>
      <c r="AW48">
        <v>2</v>
      </c>
      <c r="AX48">
        <v>42706654</v>
      </c>
      <c r="AY48">
        <v>1</v>
      </c>
      <c r="AZ48">
        <v>0</v>
      </c>
      <c r="BA48">
        <v>90</v>
      </c>
      <c r="BB48">
        <v>0</v>
      </c>
      <c r="BC48">
        <v>0</v>
      </c>
      <c r="BD48">
        <v>0</v>
      </c>
      <c r="BE48">
        <v>0</v>
      </c>
      <c r="BF48">
        <v>0</v>
      </c>
      <c r="BG48">
        <v>0</v>
      </c>
      <c r="BH48">
        <v>0</v>
      </c>
      <c r="BI48">
        <v>0</v>
      </c>
      <c r="BJ48">
        <v>0</v>
      </c>
      <c r="BK48">
        <v>0</v>
      </c>
      <c r="BL48">
        <v>0</v>
      </c>
      <c r="BM48">
        <v>0</v>
      </c>
      <c r="BN48">
        <v>0</v>
      </c>
      <c r="BO48">
        <v>0</v>
      </c>
      <c r="BP48">
        <v>0</v>
      </c>
      <c r="BQ48">
        <v>0</v>
      </c>
      <c r="BR48">
        <v>0</v>
      </c>
      <c r="BS48">
        <v>0</v>
      </c>
      <c r="BT48">
        <v>0</v>
      </c>
      <c r="BU48">
        <v>0</v>
      </c>
      <c r="BV48">
        <v>0</v>
      </c>
      <c r="BW48">
        <v>0</v>
      </c>
      <c r="CX48">
        <f>Y48*Source!I87</f>
        <v>2.0636000000000001</v>
      </c>
      <c r="CY48">
        <f>AA48</f>
        <v>1</v>
      </c>
      <c r="CZ48">
        <f>AE48</f>
        <v>1</v>
      </c>
      <c r="DA48">
        <f>AI48</f>
        <v>1</v>
      </c>
      <c r="DB48">
        <v>0</v>
      </c>
    </row>
    <row r="49" spans="1:106" x14ac:dyDescent="0.2">
      <c r="A49">
        <f>ROW(Source!A92)</f>
        <v>92</v>
      </c>
      <c r="B49">
        <v>42559021</v>
      </c>
      <c r="C49">
        <v>42559197</v>
      </c>
      <c r="D49">
        <v>30515951</v>
      </c>
      <c r="E49">
        <v>30515945</v>
      </c>
      <c r="F49">
        <v>1</v>
      </c>
      <c r="G49">
        <v>30515945</v>
      </c>
      <c r="H49">
        <v>1</v>
      </c>
      <c r="I49" t="s">
        <v>549</v>
      </c>
      <c r="J49" t="s">
        <v>3</v>
      </c>
      <c r="K49" t="s">
        <v>550</v>
      </c>
      <c r="L49">
        <v>1191</v>
      </c>
      <c r="N49">
        <v>1013</v>
      </c>
      <c r="O49" t="s">
        <v>551</v>
      </c>
      <c r="P49" t="s">
        <v>551</v>
      </c>
      <c r="Q49">
        <v>1</v>
      </c>
      <c r="W49">
        <v>0</v>
      </c>
      <c r="X49">
        <v>476480486</v>
      </c>
      <c r="Y49">
        <v>83.375</v>
      </c>
      <c r="AA49">
        <v>0</v>
      </c>
      <c r="AB49">
        <v>0</v>
      </c>
      <c r="AC49">
        <v>0</v>
      </c>
      <c r="AD49">
        <v>0</v>
      </c>
      <c r="AE49">
        <v>0</v>
      </c>
      <c r="AF49">
        <v>0</v>
      </c>
      <c r="AG49">
        <v>0</v>
      </c>
      <c r="AH49">
        <v>0</v>
      </c>
      <c r="AI49">
        <v>1</v>
      </c>
      <c r="AJ49">
        <v>1</v>
      </c>
      <c r="AK49">
        <v>1</v>
      </c>
      <c r="AL49">
        <v>1</v>
      </c>
      <c r="AN49">
        <v>0</v>
      </c>
      <c r="AO49">
        <v>1</v>
      </c>
      <c r="AP49">
        <v>1</v>
      </c>
      <c r="AQ49">
        <v>0</v>
      </c>
      <c r="AR49">
        <v>0</v>
      </c>
      <c r="AS49" t="s">
        <v>3</v>
      </c>
      <c r="AT49">
        <v>72.5</v>
      </c>
      <c r="AU49" t="s">
        <v>22</v>
      </c>
      <c r="AV49">
        <v>1</v>
      </c>
      <c r="AW49">
        <v>2</v>
      </c>
      <c r="AX49">
        <v>42706657</v>
      </c>
      <c r="AY49">
        <v>1</v>
      </c>
      <c r="AZ49">
        <v>0</v>
      </c>
      <c r="BA49">
        <v>91</v>
      </c>
      <c r="BB49">
        <v>0</v>
      </c>
      <c r="BC49">
        <v>0</v>
      </c>
      <c r="BD49">
        <v>0</v>
      </c>
      <c r="BE49">
        <v>0</v>
      </c>
      <c r="BF49">
        <v>0</v>
      </c>
      <c r="BG49">
        <v>0</v>
      </c>
      <c r="BH49">
        <v>0</v>
      </c>
      <c r="BI49">
        <v>0</v>
      </c>
      <c r="BJ49">
        <v>0</v>
      </c>
      <c r="BK49">
        <v>0</v>
      </c>
      <c r="BL49">
        <v>0</v>
      </c>
      <c r="BM49">
        <v>0</v>
      </c>
      <c r="BN49">
        <v>0</v>
      </c>
      <c r="BO49">
        <v>0</v>
      </c>
      <c r="BP49">
        <v>0</v>
      </c>
      <c r="BQ49">
        <v>0</v>
      </c>
      <c r="BR49">
        <v>0</v>
      </c>
      <c r="BS49">
        <v>0</v>
      </c>
      <c r="BT49">
        <v>0</v>
      </c>
      <c r="BU49">
        <v>0</v>
      </c>
      <c r="BV49">
        <v>0</v>
      </c>
      <c r="BW49">
        <v>0</v>
      </c>
      <c r="CX49">
        <f>Y49*Source!I92</f>
        <v>12.50625</v>
      </c>
      <c r="CY49">
        <f>AD49</f>
        <v>0</v>
      </c>
      <c r="CZ49">
        <f>AH49</f>
        <v>0</v>
      </c>
      <c r="DA49">
        <f>AL49</f>
        <v>1</v>
      </c>
      <c r="DB49">
        <v>0</v>
      </c>
    </row>
    <row r="50" spans="1:106" x14ac:dyDescent="0.2">
      <c r="A50">
        <f>ROW(Source!A92)</f>
        <v>92</v>
      </c>
      <c r="B50">
        <v>42559021</v>
      </c>
      <c r="C50">
        <v>42559197</v>
      </c>
      <c r="D50">
        <v>30516999</v>
      </c>
      <c r="E50">
        <v>30515945</v>
      </c>
      <c r="F50">
        <v>1</v>
      </c>
      <c r="G50">
        <v>30515945</v>
      </c>
      <c r="H50">
        <v>2</v>
      </c>
      <c r="I50" t="s">
        <v>552</v>
      </c>
      <c r="J50" t="s">
        <v>3</v>
      </c>
      <c r="K50" t="s">
        <v>553</v>
      </c>
      <c r="L50">
        <v>1344</v>
      </c>
      <c r="N50">
        <v>1008</v>
      </c>
      <c r="O50" t="s">
        <v>554</v>
      </c>
      <c r="P50" t="s">
        <v>554</v>
      </c>
      <c r="Q50">
        <v>1</v>
      </c>
      <c r="W50">
        <v>0</v>
      </c>
      <c r="X50">
        <v>-1180195794</v>
      </c>
      <c r="Y50">
        <v>272.67499999999995</v>
      </c>
      <c r="AA50">
        <v>0</v>
      </c>
      <c r="AB50">
        <v>1</v>
      </c>
      <c r="AC50">
        <v>0</v>
      </c>
      <c r="AD50">
        <v>0</v>
      </c>
      <c r="AE50">
        <v>0</v>
      </c>
      <c r="AF50">
        <v>1</v>
      </c>
      <c r="AG50">
        <v>0</v>
      </c>
      <c r="AH50">
        <v>0</v>
      </c>
      <c r="AI50">
        <v>1</v>
      </c>
      <c r="AJ50">
        <v>1</v>
      </c>
      <c r="AK50">
        <v>1</v>
      </c>
      <c r="AL50">
        <v>1</v>
      </c>
      <c r="AN50">
        <v>0</v>
      </c>
      <c r="AO50">
        <v>1</v>
      </c>
      <c r="AP50">
        <v>1</v>
      </c>
      <c r="AQ50">
        <v>0</v>
      </c>
      <c r="AR50">
        <v>0</v>
      </c>
      <c r="AS50" t="s">
        <v>3</v>
      </c>
      <c r="AT50">
        <v>218.14</v>
      </c>
      <c r="AU50" t="s">
        <v>21</v>
      </c>
      <c r="AV50">
        <v>0</v>
      </c>
      <c r="AW50">
        <v>2</v>
      </c>
      <c r="AX50">
        <v>42706658</v>
      </c>
      <c r="AY50">
        <v>1</v>
      </c>
      <c r="AZ50">
        <v>0</v>
      </c>
      <c r="BA50">
        <v>92</v>
      </c>
      <c r="BB50">
        <v>0</v>
      </c>
      <c r="BC50">
        <v>0</v>
      </c>
      <c r="BD50">
        <v>0</v>
      </c>
      <c r="BE50">
        <v>0</v>
      </c>
      <c r="BF50">
        <v>0</v>
      </c>
      <c r="BG50">
        <v>0</v>
      </c>
      <c r="BH50">
        <v>0</v>
      </c>
      <c r="BI50">
        <v>0</v>
      </c>
      <c r="BJ50">
        <v>0</v>
      </c>
      <c r="BK50">
        <v>0</v>
      </c>
      <c r="BL50">
        <v>0</v>
      </c>
      <c r="BM50">
        <v>0</v>
      </c>
      <c r="BN50">
        <v>0</v>
      </c>
      <c r="BO50">
        <v>0</v>
      </c>
      <c r="BP50">
        <v>0</v>
      </c>
      <c r="BQ50">
        <v>0</v>
      </c>
      <c r="BR50">
        <v>0</v>
      </c>
      <c r="BS50">
        <v>0</v>
      </c>
      <c r="BT50">
        <v>0</v>
      </c>
      <c r="BU50">
        <v>0</v>
      </c>
      <c r="BV50">
        <v>0</v>
      </c>
      <c r="BW50">
        <v>0</v>
      </c>
      <c r="CX50">
        <f>Y50*Source!I92</f>
        <v>40.90124999999999</v>
      </c>
      <c r="CY50">
        <f>AB50</f>
        <v>1</v>
      </c>
      <c r="CZ50">
        <f>AF50</f>
        <v>1</v>
      </c>
      <c r="DA50">
        <f>AJ50</f>
        <v>1</v>
      </c>
      <c r="DB50">
        <v>0</v>
      </c>
    </row>
    <row r="51" spans="1:106" x14ac:dyDescent="0.2">
      <c r="A51">
        <f>ROW(Source!A92)</f>
        <v>92</v>
      </c>
      <c r="B51">
        <v>42559021</v>
      </c>
      <c r="C51">
        <v>42559197</v>
      </c>
      <c r="D51">
        <v>30541208</v>
      </c>
      <c r="E51">
        <v>30515945</v>
      </c>
      <c r="F51">
        <v>1</v>
      </c>
      <c r="G51">
        <v>30515945</v>
      </c>
      <c r="H51">
        <v>3</v>
      </c>
      <c r="I51" t="s">
        <v>555</v>
      </c>
      <c r="J51" t="s">
        <v>3</v>
      </c>
      <c r="K51" t="s">
        <v>556</v>
      </c>
      <c r="L51">
        <v>1344</v>
      </c>
      <c r="N51">
        <v>1008</v>
      </c>
      <c r="O51" t="s">
        <v>554</v>
      </c>
      <c r="P51" t="s">
        <v>554</v>
      </c>
      <c r="Q51">
        <v>1</v>
      </c>
      <c r="W51">
        <v>0</v>
      </c>
      <c r="X51">
        <v>-94250534</v>
      </c>
      <c r="Y51">
        <v>51.59</v>
      </c>
      <c r="AA51">
        <v>1</v>
      </c>
      <c r="AB51">
        <v>0</v>
      </c>
      <c r="AC51">
        <v>0</v>
      </c>
      <c r="AD51">
        <v>0</v>
      </c>
      <c r="AE51">
        <v>1</v>
      </c>
      <c r="AF51">
        <v>0</v>
      </c>
      <c r="AG51">
        <v>0</v>
      </c>
      <c r="AH51">
        <v>0</v>
      </c>
      <c r="AI51">
        <v>1</v>
      </c>
      <c r="AJ51">
        <v>1</v>
      </c>
      <c r="AK51">
        <v>1</v>
      </c>
      <c r="AL51">
        <v>1</v>
      </c>
      <c r="AN51">
        <v>0</v>
      </c>
      <c r="AO51">
        <v>1</v>
      </c>
      <c r="AP51">
        <v>0</v>
      </c>
      <c r="AQ51">
        <v>0</v>
      </c>
      <c r="AR51">
        <v>0</v>
      </c>
      <c r="AS51" t="s">
        <v>3</v>
      </c>
      <c r="AT51">
        <v>51.59</v>
      </c>
      <c r="AU51" t="s">
        <v>3</v>
      </c>
      <c r="AV51">
        <v>0</v>
      </c>
      <c r="AW51">
        <v>2</v>
      </c>
      <c r="AX51">
        <v>42706661</v>
      </c>
      <c r="AY51">
        <v>1</v>
      </c>
      <c r="AZ51">
        <v>0</v>
      </c>
      <c r="BA51">
        <v>95</v>
      </c>
      <c r="BB51">
        <v>0</v>
      </c>
      <c r="BC51">
        <v>0</v>
      </c>
      <c r="BD51">
        <v>0</v>
      </c>
      <c r="BE51">
        <v>0</v>
      </c>
      <c r="BF51">
        <v>0</v>
      </c>
      <c r="BG51">
        <v>0</v>
      </c>
      <c r="BH51">
        <v>0</v>
      </c>
      <c r="BI51">
        <v>0</v>
      </c>
      <c r="BJ51">
        <v>0</v>
      </c>
      <c r="BK51">
        <v>0</v>
      </c>
      <c r="BL51">
        <v>0</v>
      </c>
      <c r="BM51">
        <v>0</v>
      </c>
      <c r="BN51">
        <v>0</v>
      </c>
      <c r="BO51">
        <v>0</v>
      </c>
      <c r="BP51">
        <v>0</v>
      </c>
      <c r="BQ51">
        <v>0</v>
      </c>
      <c r="BR51">
        <v>0</v>
      </c>
      <c r="BS51">
        <v>0</v>
      </c>
      <c r="BT51">
        <v>0</v>
      </c>
      <c r="BU51">
        <v>0</v>
      </c>
      <c r="BV51">
        <v>0</v>
      </c>
      <c r="BW51">
        <v>0</v>
      </c>
      <c r="CX51">
        <f>Y51*Source!I92</f>
        <v>7.7385000000000002</v>
      </c>
      <c r="CY51">
        <f>AA51</f>
        <v>1</v>
      </c>
      <c r="CZ51">
        <f>AE51</f>
        <v>1</v>
      </c>
      <c r="DA51">
        <f>AI51</f>
        <v>1</v>
      </c>
      <c r="DB51">
        <v>0</v>
      </c>
    </row>
    <row r="52" spans="1:106" x14ac:dyDescent="0.2">
      <c r="A52">
        <f>ROW(Source!A93)</f>
        <v>93</v>
      </c>
      <c r="B52">
        <v>42559019</v>
      </c>
      <c r="C52">
        <v>42559197</v>
      </c>
      <c r="D52">
        <v>30515951</v>
      </c>
      <c r="E52">
        <v>30515945</v>
      </c>
      <c r="F52">
        <v>1</v>
      </c>
      <c r="G52">
        <v>30515945</v>
      </c>
      <c r="H52">
        <v>1</v>
      </c>
      <c r="I52" t="s">
        <v>549</v>
      </c>
      <c r="J52" t="s">
        <v>3</v>
      </c>
      <c r="K52" t="s">
        <v>550</v>
      </c>
      <c r="L52">
        <v>1191</v>
      </c>
      <c r="N52">
        <v>1013</v>
      </c>
      <c r="O52" t="s">
        <v>551</v>
      </c>
      <c r="P52" t="s">
        <v>551</v>
      </c>
      <c r="Q52">
        <v>1</v>
      </c>
      <c r="W52">
        <v>0</v>
      </c>
      <c r="X52">
        <v>476480486</v>
      </c>
      <c r="Y52">
        <v>83.375</v>
      </c>
      <c r="AA52">
        <v>0</v>
      </c>
      <c r="AB52">
        <v>0</v>
      </c>
      <c r="AC52">
        <v>0</v>
      </c>
      <c r="AD52">
        <v>0</v>
      </c>
      <c r="AE52">
        <v>0</v>
      </c>
      <c r="AF52">
        <v>0</v>
      </c>
      <c r="AG52">
        <v>0</v>
      </c>
      <c r="AH52">
        <v>0</v>
      </c>
      <c r="AI52">
        <v>1</v>
      </c>
      <c r="AJ52">
        <v>1</v>
      </c>
      <c r="AK52">
        <v>1</v>
      </c>
      <c r="AL52">
        <v>1</v>
      </c>
      <c r="AN52">
        <v>0</v>
      </c>
      <c r="AO52">
        <v>1</v>
      </c>
      <c r="AP52">
        <v>1</v>
      </c>
      <c r="AQ52">
        <v>0</v>
      </c>
      <c r="AR52">
        <v>0</v>
      </c>
      <c r="AS52" t="s">
        <v>3</v>
      </c>
      <c r="AT52">
        <v>72.5</v>
      </c>
      <c r="AU52" t="s">
        <v>22</v>
      </c>
      <c r="AV52">
        <v>1</v>
      </c>
      <c r="AW52">
        <v>2</v>
      </c>
      <c r="AX52">
        <v>42706657</v>
      </c>
      <c r="AY52">
        <v>1</v>
      </c>
      <c r="AZ52">
        <v>0</v>
      </c>
      <c r="BA52">
        <v>96</v>
      </c>
      <c r="BB52">
        <v>0</v>
      </c>
      <c r="BC52">
        <v>0</v>
      </c>
      <c r="BD52">
        <v>0</v>
      </c>
      <c r="BE52">
        <v>0</v>
      </c>
      <c r="BF52">
        <v>0</v>
      </c>
      <c r="BG52">
        <v>0</v>
      </c>
      <c r="BH52">
        <v>0</v>
      </c>
      <c r="BI52">
        <v>0</v>
      </c>
      <c r="BJ52">
        <v>0</v>
      </c>
      <c r="BK52">
        <v>0</v>
      </c>
      <c r="BL52">
        <v>0</v>
      </c>
      <c r="BM52">
        <v>0</v>
      </c>
      <c r="BN52">
        <v>0</v>
      </c>
      <c r="BO52">
        <v>0</v>
      </c>
      <c r="BP52">
        <v>0</v>
      </c>
      <c r="BQ52">
        <v>0</v>
      </c>
      <c r="BR52">
        <v>0</v>
      </c>
      <c r="BS52">
        <v>0</v>
      </c>
      <c r="BT52">
        <v>0</v>
      </c>
      <c r="BU52">
        <v>0</v>
      </c>
      <c r="BV52">
        <v>0</v>
      </c>
      <c r="BW52">
        <v>0</v>
      </c>
      <c r="CX52">
        <f>Y52*Source!I93</f>
        <v>12.50625</v>
      </c>
      <c r="CY52">
        <f>AD52</f>
        <v>0</v>
      </c>
      <c r="CZ52">
        <f>AH52</f>
        <v>0</v>
      </c>
      <c r="DA52">
        <f>AL52</f>
        <v>1</v>
      </c>
      <c r="DB52">
        <v>0</v>
      </c>
    </row>
    <row r="53" spans="1:106" x14ac:dyDescent="0.2">
      <c r="A53">
        <f>ROW(Source!A93)</f>
        <v>93</v>
      </c>
      <c r="B53">
        <v>42559019</v>
      </c>
      <c r="C53">
        <v>42559197</v>
      </c>
      <c r="D53">
        <v>30516999</v>
      </c>
      <c r="E53">
        <v>30515945</v>
      </c>
      <c r="F53">
        <v>1</v>
      </c>
      <c r="G53">
        <v>30515945</v>
      </c>
      <c r="H53">
        <v>2</v>
      </c>
      <c r="I53" t="s">
        <v>552</v>
      </c>
      <c r="J53" t="s">
        <v>3</v>
      </c>
      <c r="K53" t="s">
        <v>553</v>
      </c>
      <c r="L53">
        <v>1344</v>
      </c>
      <c r="N53">
        <v>1008</v>
      </c>
      <c r="O53" t="s">
        <v>554</v>
      </c>
      <c r="P53" t="s">
        <v>554</v>
      </c>
      <c r="Q53">
        <v>1</v>
      </c>
      <c r="W53">
        <v>0</v>
      </c>
      <c r="X53">
        <v>-1180195794</v>
      </c>
      <c r="Y53">
        <v>272.67499999999995</v>
      </c>
      <c r="AA53">
        <v>0</v>
      </c>
      <c r="AB53">
        <v>1</v>
      </c>
      <c r="AC53">
        <v>0</v>
      </c>
      <c r="AD53">
        <v>0</v>
      </c>
      <c r="AE53">
        <v>0</v>
      </c>
      <c r="AF53">
        <v>1</v>
      </c>
      <c r="AG53">
        <v>0</v>
      </c>
      <c r="AH53">
        <v>0</v>
      </c>
      <c r="AI53">
        <v>1</v>
      </c>
      <c r="AJ53">
        <v>1</v>
      </c>
      <c r="AK53">
        <v>1</v>
      </c>
      <c r="AL53">
        <v>1</v>
      </c>
      <c r="AN53">
        <v>0</v>
      </c>
      <c r="AO53">
        <v>1</v>
      </c>
      <c r="AP53">
        <v>1</v>
      </c>
      <c r="AQ53">
        <v>0</v>
      </c>
      <c r="AR53">
        <v>0</v>
      </c>
      <c r="AS53" t="s">
        <v>3</v>
      </c>
      <c r="AT53">
        <v>218.14</v>
      </c>
      <c r="AU53" t="s">
        <v>21</v>
      </c>
      <c r="AV53">
        <v>0</v>
      </c>
      <c r="AW53">
        <v>2</v>
      </c>
      <c r="AX53">
        <v>42706658</v>
      </c>
      <c r="AY53">
        <v>1</v>
      </c>
      <c r="AZ53">
        <v>0</v>
      </c>
      <c r="BA53">
        <v>97</v>
      </c>
      <c r="BB53">
        <v>0</v>
      </c>
      <c r="BC53">
        <v>0</v>
      </c>
      <c r="BD53">
        <v>0</v>
      </c>
      <c r="BE53">
        <v>0</v>
      </c>
      <c r="BF53">
        <v>0</v>
      </c>
      <c r="BG53">
        <v>0</v>
      </c>
      <c r="BH53">
        <v>0</v>
      </c>
      <c r="BI53">
        <v>0</v>
      </c>
      <c r="BJ53">
        <v>0</v>
      </c>
      <c r="BK53">
        <v>0</v>
      </c>
      <c r="BL53">
        <v>0</v>
      </c>
      <c r="BM53">
        <v>0</v>
      </c>
      <c r="BN53">
        <v>0</v>
      </c>
      <c r="BO53">
        <v>0</v>
      </c>
      <c r="BP53">
        <v>0</v>
      </c>
      <c r="BQ53">
        <v>0</v>
      </c>
      <c r="BR53">
        <v>0</v>
      </c>
      <c r="BS53">
        <v>0</v>
      </c>
      <c r="BT53">
        <v>0</v>
      </c>
      <c r="BU53">
        <v>0</v>
      </c>
      <c r="BV53">
        <v>0</v>
      </c>
      <c r="BW53">
        <v>0</v>
      </c>
      <c r="CX53">
        <f>Y53*Source!I93</f>
        <v>40.90124999999999</v>
      </c>
      <c r="CY53">
        <f>AB53</f>
        <v>1</v>
      </c>
      <c r="CZ53">
        <f>AF53</f>
        <v>1</v>
      </c>
      <c r="DA53">
        <f>AJ53</f>
        <v>1</v>
      </c>
      <c r="DB53">
        <v>0</v>
      </c>
    </row>
    <row r="54" spans="1:106" x14ac:dyDescent="0.2">
      <c r="A54">
        <f>ROW(Source!A93)</f>
        <v>93</v>
      </c>
      <c r="B54">
        <v>42559019</v>
      </c>
      <c r="C54">
        <v>42559197</v>
      </c>
      <c r="D54">
        <v>30541208</v>
      </c>
      <c r="E54">
        <v>30515945</v>
      </c>
      <c r="F54">
        <v>1</v>
      </c>
      <c r="G54">
        <v>30515945</v>
      </c>
      <c r="H54">
        <v>3</v>
      </c>
      <c r="I54" t="s">
        <v>555</v>
      </c>
      <c r="J54" t="s">
        <v>3</v>
      </c>
      <c r="K54" t="s">
        <v>556</v>
      </c>
      <c r="L54">
        <v>1344</v>
      </c>
      <c r="N54">
        <v>1008</v>
      </c>
      <c r="O54" t="s">
        <v>554</v>
      </c>
      <c r="P54" t="s">
        <v>554</v>
      </c>
      <c r="Q54">
        <v>1</v>
      </c>
      <c r="W54">
        <v>0</v>
      </c>
      <c r="X54">
        <v>-94250534</v>
      </c>
      <c r="Y54">
        <v>51.59</v>
      </c>
      <c r="AA54">
        <v>1</v>
      </c>
      <c r="AB54">
        <v>0</v>
      </c>
      <c r="AC54">
        <v>0</v>
      </c>
      <c r="AD54">
        <v>0</v>
      </c>
      <c r="AE54">
        <v>1</v>
      </c>
      <c r="AF54">
        <v>0</v>
      </c>
      <c r="AG54">
        <v>0</v>
      </c>
      <c r="AH54">
        <v>0</v>
      </c>
      <c r="AI54">
        <v>1</v>
      </c>
      <c r="AJ54">
        <v>1</v>
      </c>
      <c r="AK54">
        <v>1</v>
      </c>
      <c r="AL54">
        <v>1</v>
      </c>
      <c r="AN54">
        <v>0</v>
      </c>
      <c r="AO54">
        <v>1</v>
      </c>
      <c r="AP54">
        <v>0</v>
      </c>
      <c r="AQ54">
        <v>0</v>
      </c>
      <c r="AR54">
        <v>0</v>
      </c>
      <c r="AS54" t="s">
        <v>3</v>
      </c>
      <c r="AT54">
        <v>51.59</v>
      </c>
      <c r="AU54" t="s">
        <v>3</v>
      </c>
      <c r="AV54">
        <v>0</v>
      </c>
      <c r="AW54">
        <v>2</v>
      </c>
      <c r="AX54">
        <v>42706661</v>
      </c>
      <c r="AY54">
        <v>1</v>
      </c>
      <c r="AZ54">
        <v>0</v>
      </c>
      <c r="BA54">
        <v>100</v>
      </c>
      <c r="BB54">
        <v>0</v>
      </c>
      <c r="BC54">
        <v>0</v>
      </c>
      <c r="BD54">
        <v>0</v>
      </c>
      <c r="BE54">
        <v>0</v>
      </c>
      <c r="BF54">
        <v>0</v>
      </c>
      <c r="BG54">
        <v>0</v>
      </c>
      <c r="BH54">
        <v>0</v>
      </c>
      <c r="BI54">
        <v>0</v>
      </c>
      <c r="BJ54">
        <v>0</v>
      </c>
      <c r="BK54">
        <v>0</v>
      </c>
      <c r="BL54">
        <v>0</v>
      </c>
      <c r="BM54">
        <v>0</v>
      </c>
      <c r="BN54">
        <v>0</v>
      </c>
      <c r="BO54">
        <v>0</v>
      </c>
      <c r="BP54">
        <v>0</v>
      </c>
      <c r="BQ54">
        <v>0</v>
      </c>
      <c r="BR54">
        <v>0</v>
      </c>
      <c r="BS54">
        <v>0</v>
      </c>
      <c r="BT54">
        <v>0</v>
      </c>
      <c r="BU54">
        <v>0</v>
      </c>
      <c r="BV54">
        <v>0</v>
      </c>
      <c r="BW54">
        <v>0</v>
      </c>
      <c r="CX54">
        <f>Y54*Source!I93</f>
        <v>7.7385000000000002</v>
      </c>
      <c r="CY54">
        <f>AA54</f>
        <v>1</v>
      </c>
      <c r="CZ54">
        <f>AE54</f>
        <v>1</v>
      </c>
      <c r="DA54">
        <f>AI54</f>
        <v>1</v>
      </c>
      <c r="DB54">
        <v>0</v>
      </c>
    </row>
    <row r="55" spans="1:106" x14ac:dyDescent="0.2">
      <c r="A55">
        <f>ROW(Source!A98)</f>
        <v>98</v>
      </c>
      <c r="B55">
        <v>42559021</v>
      </c>
      <c r="C55">
        <v>42559203</v>
      </c>
      <c r="D55">
        <v>30515951</v>
      </c>
      <c r="E55">
        <v>30515945</v>
      </c>
      <c r="F55">
        <v>1</v>
      </c>
      <c r="G55">
        <v>30515945</v>
      </c>
      <c r="H55">
        <v>1</v>
      </c>
      <c r="I55" t="s">
        <v>549</v>
      </c>
      <c r="J55" t="s">
        <v>3</v>
      </c>
      <c r="K55" t="s">
        <v>550</v>
      </c>
      <c r="L55">
        <v>1191</v>
      </c>
      <c r="N55">
        <v>1013</v>
      </c>
      <c r="O55" t="s">
        <v>551</v>
      </c>
      <c r="P55" t="s">
        <v>551</v>
      </c>
      <c r="Q55">
        <v>1</v>
      </c>
      <c r="W55">
        <v>0</v>
      </c>
      <c r="X55">
        <v>476480486</v>
      </c>
      <c r="Y55">
        <v>10.637499999999999</v>
      </c>
      <c r="AA55">
        <v>0</v>
      </c>
      <c r="AB55">
        <v>0</v>
      </c>
      <c r="AC55">
        <v>0</v>
      </c>
      <c r="AD55">
        <v>0</v>
      </c>
      <c r="AE55">
        <v>0</v>
      </c>
      <c r="AF55">
        <v>0</v>
      </c>
      <c r="AG55">
        <v>0</v>
      </c>
      <c r="AH55">
        <v>0</v>
      </c>
      <c r="AI55">
        <v>1</v>
      </c>
      <c r="AJ55">
        <v>1</v>
      </c>
      <c r="AK55">
        <v>1</v>
      </c>
      <c r="AL55">
        <v>1</v>
      </c>
      <c r="AN55">
        <v>0</v>
      </c>
      <c r="AO55">
        <v>1</v>
      </c>
      <c r="AP55">
        <v>1</v>
      </c>
      <c r="AQ55">
        <v>0</v>
      </c>
      <c r="AR55">
        <v>0</v>
      </c>
      <c r="AS55" t="s">
        <v>3</v>
      </c>
      <c r="AT55">
        <v>9.25</v>
      </c>
      <c r="AU55" t="s">
        <v>22</v>
      </c>
      <c r="AV55">
        <v>1</v>
      </c>
      <c r="AW55">
        <v>2</v>
      </c>
      <c r="AX55">
        <v>42706664</v>
      </c>
      <c r="AY55">
        <v>1</v>
      </c>
      <c r="AZ55">
        <v>0</v>
      </c>
      <c r="BA55">
        <v>101</v>
      </c>
      <c r="BB55">
        <v>0</v>
      </c>
      <c r="BC55">
        <v>0</v>
      </c>
      <c r="BD55">
        <v>0</v>
      </c>
      <c r="BE55">
        <v>0</v>
      </c>
      <c r="BF55">
        <v>0</v>
      </c>
      <c r="BG55">
        <v>0</v>
      </c>
      <c r="BH55">
        <v>0</v>
      </c>
      <c r="BI55">
        <v>0</v>
      </c>
      <c r="BJ55">
        <v>0</v>
      </c>
      <c r="BK55">
        <v>0</v>
      </c>
      <c r="BL55">
        <v>0</v>
      </c>
      <c r="BM55">
        <v>0</v>
      </c>
      <c r="BN55">
        <v>0</v>
      </c>
      <c r="BO55">
        <v>0</v>
      </c>
      <c r="BP55">
        <v>0</v>
      </c>
      <c r="BQ55">
        <v>0</v>
      </c>
      <c r="BR55">
        <v>0</v>
      </c>
      <c r="BS55">
        <v>0</v>
      </c>
      <c r="BT55">
        <v>0</v>
      </c>
      <c r="BU55">
        <v>0</v>
      </c>
      <c r="BV55">
        <v>0</v>
      </c>
      <c r="BW55">
        <v>0</v>
      </c>
      <c r="CX55">
        <f>Y55*Source!I98</f>
        <v>288.27625</v>
      </c>
      <c r="CY55">
        <f>AD55</f>
        <v>0</v>
      </c>
      <c r="CZ55">
        <f>AH55</f>
        <v>0</v>
      </c>
      <c r="DA55">
        <f>AL55</f>
        <v>1</v>
      </c>
      <c r="DB55">
        <v>0</v>
      </c>
    </row>
    <row r="56" spans="1:106" x14ac:dyDescent="0.2">
      <c r="A56">
        <f>ROW(Source!A98)</f>
        <v>98</v>
      </c>
      <c r="B56">
        <v>42559021</v>
      </c>
      <c r="C56">
        <v>42559203</v>
      </c>
      <c r="D56">
        <v>30571181</v>
      </c>
      <c r="E56">
        <v>1</v>
      </c>
      <c r="F56">
        <v>1</v>
      </c>
      <c r="G56">
        <v>30515945</v>
      </c>
      <c r="H56">
        <v>3</v>
      </c>
      <c r="I56" t="s">
        <v>557</v>
      </c>
      <c r="J56" t="s">
        <v>558</v>
      </c>
      <c r="K56" t="s">
        <v>559</v>
      </c>
      <c r="L56">
        <v>1339</v>
      </c>
      <c r="N56">
        <v>1007</v>
      </c>
      <c r="O56" t="s">
        <v>560</v>
      </c>
      <c r="P56" t="s">
        <v>560</v>
      </c>
      <c r="Q56">
        <v>1</v>
      </c>
      <c r="W56">
        <v>0</v>
      </c>
      <c r="X56">
        <v>-862991314</v>
      </c>
      <c r="Y56">
        <v>1</v>
      </c>
      <c r="AA56">
        <v>7.07</v>
      </c>
      <c r="AB56">
        <v>0</v>
      </c>
      <c r="AC56">
        <v>0</v>
      </c>
      <c r="AD56">
        <v>0</v>
      </c>
      <c r="AE56">
        <v>7.07</v>
      </c>
      <c r="AF56">
        <v>0</v>
      </c>
      <c r="AG56">
        <v>0</v>
      </c>
      <c r="AH56">
        <v>0</v>
      </c>
      <c r="AI56">
        <v>1</v>
      </c>
      <c r="AJ56">
        <v>1</v>
      </c>
      <c r="AK56">
        <v>1</v>
      </c>
      <c r="AL56">
        <v>1</v>
      </c>
      <c r="AN56">
        <v>0</v>
      </c>
      <c r="AO56">
        <v>1</v>
      </c>
      <c r="AP56">
        <v>0</v>
      </c>
      <c r="AQ56">
        <v>0</v>
      </c>
      <c r="AR56">
        <v>0</v>
      </c>
      <c r="AS56" t="s">
        <v>3</v>
      </c>
      <c r="AT56">
        <v>1</v>
      </c>
      <c r="AU56" t="s">
        <v>3</v>
      </c>
      <c r="AV56">
        <v>0</v>
      </c>
      <c r="AW56">
        <v>2</v>
      </c>
      <c r="AX56">
        <v>42706665</v>
      </c>
      <c r="AY56">
        <v>1</v>
      </c>
      <c r="AZ56">
        <v>0</v>
      </c>
      <c r="BA56">
        <v>102</v>
      </c>
      <c r="BB56">
        <v>0</v>
      </c>
      <c r="BC56">
        <v>0</v>
      </c>
      <c r="BD56">
        <v>0</v>
      </c>
      <c r="BE56">
        <v>0</v>
      </c>
      <c r="BF56">
        <v>0</v>
      </c>
      <c r="BG56">
        <v>0</v>
      </c>
      <c r="BH56">
        <v>0</v>
      </c>
      <c r="BI56">
        <v>0</v>
      </c>
      <c r="BJ56">
        <v>0</v>
      </c>
      <c r="BK56">
        <v>0</v>
      </c>
      <c r="BL56">
        <v>0</v>
      </c>
      <c r="BM56">
        <v>0</v>
      </c>
      <c r="BN56">
        <v>0</v>
      </c>
      <c r="BO56">
        <v>0</v>
      </c>
      <c r="BP56">
        <v>0</v>
      </c>
      <c r="BQ56">
        <v>0</v>
      </c>
      <c r="BR56">
        <v>0</v>
      </c>
      <c r="BS56">
        <v>0</v>
      </c>
      <c r="BT56">
        <v>0</v>
      </c>
      <c r="BU56">
        <v>0</v>
      </c>
      <c r="BV56">
        <v>0</v>
      </c>
      <c r="BW56">
        <v>0</v>
      </c>
      <c r="CX56">
        <f>Y56*Source!I98</f>
        <v>27.1</v>
      </c>
      <c r="CY56">
        <f>AA56</f>
        <v>7.07</v>
      </c>
      <c r="CZ56">
        <f>AE56</f>
        <v>7.07</v>
      </c>
      <c r="DA56">
        <f>AI56</f>
        <v>1</v>
      </c>
      <c r="DB56">
        <v>0</v>
      </c>
    </row>
    <row r="57" spans="1:106" x14ac:dyDescent="0.2">
      <c r="A57">
        <f>ROW(Source!A98)</f>
        <v>98</v>
      </c>
      <c r="B57">
        <v>42559021</v>
      </c>
      <c r="C57">
        <v>42559203</v>
      </c>
      <c r="D57">
        <v>30541208</v>
      </c>
      <c r="E57">
        <v>30515945</v>
      </c>
      <c r="F57">
        <v>1</v>
      </c>
      <c r="G57">
        <v>30515945</v>
      </c>
      <c r="H57">
        <v>3</v>
      </c>
      <c r="I57" t="s">
        <v>555</v>
      </c>
      <c r="J57" t="s">
        <v>3</v>
      </c>
      <c r="K57" t="s">
        <v>556</v>
      </c>
      <c r="L57">
        <v>1344</v>
      </c>
      <c r="N57">
        <v>1008</v>
      </c>
      <c r="O57" t="s">
        <v>554</v>
      </c>
      <c r="P57" t="s">
        <v>554</v>
      </c>
      <c r="Q57">
        <v>1</v>
      </c>
      <c r="W57">
        <v>0</v>
      </c>
      <c r="X57">
        <v>-94250534</v>
      </c>
      <c r="Y57">
        <v>1.33</v>
      </c>
      <c r="AA57">
        <v>1</v>
      </c>
      <c r="AB57">
        <v>0</v>
      </c>
      <c r="AC57">
        <v>0</v>
      </c>
      <c r="AD57">
        <v>0</v>
      </c>
      <c r="AE57">
        <v>1</v>
      </c>
      <c r="AF57">
        <v>0</v>
      </c>
      <c r="AG57">
        <v>0</v>
      </c>
      <c r="AH57">
        <v>0</v>
      </c>
      <c r="AI57">
        <v>1</v>
      </c>
      <c r="AJ57">
        <v>1</v>
      </c>
      <c r="AK57">
        <v>1</v>
      </c>
      <c r="AL57">
        <v>1</v>
      </c>
      <c r="AN57">
        <v>0</v>
      </c>
      <c r="AO57">
        <v>1</v>
      </c>
      <c r="AP57">
        <v>0</v>
      </c>
      <c r="AQ57">
        <v>0</v>
      </c>
      <c r="AR57">
        <v>0</v>
      </c>
      <c r="AS57" t="s">
        <v>3</v>
      </c>
      <c r="AT57">
        <v>1.33</v>
      </c>
      <c r="AU57" t="s">
        <v>3</v>
      </c>
      <c r="AV57">
        <v>0</v>
      </c>
      <c r="AW57">
        <v>2</v>
      </c>
      <c r="AX57">
        <v>42706666</v>
      </c>
      <c r="AY57">
        <v>1</v>
      </c>
      <c r="AZ57">
        <v>0</v>
      </c>
      <c r="BA57">
        <v>103</v>
      </c>
      <c r="BB57">
        <v>0</v>
      </c>
      <c r="BC57">
        <v>0</v>
      </c>
      <c r="BD57">
        <v>0</v>
      </c>
      <c r="BE57">
        <v>0</v>
      </c>
      <c r="BF57">
        <v>0</v>
      </c>
      <c r="BG57">
        <v>0</v>
      </c>
      <c r="BH57">
        <v>0</v>
      </c>
      <c r="BI57">
        <v>0</v>
      </c>
      <c r="BJ57">
        <v>0</v>
      </c>
      <c r="BK57">
        <v>0</v>
      </c>
      <c r="BL57">
        <v>0</v>
      </c>
      <c r="BM57">
        <v>0</v>
      </c>
      <c r="BN57">
        <v>0</v>
      </c>
      <c r="BO57">
        <v>0</v>
      </c>
      <c r="BP57">
        <v>0</v>
      </c>
      <c r="BQ57">
        <v>0</v>
      </c>
      <c r="BR57">
        <v>0</v>
      </c>
      <c r="BS57">
        <v>0</v>
      </c>
      <c r="BT57">
        <v>0</v>
      </c>
      <c r="BU57">
        <v>0</v>
      </c>
      <c r="BV57">
        <v>0</v>
      </c>
      <c r="BW57">
        <v>0</v>
      </c>
      <c r="CX57">
        <f>Y57*Source!I98</f>
        <v>36.043000000000006</v>
      </c>
      <c r="CY57">
        <f>AA57</f>
        <v>1</v>
      </c>
      <c r="CZ57">
        <f>AE57</f>
        <v>1</v>
      </c>
      <c r="DA57">
        <f>AI57</f>
        <v>1</v>
      </c>
      <c r="DB57">
        <v>0</v>
      </c>
    </row>
    <row r="58" spans="1:106" x14ac:dyDescent="0.2">
      <c r="A58">
        <f>ROW(Source!A99)</f>
        <v>99</v>
      </c>
      <c r="B58">
        <v>42559019</v>
      </c>
      <c r="C58">
        <v>42559203</v>
      </c>
      <c r="D58">
        <v>30515951</v>
      </c>
      <c r="E58">
        <v>30515945</v>
      </c>
      <c r="F58">
        <v>1</v>
      </c>
      <c r="G58">
        <v>30515945</v>
      </c>
      <c r="H58">
        <v>1</v>
      </c>
      <c r="I58" t="s">
        <v>549</v>
      </c>
      <c r="J58" t="s">
        <v>3</v>
      </c>
      <c r="K58" t="s">
        <v>550</v>
      </c>
      <c r="L58">
        <v>1191</v>
      </c>
      <c r="N58">
        <v>1013</v>
      </c>
      <c r="O58" t="s">
        <v>551</v>
      </c>
      <c r="P58" t="s">
        <v>551</v>
      </c>
      <c r="Q58">
        <v>1</v>
      </c>
      <c r="W58">
        <v>0</v>
      </c>
      <c r="X58">
        <v>476480486</v>
      </c>
      <c r="Y58">
        <v>10.637499999999999</v>
      </c>
      <c r="AA58">
        <v>0</v>
      </c>
      <c r="AB58">
        <v>0</v>
      </c>
      <c r="AC58">
        <v>0</v>
      </c>
      <c r="AD58">
        <v>0</v>
      </c>
      <c r="AE58">
        <v>0</v>
      </c>
      <c r="AF58">
        <v>0</v>
      </c>
      <c r="AG58">
        <v>0</v>
      </c>
      <c r="AH58">
        <v>0</v>
      </c>
      <c r="AI58">
        <v>1</v>
      </c>
      <c r="AJ58">
        <v>1</v>
      </c>
      <c r="AK58">
        <v>1</v>
      </c>
      <c r="AL58">
        <v>1</v>
      </c>
      <c r="AN58">
        <v>0</v>
      </c>
      <c r="AO58">
        <v>1</v>
      </c>
      <c r="AP58">
        <v>1</v>
      </c>
      <c r="AQ58">
        <v>0</v>
      </c>
      <c r="AR58">
        <v>0</v>
      </c>
      <c r="AS58" t="s">
        <v>3</v>
      </c>
      <c r="AT58">
        <v>9.25</v>
      </c>
      <c r="AU58" t="s">
        <v>22</v>
      </c>
      <c r="AV58">
        <v>1</v>
      </c>
      <c r="AW58">
        <v>2</v>
      </c>
      <c r="AX58">
        <v>42706664</v>
      </c>
      <c r="AY58">
        <v>1</v>
      </c>
      <c r="AZ58">
        <v>0</v>
      </c>
      <c r="BA58">
        <v>104</v>
      </c>
      <c r="BB58">
        <v>0</v>
      </c>
      <c r="BC58">
        <v>0</v>
      </c>
      <c r="BD58">
        <v>0</v>
      </c>
      <c r="BE58">
        <v>0</v>
      </c>
      <c r="BF58">
        <v>0</v>
      </c>
      <c r="BG58">
        <v>0</v>
      </c>
      <c r="BH58">
        <v>0</v>
      </c>
      <c r="BI58">
        <v>0</v>
      </c>
      <c r="BJ58">
        <v>0</v>
      </c>
      <c r="BK58">
        <v>0</v>
      </c>
      <c r="BL58">
        <v>0</v>
      </c>
      <c r="BM58">
        <v>0</v>
      </c>
      <c r="BN58">
        <v>0</v>
      </c>
      <c r="BO58">
        <v>0</v>
      </c>
      <c r="BP58">
        <v>0</v>
      </c>
      <c r="BQ58">
        <v>0</v>
      </c>
      <c r="BR58">
        <v>0</v>
      </c>
      <c r="BS58">
        <v>0</v>
      </c>
      <c r="BT58">
        <v>0</v>
      </c>
      <c r="BU58">
        <v>0</v>
      </c>
      <c r="BV58">
        <v>0</v>
      </c>
      <c r="BW58">
        <v>0</v>
      </c>
      <c r="CX58">
        <f>Y58*Source!I99</f>
        <v>288.27625</v>
      </c>
      <c r="CY58">
        <f>AD58</f>
        <v>0</v>
      </c>
      <c r="CZ58">
        <f>AH58</f>
        <v>0</v>
      </c>
      <c r="DA58">
        <f>AL58</f>
        <v>1</v>
      </c>
      <c r="DB58">
        <v>0</v>
      </c>
    </row>
    <row r="59" spans="1:106" x14ac:dyDescent="0.2">
      <c r="A59">
        <f>ROW(Source!A99)</f>
        <v>99</v>
      </c>
      <c r="B59">
        <v>42559019</v>
      </c>
      <c r="C59">
        <v>42559203</v>
      </c>
      <c r="D59">
        <v>30571181</v>
      </c>
      <c r="E59">
        <v>1</v>
      </c>
      <c r="F59">
        <v>1</v>
      </c>
      <c r="G59">
        <v>30515945</v>
      </c>
      <c r="H59">
        <v>3</v>
      </c>
      <c r="I59" t="s">
        <v>557</v>
      </c>
      <c r="J59" t="s">
        <v>558</v>
      </c>
      <c r="K59" t="s">
        <v>559</v>
      </c>
      <c r="L59">
        <v>1339</v>
      </c>
      <c r="N59">
        <v>1007</v>
      </c>
      <c r="O59" t="s">
        <v>560</v>
      </c>
      <c r="P59" t="s">
        <v>560</v>
      </c>
      <c r="Q59">
        <v>1</v>
      </c>
      <c r="W59">
        <v>0</v>
      </c>
      <c r="X59">
        <v>-862991314</v>
      </c>
      <c r="Y59">
        <v>1</v>
      </c>
      <c r="AA59">
        <v>29.98</v>
      </c>
      <c r="AB59">
        <v>0</v>
      </c>
      <c r="AC59">
        <v>0</v>
      </c>
      <c r="AD59">
        <v>0</v>
      </c>
      <c r="AE59">
        <v>7.07</v>
      </c>
      <c r="AF59">
        <v>0</v>
      </c>
      <c r="AG59">
        <v>0</v>
      </c>
      <c r="AH59">
        <v>0</v>
      </c>
      <c r="AI59">
        <v>4.24</v>
      </c>
      <c r="AJ59">
        <v>1</v>
      </c>
      <c r="AK59">
        <v>1</v>
      </c>
      <c r="AL59">
        <v>1</v>
      </c>
      <c r="AN59">
        <v>0</v>
      </c>
      <c r="AO59">
        <v>1</v>
      </c>
      <c r="AP59">
        <v>0</v>
      </c>
      <c r="AQ59">
        <v>0</v>
      </c>
      <c r="AR59">
        <v>0</v>
      </c>
      <c r="AS59" t="s">
        <v>3</v>
      </c>
      <c r="AT59">
        <v>1</v>
      </c>
      <c r="AU59" t="s">
        <v>3</v>
      </c>
      <c r="AV59">
        <v>0</v>
      </c>
      <c r="AW59">
        <v>2</v>
      </c>
      <c r="AX59">
        <v>42706665</v>
      </c>
      <c r="AY59">
        <v>1</v>
      </c>
      <c r="AZ59">
        <v>0</v>
      </c>
      <c r="BA59">
        <v>105</v>
      </c>
      <c r="BB59">
        <v>0</v>
      </c>
      <c r="BC59">
        <v>0</v>
      </c>
      <c r="BD59">
        <v>0</v>
      </c>
      <c r="BE59">
        <v>0</v>
      </c>
      <c r="BF59">
        <v>0</v>
      </c>
      <c r="BG59">
        <v>0</v>
      </c>
      <c r="BH59">
        <v>0</v>
      </c>
      <c r="BI59">
        <v>0</v>
      </c>
      <c r="BJ59">
        <v>0</v>
      </c>
      <c r="BK59">
        <v>0</v>
      </c>
      <c r="BL59">
        <v>0</v>
      </c>
      <c r="BM59">
        <v>0</v>
      </c>
      <c r="BN59">
        <v>0</v>
      </c>
      <c r="BO59">
        <v>0</v>
      </c>
      <c r="BP59">
        <v>0</v>
      </c>
      <c r="BQ59">
        <v>0</v>
      </c>
      <c r="BR59">
        <v>0</v>
      </c>
      <c r="BS59">
        <v>0</v>
      </c>
      <c r="BT59">
        <v>0</v>
      </c>
      <c r="BU59">
        <v>0</v>
      </c>
      <c r="BV59">
        <v>0</v>
      </c>
      <c r="BW59">
        <v>0</v>
      </c>
      <c r="CX59">
        <f>Y59*Source!I99</f>
        <v>27.1</v>
      </c>
      <c r="CY59">
        <f>AA59</f>
        <v>29.98</v>
      </c>
      <c r="CZ59">
        <f>AE59</f>
        <v>7.07</v>
      </c>
      <c r="DA59">
        <f>AI59</f>
        <v>4.24</v>
      </c>
      <c r="DB59">
        <v>0</v>
      </c>
    </row>
    <row r="60" spans="1:106" x14ac:dyDescent="0.2">
      <c r="A60">
        <f>ROW(Source!A99)</f>
        <v>99</v>
      </c>
      <c r="B60">
        <v>42559019</v>
      </c>
      <c r="C60">
        <v>42559203</v>
      </c>
      <c r="D60">
        <v>30541208</v>
      </c>
      <c r="E60">
        <v>30515945</v>
      </c>
      <c r="F60">
        <v>1</v>
      </c>
      <c r="G60">
        <v>30515945</v>
      </c>
      <c r="H60">
        <v>3</v>
      </c>
      <c r="I60" t="s">
        <v>555</v>
      </c>
      <c r="J60" t="s">
        <v>3</v>
      </c>
      <c r="K60" t="s">
        <v>556</v>
      </c>
      <c r="L60">
        <v>1344</v>
      </c>
      <c r="N60">
        <v>1008</v>
      </c>
      <c r="O60" t="s">
        <v>554</v>
      </c>
      <c r="P60" t="s">
        <v>554</v>
      </c>
      <c r="Q60">
        <v>1</v>
      </c>
      <c r="W60">
        <v>0</v>
      </c>
      <c r="X60">
        <v>-94250534</v>
      </c>
      <c r="Y60">
        <v>1.33</v>
      </c>
      <c r="AA60">
        <v>1</v>
      </c>
      <c r="AB60">
        <v>0</v>
      </c>
      <c r="AC60">
        <v>0</v>
      </c>
      <c r="AD60">
        <v>0</v>
      </c>
      <c r="AE60">
        <v>1</v>
      </c>
      <c r="AF60">
        <v>0</v>
      </c>
      <c r="AG60">
        <v>0</v>
      </c>
      <c r="AH60">
        <v>0</v>
      </c>
      <c r="AI60">
        <v>1</v>
      </c>
      <c r="AJ60">
        <v>1</v>
      </c>
      <c r="AK60">
        <v>1</v>
      </c>
      <c r="AL60">
        <v>1</v>
      </c>
      <c r="AN60">
        <v>0</v>
      </c>
      <c r="AO60">
        <v>1</v>
      </c>
      <c r="AP60">
        <v>0</v>
      </c>
      <c r="AQ60">
        <v>0</v>
      </c>
      <c r="AR60">
        <v>0</v>
      </c>
      <c r="AS60" t="s">
        <v>3</v>
      </c>
      <c r="AT60">
        <v>1.33</v>
      </c>
      <c r="AU60" t="s">
        <v>3</v>
      </c>
      <c r="AV60">
        <v>0</v>
      </c>
      <c r="AW60">
        <v>2</v>
      </c>
      <c r="AX60">
        <v>42706666</v>
      </c>
      <c r="AY60">
        <v>1</v>
      </c>
      <c r="AZ60">
        <v>0</v>
      </c>
      <c r="BA60">
        <v>106</v>
      </c>
      <c r="BB60">
        <v>0</v>
      </c>
      <c r="BC60">
        <v>0</v>
      </c>
      <c r="BD60">
        <v>0</v>
      </c>
      <c r="BE60">
        <v>0</v>
      </c>
      <c r="BF60">
        <v>0</v>
      </c>
      <c r="BG60">
        <v>0</v>
      </c>
      <c r="BH60">
        <v>0</v>
      </c>
      <c r="BI60">
        <v>0</v>
      </c>
      <c r="BJ60">
        <v>0</v>
      </c>
      <c r="BK60">
        <v>0</v>
      </c>
      <c r="BL60">
        <v>0</v>
      </c>
      <c r="BM60">
        <v>0</v>
      </c>
      <c r="BN60">
        <v>0</v>
      </c>
      <c r="BO60">
        <v>0</v>
      </c>
      <c r="BP60">
        <v>0</v>
      </c>
      <c r="BQ60">
        <v>0</v>
      </c>
      <c r="BR60">
        <v>0</v>
      </c>
      <c r="BS60">
        <v>0</v>
      </c>
      <c r="BT60">
        <v>0</v>
      </c>
      <c r="BU60">
        <v>0</v>
      </c>
      <c r="BV60">
        <v>0</v>
      </c>
      <c r="BW60">
        <v>0</v>
      </c>
      <c r="CX60">
        <f>Y60*Source!I99</f>
        <v>36.043000000000006</v>
      </c>
      <c r="CY60">
        <f>AA60</f>
        <v>1</v>
      </c>
      <c r="CZ60">
        <f>AE60</f>
        <v>1</v>
      </c>
      <c r="DA60">
        <f>AI60</f>
        <v>1</v>
      </c>
      <c r="DB60">
        <v>0</v>
      </c>
    </row>
    <row r="61" spans="1:106" x14ac:dyDescent="0.2">
      <c r="A61">
        <f>ROW(Source!A100)</f>
        <v>100</v>
      </c>
      <c r="B61">
        <v>42559021</v>
      </c>
      <c r="C61">
        <v>42559207</v>
      </c>
      <c r="D61">
        <v>30515951</v>
      </c>
      <c r="E61">
        <v>30515945</v>
      </c>
      <c r="F61">
        <v>1</v>
      </c>
      <c r="G61">
        <v>30515945</v>
      </c>
      <c r="H61">
        <v>1</v>
      </c>
      <c r="I61" t="s">
        <v>549</v>
      </c>
      <c r="J61" t="s">
        <v>3</v>
      </c>
      <c r="K61" t="s">
        <v>550</v>
      </c>
      <c r="L61">
        <v>1191</v>
      </c>
      <c r="N61">
        <v>1013</v>
      </c>
      <c r="O61" t="s">
        <v>551</v>
      </c>
      <c r="P61" t="s">
        <v>551</v>
      </c>
      <c r="Q61">
        <v>1</v>
      </c>
      <c r="W61">
        <v>0</v>
      </c>
      <c r="X61">
        <v>476480486</v>
      </c>
      <c r="Y61">
        <v>10.637499999999999</v>
      </c>
      <c r="AA61">
        <v>0</v>
      </c>
      <c r="AB61">
        <v>0</v>
      </c>
      <c r="AC61">
        <v>0</v>
      </c>
      <c r="AD61">
        <v>0</v>
      </c>
      <c r="AE61">
        <v>0</v>
      </c>
      <c r="AF61">
        <v>0</v>
      </c>
      <c r="AG61">
        <v>0</v>
      </c>
      <c r="AH61">
        <v>0</v>
      </c>
      <c r="AI61">
        <v>1</v>
      </c>
      <c r="AJ61">
        <v>1</v>
      </c>
      <c r="AK61">
        <v>1</v>
      </c>
      <c r="AL61">
        <v>1</v>
      </c>
      <c r="AN61">
        <v>0</v>
      </c>
      <c r="AO61">
        <v>1</v>
      </c>
      <c r="AP61">
        <v>1</v>
      </c>
      <c r="AQ61">
        <v>0</v>
      </c>
      <c r="AR61">
        <v>0</v>
      </c>
      <c r="AS61" t="s">
        <v>3</v>
      </c>
      <c r="AT61">
        <v>9.25</v>
      </c>
      <c r="AU61" t="s">
        <v>22</v>
      </c>
      <c r="AV61">
        <v>1</v>
      </c>
      <c r="AW61">
        <v>2</v>
      </c>
      <c r="AX61">
        <v>42706667</v>
      </c>
      <c r="AY61">
        <v>1</v>
      </c>
      <c r="AZ61">
        <v>0</v>
      </c>
      <c r="BA61">
        <v>107</v>
      </c>
      <c r="BB61">
        <v>0</v>
      </c>
      <c r="BC61">
        <v>0</v>
      </c>
      <c r="BD61">
        <v>0</v>
      </c>
      <c r="BE61">
        <v>0</v>
      </c>
      <c r="BF61">
        <v>0</v>
      </c>
      <c r="BG61">
        <v>0</v>
      </c>
      <c r="BH61">
        <v>0</v>
      </c>
      <c r="BI61">
        <v>0</v>
      </c>
      <c r="BJ61">
        <v>0</v>
      </c>
      <c r="BK61">
        <v>0</v>
      </c>
      <c r="BL61">
        <v>0</v>
      </c>
      <c r="BM61">
        <v>0</v>
      </c>
      <c r="BN61">
        <v>0</v>
      </c>
      <c r="BO61">
        <v>0</v>
      </c>
      <c r="BP61">
        <v>0</v>
      </c>
      <c r="BQ61">
        <v>0</v>
      </c>
      <c r="BR61">
        <v>0</v>
      </c>
      <c r="BS61">
        <v>0</v>
      </c>
      <c r="BT61">
        <v>0</v>
      </c>
      <c r="BU61">
        <v>0</v>
      </c>
      <c r="BV61">
        <v>0</v>
      </c>
      <c r="BW61">
        <v>0</v>
      </c>
      <c r="CX61">
        <f>Y61*Source!I100</f>
        <v>27.01925</v>
      </c>
      <c r="CY61">
        <f>AD61</f>
        <v>0</v>
      </c>
      <c r="CZ61">
        <f>AH61</f>
        <v>0</v>
      </c>
      <c r="DA61">
        <f>AL61</f>
        <v>1</v>
      </c>
      <c r="DB61">
        <v>0</v>
      </c>
    </row>
    <row r="62" spans="1:106" x14ac:dyDescent="0.2">
      <c r="A62">
        <f>ROW(Source!A100)</f>
        <v>100</v>
      </c>
      <c r="B62">
        <v>42559021</v>
      </c>
      <c r="C62">
        <v>42559207</v>
      </c>
      <c r="D62">
        <v>30571181</v>
      </c>
      <c r="E62">
        <v>1</v>
      </c>
      <c r="F62">
        <v>1</v>
      </c>
      <c r="G62">
        <v>30515945</v>
      </c>
      <c r="H62">
        <v>3</v>
      </c>
      <c r="I62" t="s">
        <v>557</v>
      </c>
      <c r="J62" t="s">
        <v>558</v>
      </c>
      <c r="K62" t="s">
        <v>559</v>
      </c>
      <c r="L62">
        <v>1339</v>
      </c>
      <c r="N62">
        <v>1007</v>
      </c>
      <c r="O62" t="s">
        <v>560</v>
      </c>
      <c r="P62" t="s">
        <v>560</v>
      </c>
      <c r="Q62">
        <v>1</v>
      </c>
      <c r="W62">
        <v>0</v>
      </c>
      <c r="X62">
        <v>-862991314</v>
      </c>
      <c r="Y62">
        <v>3.8</v>
      </c>
      <c r="AA62">
        <v>7.07</v>
      </c>
      <c r="AB62">
        <v>0</v>
      </c>
      <c r="AC62">
        <v>0</v>
      </c>
      <c r="AD62">
        <v>0</v>
      </c>
      <c r="AE62">
        <v>7.07</v>
      </c>
      <c r="AF62">
        <v>0</v>
      </c>
      <c r="AG62">
        <v>0</v>
      </c>
      <c r="AH62">
        <v>0</v>
      </c>
      <c r="AI62">
        <v>1</v>
      </c>
      <c r="AJ62">
        <v>1</v>
      </c>
      <c r="AK62">
        <v>1</v>
      </c>
      <c r="AL62">
        <v>1</v>
      </c>
      <c r="AN62">
        <v>0</v>
      </c>
      <c r="AO62">
        <v>1</v>
      </c>
      <c r="AP62">
        <v>0</v>
      </c>
      <c r="AQ62">
        <v>0</v>
      </c>
      <c r="AR62">
        <v>0</v>
      </c>
      <c r="AS62" t="s">
        <v>3</v>
      </c>
      <c r="AT62">
        <v>3.8</v>
      </c>
      <c r="AU62" t="s">
        <v>3</v>
      </c>
      <c r="AV62">
        <v>0</v>
      </c>
      <c r="AW62">
        <v>2</v>
      </c>
      <c r="AX62">
        <v>42706668</v>
      </c>
      <c r="AY62">
        <v>1</v>
      </c>
      <c r="AZ62">
        <v>0</v>
      </c>
      <c r="BA62">
        <v>108</v>
      </c>
      <c r="BB62">
        <v>0</v>
      </c>
      <c r="BC62">
        <v>0</v>
      </c>
      <c r="BD62">
        <v>0</v>
      </c>
      <c r="BE62">
        <v>0</v>
      </c>
      <c r="BF62">
        <v>0</v>
      </c>
      <c r="BG62">
        <v>0</v>
      </c>
      <c r="BH62">
        <v>0</v>
      </c>
      <c r="BI62">
        <v>0</v>
      </c>
      <c r="BJ62">
        <v>0</v>
      </c>
      <c r="BK62">
        <v>0</v>
      </c>
      <c r="BL62">
        <v>0</v>
      </c>
      <c r="BM62">
        <v>0</v>
      </c>
      <c r="BN62">
        <v>0</v>
      </c>
      <c r="BO62">
        <v>0</v>
      </c>
      <c r="BP62">
        <v>0</v>
      </c>
      <c r="BQ62">
        <v>0</v>
      </c>
      <c r="BR62">
        <v>0</v>
      </c>
      <c r="BS62">
        <v>0</v>
      </c>
      <c r="BT62">
        <v>0</v>
      </c>
      <c r="BU62">
        <v>0</v>
      </c>
      <c r="BV62">
        <v>0</v>
      </c>
      <c r="BW62">
        <v>0</v>
      </c>
      <c r="CX62">
        <f>Y62*Source!I100</f>
        <v>9.6519999999999992</v>
      </c>
      <c r="CY62">
        <f>AA62</f>
        <v>7.07</v>
      </c>
      <c r="CZ62">
        <f>AE62</f>
        <v>7.07</v>
      </c>
      <c r="DA62">
        <f>AI62</f>
        <v>1</v>
      </c>
      <c r="DB62">
        <v>0</v>
      </c>
    </row>
    <row r="63" spans="1:106" x14ac:dyDescent="0.2">
      <c r="A63">
        <f>ROW(Source!A100)</f>
        <v>100</v>
      </c>
      <c r="B63">
        <v>42559021</v>
      </c>
      <c r="C63">
        <v>42559207</v>
      </c>
      <c r="D63">
        <v>30541208</v>
      </c>
      <c r="E63">
        <v>30515945</v>
      </c>
      <c r="F63">
        <v>1</v>
      </c>
      <c r="G63">
        <v>30515945</v>
      </c>
      <c r="H63">
        <v>3</v>
      </c>
      <c r="I63" t="s">
        <v>555</v>
      </c>
      <c r="J63" t="s">
        <v>3</v>
      </c>
      <c r="K63" t="s">
        <v>556</v>
      </c>
      <c r="L63">
        <v>1344</v>
      </c>
      <c r="N63">
        <v>1008</v>
      </c>
      <c r="O63" t="s">
        <v>554</v>
      </c>
      <c r="P63" t="s">
        <v>554</v>
      </c>
      <c r="Q63">
        <v>1</v>
      </c>
      <c r="W63">
        <v>0</v>
      </c>
      <c r="X63">
        <v>-94250534</v>
      </c>
      <c r="Y63">
        <v>1.33</v>
      </c>
      <c r="AA63">
        <v>1</v>
      </c>
      <c r="AB63">
        <v>0</v>
      </c>
      <c r="AC63">
        <v>0</v>
      </c>
      <c r="AD63">
        <v>0</v>
      </c>
      <c r="AE63">
        <v>1</v>
      </c>
      <c r="AF63">
        <v>0</v>
      </c>
      <c r="AG63">
        <v>0</v>
      </c>
      <c r="AH63">
        <v>0</v>
      </c>
      <c r="AI63">
        <v>1</v>
      </c>
      <c r="AJ63">
        <v>1</v>
      </c>
      <c r="AK63">
        <v>1</v>
      </c>
      <c r="AL63">
        <v>1</v>
      </c>
      <c r="AN63">
        <v>0</v>
      </c>
      <c r="AO63">
        <v>1</v>
      </c>
      <c r="AP63">
        <v>0</v>
      </c>
      <c r="AQ63">
        <v>0</v>
      </c>
      <c r="AR63">
        <v>0</v>
      </c>
      <c r="AS63" t="s">
        <v>3</v>
      </c>
      <c r="AT63">
        <v>1.33</v>
      </c>
      <c r="AU63" t="s">
        <v>3</v>
      </c>
      <c r="AV63">
        <v>0</v>
      </c>
      <c r="AW63">
        <v>2</v>
      </c>
      <c r="AX63">
        <v>42706669</v>
      </c>
      <c r="AY63">
        <v>1</v>
      </c>
      <c r="AZ63">
        <v>0</v>
      </c>
      <c r="BA63">
        <v>109</v>
      </c>
      <c r="BB63">
        <v>0</v>
      </c>
      <c r="BC63">
        <v>0</v>
      </c>
      <c r="BD63">
        <v>0</v>
      </c>
      <c r="BE63">
        <v>0</v>
      </c>
      <c r="BF63">
        <v>0</v>
      </c>
      <c r="BG63">
        <v>0</v>
      </c>
      <c r="BH63">
        <v>0</v>
      </c>
      <c r="BI63">
        <v>0</v>
      </c>
      <c r="BJ63">
        <v>0</v>
      </c>
      <c r="BK63">
        <v>0</v>
      </c>
      <c r="BL63">
        <v>0</v>
      </c>
      <c r="BM63">
        <v>0</v>
      </c>
      <c r="BN63">
        <v>0</v>
      </c>
      <c r="BO63">
        <v>0</v>
      </c>
      <c r="BP63">
        <v>0</v>
      </c>
      <c r="BQ63">
        <v>0</v>
      </c>
      <c r="BR63">
        <v>0</v>
      </c>
      <c r="BS63">
        <v>0</v>
      </c>
      <c r="BT63">
        <v>0</v>
      </c>
      <c r="BU63">
        <v>0</v>
      </c>
      <c r="BV63">
        <v>0</v>
      </c>
      <c r="BW63">
        <v>0</v>
      </c>
      <c r="CX63">
        <f>Y63*Source!I100</f>
        <v>3.3782000000000001</v>
      </c>
      <c r="CY63">
        <f>AA63</f>
        <v>1</v>
      </c>
      <c r="CZ63">
        <f>AE63</f>
        <v>1</v>
      </c>
      <c r="DA63">
        <f>AI63</f>
        <v>1</v>
      </c>
      <c r="DB63">
        <v>0</v>
      </c>
    </row>
    <row r="64" spans="1:106" x14ac:dyDescent="0.2">
      <c r="A64">
        <f>ROW(Source!A101)</f>
        <v>101</v>
      </c>
      <c r="B64">
        <v>42559019</v>
      </c>
      <c r="C64">
        <v>42559207</v>
      </c>
      <c r="D64">
        <v>30515951</v>
      </c>
      <c r="E64">
        <v>30515945</v>
      </c>
      <c r="F64">
        <v>1</v>
      </c>
      <c r="G64">
        <v>30515945</v>
      </c>
      <c r="H64">
        <v>1</v>
      </c>
      <c r="I64" t="s">
        <v>549</v>
      </c>
      <c r="J64" t="s">
        <v>3</v>
      </c>
      <c r="K64" t="s">
        <v>550</v>
      </c>
      <c r="L64">
        <v>1191</v>
      </c>
      <c r="N64">
        <v>1013</v>
      </c>
      <c r="O64" t="s">
        <v>551</v>
      </c>
      <c r="P64" t="s">
        <v>551</v>
      </c>
      <c r="Q64">
        <v>1</v>
      </c>
      <c r="W64">
        <v>0</v>
      </c>
      <c r="X64">
        <v>476480486</v>
      </c>
      <c r="Y64">
        <v>10.637499999999999</v>
      </c>
      <c r="AA64">
        <v>0</v>
      </c>
      <c r="AB64">
        <v>0</v>
      </c>
      <c r="AC64">
        <v>0</v>
      </c>
      <c r="AD64">
        <v>0</v>
      </c>
      <c r="AE64">
        <v>0</v>
      </c>
      <c r="AF64">
        <v>0</v>
      </c>
      <c r="AG64">
        <v>0</v>
      </c>
      <c r="AH64">
        <v>0</v>
      </c>
      <c r="AI64">
        <v>1</v>
      </c>
      <c r="AJ64">
        <v>1</v>
      </c>
      <c r="AK64">
        <v>1</v>
      </c>
      <c r="AL64">
        <v>1</v>
      </c>
      <c r="AN64">
        <v>0</v>
      </c>
      <c r="AO64">
        <v>1</v>
      </c>
      <c r="AP64">
        <v>1</v>
      </c>
      <c r="AQ64">
        <v>0</v>
      </c>
      <c r="AR64">
        <v>0</v>
      </c>
      <c r="AS64" t="s">
        <v>3</v>
      </c>
      <c r="AT64">
        <v>9.25</v>
      </c>
      <c r="AU64" t="s">
        <v>22</v>
      </c>
      <c r="AV64">
        <v>1</v>
      </c>
      <c r="AW64">
        <v>2</v>
      </c>
      <c r="AX64">
        <v>42706667</v>
      </c>
      <c r="AY64">
        <v>1</v>
      </c>
      <c r="AZ64">
        <v>0</v>
      </c>
      <c r="BA64">
        <v>110</v>
      </c>
      <c r="BB64">
        <v>0</v>
      </c>
      <c r="BC64">
        <v>0</v>
      </c>
      <c r="BD64">
        <v>0</v>
      </c>
      <c r="BE64">
        <v>0</v>
      </c>
      <c r="BF64">
        <v>0</v>
      </c>
      <c r="BG64">
        <v>0</v>
      </c>
      <c r="BH64">
        <v>0</v>
      </c>
      <c r="BI64">
        <v>0</v>
      </c>
      <c r="BJ64">
        <v>0</v>
      </c>
      <c r="BK64">
        <v>0</v>
      </c>
      <c r="BL64">
        <v>0</v>
      </c>
      <c r="BM64">
        <v>0</v>
      </c>
      <c r="BN64">
        <v>0</v>
      </c>
      <c r="BO64">
        <v>0</v>
      </c>
      <c r="BP64">
        <v>0</v>
      </c>
      <c r="BQ64">
        <v>0</v>
      </c>
      <c r="BR64">
        <v>0</v>
      </c>
      <c r="BS64">
        <v>0</v>
      </c>
      <c r="BT64">
        <v>0</v>
      </c>
      <c r="BU64">
        <v>0</v>
      </c>
      <c r="BV64">
        <v>0</v>
      </c>
      <c r="BW64">
        <v>0</v>
      </c>
      <c r="CX64">
        <f>Y64*Source!I101</f>
        <v>27.01925</v>
      </c>
      <c r="CY64">
        <f>AD64</f>
        <v>0</v>
      </c>
      <c r="CZ64">
        <f>AH64</f>
        <v>0</v>
      </c>
      <c r="DA64">
        <f>AL64</f>
        <v>1</v>
      </c>
      <c r="DB64">
        <v>0</v>
      </c>
    </row>
    <row r="65" spans="1:106" x14ac:dyDescent="0.2">
      <c r="A65">
        <f>ROW(Source!A101)</f>
        <v>101</v>
      </c>
      <c r="B65">
        <v>42559019</v>
      </c>
      <c r="C65">
        <v>42559207</v>
      </c>
      <c r="D65">
        <v>30571181</v>
      </c>
      <c r="E65">
        <v>1</v>
      </c>
      <c r="F65">
        <v>1</v>
      </c>
      <c r="G65">
        <v>30515945</v>
      </c>
      <c r="H65">
        <v>3</v>
      </c>
      <c r="I65" t="s">
        <v>557</v>
      </c>
      <c r="J65" t="s">
        <v>558</v>
      </c>
      <c r="K65" t="s">
        <v>559</v>
      </c>
      <c r="L65">
        <v>1339</v>
      </c>
      <c r="N65">
        <v>1007</v>
      </c>
      <c r="O65" t="s">
        <v>560</v>
      </c>
      <c r="P65" t="s">
        <v>560</v>
      </c>
      <c r="Q65">
        <v>1</v>
      </c>
      <c r="W65">
        <v>0</v>
      </c>
      <c r="X65">
        <v>-862991314</v>
      </c>
      <c r="Y65">
        <v>3.8</v>
      </c>
      <c r="AA65">
        <v>29.98</v>
      </c>
      <c r="AB65">
        <v>0</v>
      </c>
      <c r="AC65">
        <v>0</v>
      </c>
      <c r="AD65">
        <v>0</v>
      </c>
      <c r="AE65">
        <v>7.07</v>
      </c>
      <c r="AF65">
        <v>0</v>
      </c>
      <c r="AG65">
        <v>0</v>
      </c>
      <c r="AH65">
        <v>0</v>
      </c>
      <c r="AI65">
        <v>4.24</v>
      </c>
      <c r="AJ65">
        <v>1</v>
      </c>
      <c r="AK65">
        <v>1</v>
      </c>
      <c r="AL65">
        <v>1</v>
      </c>
      <c r="AN65">
        <v>0</v>
      </c>
      <c r="AO65">
        <v>1</v>
      </c>
      <c r="AP65">
        <v>0</v>
      </c>
      <c r="AQ65">
        <v>0</v>
      </c>
      <c r="AR65">
        <v>0</v>
      </c>
      <c r="AS65" t="s">
        <v>3</v>
      </c>
      <c r="AT65">
        <v>3.8</v>
      </c>
      <c r="AU65" t="s">
        <v>3</v>
      </c>
      <c r="AV65">
        <v>0</v>
      </c>
      <c r="AW65">
        <v>2</v>
      </c>
      <c r="AX65">
        <v>42706668</v>
      </c>
      <c r="AY65">
        <v>1</v>
      </c>
      <c r="AZ65">
        <v>0</v>
      </c>
      <c r="BA65">
        <v>111</v>
      </c>
      <c r="BB65">
        <v>0</v>
      </c>
      <c r="BC65">
        <v>0</v>
      </c>
      <c r="BD65">
        <v>0</v>
      </c>
      <c r="BE65">
        <v>0</v>
      </c>
      <c r="BF65">
        <v>0</v>
      </c>
      <c r="BG65">
        <v>0</v>
      </c>
      <c r="BH65">
        <v>0</v>
      </c>
      <c r="BI65">
        <v>0</v>
      </c>
      <c r="BJ65">
        <v>0</v>
      </c>
      <c r="BK65">
        <v>0</v>
      </c>
      <c r="BL65">
        <v>0</v>
      </c>
      <c r="BM65">
        <v>0</v>
      </c>
      <c r="BN65">
        <v>0</v>
      </c>
      <c r="BO65">
        <v>0</v>
      </c>
      <c r="BP65">
        <v>0</v>
      </c>
      <c r="BQ65">
        <v>0</v>
      </c>
      <c r="BR65">
        <v>0</v>
      </c>
      <c r="BS65">
        <v>0</v>
      </c>
      <c r="BT65">
        <v>0</v>
      </c>
      <c r="BU65">
        <v>0</v>
      </c>
      <c r="BV65">
        <v>0</v>
      </c>
      <c r="BW65">
        <v>0</v>
      </c>
      <c r="CX65">
        <f>Y65*Source!I101</f>
        <v>9.6519999999999992</v>
      </c>
      <c r="CY65">
        <f>AA65</f>
        <v>29.98</v>
      </c>
      <c r="CZ65">
        <f>AE65</f>
        <v>7.07</v>
      </c>
      <c r="DA65">
        <f>AI65</f>
        <v>4.24</v>
      </c>
      <c r="DB65">
        <v>0</v>
      </c>
    </row>
    <row r="66" spans="1:106" x14ac:dyDescent="0.2">
      <c r="A66">
        <f>ROW(Source!A101)</f>
        <v>101</v>
      </c>
      <c r="B66">
        <v>42559019</v>
      </c>
      <c r="C66">
        <v>42559207</v>
      </c>
      <c r="D66">
        <v>30541208</v>
      </c>
      <c r="E66">
        <v>30515945</v>
      </c>
      <c r="F66">
        <v>1</v>
      </c>
      <c r="G66">
        <v>30515945</v>
      </c>
      <c r="H66">
        <v>3</v>
      </c>
      <c r="I66" t="s">
        <v>555</v>
      </c>
      <c r="J66" t="s">
        <v>3</v>
      </c>
      <c r="K66" t="s">
        <v>556</v>
      </c>
      <c r="L66">
        <v>1344</v>
      </c>
      <c r="N66">
        <v>1008</v>
      </c>
      <c r="O66" t="s">
        <v>554</v>
      </c>
      <c r="P66" t="s">
        <v>554</v>
      </c>
      <c r="Q66">
        <v>1</v>
      </c>
      <c r="W66">
        <v>0</v>
      </c>
      <c r="X66">
        <v>-94250534</v>
      </c>
      <c r="Y66">
        <v>1.33</v>
      </c>
      <c r="AA66">
        <v>1</v>
      </c>
      <c r="AB66">
        <v>0</v>
      </c>
      <c r="AC66">
        <v>0</v>
      </c>
      <c r="AD66">
        <v>0</v>
      </c>
      <c r="AE66">
        <v>1</v>
      </c>
      <c r="AF66">
        <v>0</v>
      </c>
      <c r="AG66">
        <v>0</v>
      </c>
      <c r="AH66">
        <v>0</v>
      </c>
      <c r="AI66">
        <v>1</v>
      </c>
      <c r="AJ66">
        <v>1</v>
      </c>
      <c r="AK66">
        <v>1</v>
      </c>
      <c r="AL66">
        <v>1</v>
      </c>
      <c r="AN66">
        <v>0</v>
      </c>
      <c r="AO66">
        <v>1</v>
      </c>
      <c r="AP66">
        <v>0</v>
      </c>
      <c r="AQ66">
        <v>0</v>
      </c>
      <c r="AR66">
        <v>0</v>
      </c>
      <c r="AS66" t="s">
        <v>3</v>
      </c>
      <c r="AT66">
        <v>1.33</v>
      </c>
      <c r="AU66" t="s">
        <v>3</v>
      </c>
      <c r="AV66">
        <v>0</v>
      </c>
      <c r="AW66">
        <v>2</v>
      </c>
      <c r="AX66">
        <v>42706669</v>
      </c>
      <c r="AY66">
        <v>1</v>
      </c>
      <c r="AZ66">
        <v>0</v>
      </c>
      <c r="BA66">
        <v>112</v>
      </c>
      <c r="BB66">
        <v>0</v>
      </c>
      <c r="BC66">
        <v>0</v>
      </c>
      <c r="BD66">
        <v>0</v>
      </c>
      <c r="BE66">
        <v>0</v>
      </c>
      <c r="BF66">
        <v>0</v>
      </c>
      <c r="BG66">
        <v>0</v>
      </c>
      <c r="BH66">
        <v>0</v>
      </c>
      <c r="BI66">
        <v>0</v>
      </c>
      <c r="BJ66">
        <v>0</v>
      </c>
      <c r="BK66">
        <v>0</v>
      </c>
      <c r="BL66">
        <v>0</v>
      </c>
      <c r="BM66">
        <v>0</v>
      </c>
      <c r="BN66">
        <v>0</v>
      </c>
      <c r="BO66">
        <v>0</v>
      </c>
      <c r="BP66">
        <v>0</v>
      </c>
      <c r="BQ66">
        <v>0</v>
      </c>
      <c r="BR66">
        <v>0</v>
      </c>
      <c r="BS66">
        <v>0</v>
      </c>
      <c r="BT66">
        <v>0</v>
      </c>
      <c r="BU66">
        <v>0</v>
      </c>
      <c r="BV66">
        <v>0</v>
      </c>
      <c r="BW66">
        <v>0</v>
      </c>
      <c r="CX66">
        <f>Y66*Source!I101</f>
        <v>3.3782000000000001</v>
      </c>
      <c r="CY66">
        <f>AA66</f>
        <v>1</v>
      </c>
      <c r="CZ66">
        <f>AE66</f>
        <v>1</v>
      </c>
      <c r="DA66">
        <f>AI66</f>
        <v>1</v>
      </c>
      <c r="DB66">
        <v>0</v>
      </c>
    </row>
    <row r="67" spans="1:106" x14ac:dyDescent="0.2">
      <c r="A67">
        <f>ROW(Source!A102)</f>
        <v>102</v>
      </c>
      <c r="B67">
        <v>42559021</v>
      </c>
      <c r="C67">
        <v>42559211</v>
      </c>
      <c r="D67">
        <v>30515951</v>
      </c>
      <c r="E67">
        <v>30515945</v>
      </c>
      <c r="F67">
        <v>1</v>
      </c>
      <c r="G67">
        <v>30515945</v>
      </c>
      <c r="H67">
        <v>1</v>
      </c>
      <c r="I67" t="s">
        <v>549</v>
      </c>
      <c r="J67" t="s">
        <v>3</v>
      </c>
      <c r="K67" t="s">
        <v>550</v>
      </c>
      <c r="L67">
        <v>1191</v>
      </c>
      <c r="N67">
        <v>1013</v>
      </c>
      <c r="O67" t="s">
        <v>551</v>
      </c>
      <c r="P67" t="s">
        <v>551</v>
      </c>
      <c r="Q67">
        <v>1</v>
      </c>
      <c r="W67">
        <v>0</v>
      </c>
      <c r="X67">
        <v>476480486</v>
      </c>
      <c r="Y67">
        <v>1.0349999999999999</v>
      </c>
      <c r="AA67">
        <v>0</v>
      </c>
      <c r="AB67">
        <v>0</v>
      </c>
      <c r="AC67">
        <v>0</v>
      </c>
      <c r="AD67">
        <v>0</v>
      </c>
      <c r="AE67">
        <v>0</v>
      </c>
      <c r="AF67">
        <v>0</v>
      </c>
      <c r="AG67">
        <v>0</v>
      </c>
      <c r="AH67">
        <v>0</v>
      </c>
      <c r="AI67">
        <v>1</v>
      </c>
      <c r="AJ67">
        <v>1</v>
      </c>
      <c r="AK67">
        <v>1</v>
      </c>
      <c r="AL67">
        <v>1</v>
      </c>
      <c r="AN67">
        <v>0</v>
      </c>
      <c r="AO67">
        <v>1</v>
      </c>
      <c r="AP67">
        <v>1</v>
      </c>
      <c r="AQ67">
        <v>0</v>
      </c>
      <c r="AR67">
        <v>0</v>
      </c>
      <c r="AS67" t="s">
        <v>3</v>
      </c>
      <c r="AT67">
        <v>0.9</v>
      </c>
      <c r="AU67" t="s">
        <v>22</v>
      </c>
      <c r="AV67">
        <v>1</v>
      </c>
      <c r="AW67">
        <v>2</v>
      </c>
      <c r="AX67">
        <v>42706670</v>
      </c>
      <c r="AY67">
        <v>1</v>
      </c>
      <c r="AZ67">
        <v>0</v>
      </c>
      <c r="BA67">
        <v>113</v>
      </c>
      <c r="BB67">
        <v>0</v>
      </c>
      <c r="BC67">
        <v>0</v>
      </c>
      <c r="BD67">
        <v>0</v>
      </c>
      <c r="BE67">
        <v>0</v>
      </c>
      <c r="BF67">
        <v>0</v>
      </c>
      <c r="BG67">
        <v>0</v>
      </c>
      <c r="BH67">
        <v>0</v>
      </c>
      <c r="BI67">
        <v>0</v>
      </c>
      <c r="BJ67">
        <v>0</v>
      </c>
      <c r="BK67">
        <v>0</v>
      </c>
      <c r="BL67">
        <v>0</v>
      </c>
      <c r="BM67">
        <v>0</v>
      </c>
      <c r="BN67">
        <v>0</v>
      </c>
      <c r="BO67">
        <v>0</v>
      </c>
      <c r="BP67">
        <v>0</v>
      </c>
      <c r="BQ67">
        <v>0</v>
      </c>
      <c r="BR67">
        <v>0</v>
      </c>
      <c r="BS67">
        <v>0</v>
      </c>
      <c r="BT67">
        <v>0</v>
      </c>
      <c r="BU67">
        <v>0</v>
      </c>
      <c r="BV67">
        <v>0</v>
      </c>
      <c r="BW67">
        <v>0</v>
      </c>
      <c r="CX67">
        <f>Y67*Source!I102</f>
        <v>532.52819999999997</v>
      </c>
      <c r="CY67">
        <f>AD67</f>
        <v>0</v>
      </c>
      <c r="CZ67">
        <f>AH67</f>
        <v>0</v>
      </c>
      <c r="DA67">
        <f>AL67</f>
        <v>1</v>
      </c>
      <c r="DB67">
        <v>0</v>
      </c>
    </row>
    <row r="68" spans="1:106" x14ac:dyDescent="0.2">
      <c r="A68">
        <f>ROW(Source!A103)</f>
        <v>103</v>
      </c>
      <c r="B68">
        <v>42559019</v>
      </c>
      <c r="C68">
        <v>42559211</v>
      </c>
      <c r="D68">
        <v>30515951</v>
      </c>
      <c r="E68">
        <v>30515945</v>
      </c>
      <c r="F68">
        <v>1</v>
      </c>
      <c r="G68">
        <v>30515945</v>
      </c>
      <c r="H68">
        <v>1</v>
      </c>
      <c r="I68" t="s">
        <v>549</v>
      </c>
      <c r="J68" t="s">
        <v>3</v>
      </c>
      <c r="K68" t="s">
        <v>550</v>
      </c>
      <c r="L68">
        <v>1191</v>
      </c>
      <c r="N68">
        <v>1013</v>
      </c>
      <c r="O68" t="s">
        <v>551</v>
      </c>
      <c r="P68" t="s">
        <v>551</v>
      </c>
      <c r="Q68">
        <v>1</v>
      </c>
      <c r="W68">
        <v>0</v>
      </c>
      <c r="X68">
        <v>476480486</v>
      </c>
      <c r="Y68">
        <v>1.0349999999999999</v>
      </c>
      <c r="AA68">
        <v>0</v>
      </c>
      <c r="AB68">
        <v>0</v>
      </c>
      <c r="AC68">
        <v>0</v>
      </c>
      <c r="AD68">
        <v>0</v>
      </c>
      <c r="AE68">
        <v>0</v>
      </c>
      <c r="AF68">
        <v>0</v>
      </c>
      <c r="AG68">
        <v>0</v>
      </c>
      <c r="AH68">
        <v>0</v>
      </c>
      <c r="AI68">
        <v>1</v>
      </c>
      <c r="AJ68">
        <v>1</v>
      </c>
      <c r="AK68">
        <v>1</v>
      </c>
      <c r="AL68">
        <v>1</v>
      </c>
      <c r="AN68">
        <v>0</v>
      </c>
      <c r="AO68">
        <v>1</v>
      </c>
      <c r="AP68">
        <v>1</v>
      </c>
      <c r="AQ68">
        <v>0</v>
      </c>
      <c r="AR68">
        <v>0</v>
      </c>
      <c r="AS68" t="s">
        <v>3</v>
      </c>
      <c r="AT68">
        <v>0.9</v>
      </c>
      <c r="AU68" t="s">
        <v>22</v>
      </c>
      <c r="AV68">
        <v>1</v>
      </c>
      <c r="AW68">
        <v>2</v>
      </c>
      <c r="AX68">
        <v>42706670</v>
      </c>
      <c r="AY68">
        <v>1</v>
      </c>
      <c r="AZ68">
        <v>0</v>
      </c>
      <c r="BA68">
        <v>114</v>
      </c>
      <c r="BB68">
        <v>0</v>
      </c>
      <c r="BC68">
        <v>0</v>
      </c>
      <c r="BD68">
        <v>0</v>
      </c>
      <c r="BE68">
        <v>0</v>
      </c>
      <c r="BF68">
        <v>0</v>
      </c>
      <c r="BG68">
        <v>0</v>
      </c>
      <c r="BH68">
        <v>0</v>
      </c>
      <c r="BI68">
        <v>0</v>
      </c>
      <c r="BJ68">
        <v>0</v>
      </c>
      <c r="BK68">
        <v>0</v>
      </c>
      <c r="BL68">
        <v>0</v>
      </c>
      <c r="BM68">
        <v>0</v>
      </c>
      <c r="BN68">
        <v>0</v>
      </c>
      <c r="BO68">
        <v>0</v>
      </c>
      <c r="BP68">
        <v>0</v>
      </c>
      <c r="BQ68">
        <v>0</v>
      </c>
      <c r="BR68">
        <v>0</v>
      </c>
      <c r="BS68">
        <v>0</v>
      </c>
      <c r="BT68">
        <v>0</v>
      </c>
      <c r="BU68">
        <v>0</v>
      </c>
      <c r="BV68">
        <v>0</v>
      </c>
      <c r="BW68">
        <v>0</v>
      </c>
      <c r="CX68">
        <f>Y68*Source!I103</f>
        <v>532.52819999999997</v>
      </c>
      <c r="CY68">
        <f>AD68</f>
        <v>0</v>
      </c>
      <c r="CZ68">
        <f>AH68</f>
        <v>0</v>
      </c>
      <c r="DA68">
        <f>AL68</f>
        <v>1</v>
      </c>
      <c r="DB68">
        <v>0</v>
      </c>
    </row>
    <row r="69" spans="1:106" x14ac:dyDescent="0.2">
      <c r="A69">
        <f>ROW(Source!A104)</f>
        <v>104</v>
      </c>
      <c r="B69">
        <v>42559021</v>
      </c>
      <c r="C69">
        <v>42559214</v>
      </c>
      <c r="D69">
        <v>30515951</v>
      </c>
      <c r="E69">
        <v>30515945</v>
      </c>
      <c r="F69">
        <v>1</v>
      </c>
      <c r="G69">
        <v>30515945</v>
      </c>
      <c r="H69">
        <v>1</v>
      </c>
      <c r="I69" t="s">
        <v>549</v>
      </c>
      <c r="J69" t="s">
        <v>3</v>
      </c>
      <c r="K69" t="s">
        <v>550</v>
      </c>
      <c r="L69">
        <v>1191</v>
      </c>
      <c r="N69">
        <v>1013</v>
      </c>
      <c r="O69" t="s">
        <v>551</v>
      </c>
      <c r="P69" t="s">
        <v>551</v>
      </c>
      <c r="Q69">
        <v>1</v>
      </c>
      <c r="W69">
        <v>0</v>
      </c>
      <c r="X69">
        <v>476480486</v>
      </c>
      <c r="Y69">
        <v>74.289999999999992</v>
      </c>
      <c r="AA69">
        <v>0</v>
      </c>
      <c r="AB69">
        <v>0</v>
      </c>
      <c r="AC69">
        <v>0</v>
      </c>
      <c r="AD69">
        <v>0</v>
      </c>
      <c r="AE69">
        <v>0</v>
      </c>
      <c r="AF69">
        <v>0</v>
      </c>
      <c r="AG69">
        <v>0</v>
      </c>
      <c r="AH69">
        <v>0</v>
      </c>
      <c r="AI69">
        <v>1</v>
      </c>
      <c r="AJ69">
        <v>1</v>
      </c>
      <c r="AK69">
        <v>1</v>
      </c>
      <c r="AL69">
        <v>1</v>
      </c>
      <c r="AN69">
        <v>0</v>
      </c>
      <c r="AO69">
        <v>1</v>
      </c>
      <c r="AP69">
        <v>1</v>
      </c>
      <c r="AQ69">
        <v>0</v>
      </c>
      <c r="AR69">
        <v>0</v>
      </c>
      <c r="AS69" t="s">
        <v>3</v>
      </c>
      <c r="AT69">
        <v>64.599999999999994</v>
      </c>
      <c r="AU69" t="s">
        <v>22</v>
      </c>
      <c r="AV69">
        <v>1</v>
      </c>
      <c r="AW69">
        <v>2</v>
      </c>
      <c r="AX69">
        <v>42706672</v>
      </c>
      <c r="AY69">
        <v>1</v>
      </c>
      <c r="AZ69">
        <v>0</v>
      </c>
      <c r="BA69">
        <v>115</v>
      </c>
      <c r="BB69">
        <v>0</v>
      </c>
      <c r="BC69">
        <v>0</v>
      </c>
      <c r="BD69">
        <v>0</v>
      </c>
      <c r="BE69">
        <v>0</v>
      </c>
      <c r="BF69">
        <v>0</v>
      </c>
      <c r="BG69">
        <v>0</v>
      </c>
      <c r="BH69">
        <v>0</v>
      </c>
      <c r="BI69">
        <v>0</v>
      </c>
      <c r="BJ69">
        <v>0</v>
      </c>
      <c r="BK69">
        <v>0</v>
      </c>
      <c r="BL69">
        <v>0</v>
      </c>
      <c r="BM69">
        <v>0</v>
      </c>
      <c r="BN69">
        <v>0</v>
      </c>
      <c r="BO69">
        <v>0</v>
      </c>
      <c r="BP69">
        <v>0</v>
      </c>
      <c r="BQ69">
        <v>0</v>
      </c>
      <c r="BR69">
        <v>0</v>
      </c>
      <c r="BS69">
        <v>0</v>
      </c>
      <c r="BT69">
        <v>0</v>
      </c>
      <c r="BU69">
        <v>0</v>
      </c>
      <c r="BV69">
        <v>0</v>
      </c>
      <c r="BW69">
        <v>0</v>
      </c>
      <c r="CX69">
        <f>Y69*Source!I104</f>
        <v>314.35813499999995</v>
      </c>
      <c r="CY69">
        <f>AD69</f>
        <v>0</v>
      </c>
      <c r="CZ69">
        <f>AH69</f>
        <v>0</v>
      </c>
      <c r="DA69">
        <f>AL69</f>
        <v>1</v>
      </c>
      <c r="DB69">
        <v>0</v>
      </c>
    </row>
    <row r="70" spans="1:106" x14ac:dyDescent="0.2">
      <c r="A70">
        <f>ROW(Source!A104)</f>
        <v>104</v>
      </c>
      <c r="B70">
        <v>42559021</v>
      </c>
      <c r="C70">
        <v>42559214</v>
      </c>
      <c r="D70">
        <v>30516999</v>
      </c>
      <c r="E70">
        <v>30515945</v>
      </c>
      <c r="F70">
        <v>1</v>
      </c>
      <c r="G70">
        <v>30515945</v>
      </c>
      <c r="H70">
        <v>2</v>
      </c>
      <c r="I70" t="s">
        <v>552</v>
      </c>
      <c r="J70" t="s">
        <v>3</v>
      </c>
      <c r="K70" t="s">
        <v>553</v>
      </c>
      <c r="L70">
        <v>1344</v>
      </c>
      <c r="N70">
        <v>1008</v>
      </c>
      <c r="O70" t="s">
        <v>554</v>
      </c>
      <c r="P70" t="s">
        <v>554</v>
      </c>
      <c r="Q70">
        <v>1</v>
      </c>
      <c r="W70">
        <v>0</v>
      </c>
      <c r="X70">
        <v>-1180195794</v>
      </c>
      <c r="Y70">
        <v>0.92500000000000004</v>
      </c>
      <c r="AA70">
        <v>0</v>
      </c>
      <c r="AB70">
        <v>1</v>
      </c>
      <c r="AC70">
        <v>0</v>
      </c>
      <c r="AD70">
        <v>0</v>
      </c>
      <c r="AE70">
        <v>0</v>
      </c>
      <c r="AF70">
        <v>1</v>
      </c>
      <c r="AG70">
        <v>0</v>
      </c>
      <c r="AH70">
        <v>0</v>
      </c>
      <c r="AI70">
        <v>1</v>
      </c>
      <c r="AJ70">
        <v>1</v>
      </c>
      <c r="AK70">
        <v>1</v>
      </c>
      <c r="AL70">
        <v>1</v>
      </c>
      <c r="AN70">
        <v>0</v>
      </c>
      <c r="AO70">
        <v>1</v>
      </c>
      <c r="AP70">
        <v>1</v>
      </c>
      <c r="AQ70">
        <v>0</v>
      </c>
      <c r="AR70">
        <v>0</v>
      </c>
      <c r="AS70" t="s">
        <v>3</v>
      </c>
      <c r="AT70">
        <v>0.74</v>
      </c>
      <c r="AU70" t="s">
        <v>21</v>
      </c>
      <c r="AV70">
        <v>0</v>
      </c>
      <c r="AW70">
        <v>2</v>
      </c>
      <c r="AX70">
        <v>42706673</v>
      </c>
      <c r="AY70">
        <v>1</v>
      </c>
      <c r="AZ70">
        <v>0</v>
      </c>
      <c r="BA70">
        <v>116</v>
      </c>
      <c r="BB70">
        <v>0</v>
      </c>
      <c r="BC70">
        <v>0</v>
      </c>
      <c r="BD70">
        <v>0</v>
      </c>
      <c r="BE70">
        <v>0</v>
      </c>
      <c r="BF70">
        <v>0</v>
      </c>
      <c r="BG70">
        <v>0</v>
      </c>
      <c r="BH70">
        <v>0</v>
      </c>
      <c r="BI70">
        <v>0</v>
      </c>
      <c r="BJ70">
        <v>0</v>
      </c>
      <c r="BK70">
        <v>0</v>
      </c>
      <c r="BL70">
        <v>0</v>
      </c>
      <c r="BM70">
        <v>0</v>
      </c>
      <c r="BN70">
        <v>0</v>
      </c>
      <c r="BO70">
        <v>0</v>
      </c>
      <c r="BP70">
        <v>0</v>
      </c>
      <c r="BQ70">
        <v>0</v>
      </c>
      <c r="BR70">
        <v>0</v>
      </c>
      <c r="BS70">
        <v>0</v>
      </c>
      <c r="BT70">
        <v>0</v>
      </c>
      <c r="BU70">
        <v>0</v>
      </c>
      <c r="BV70">
        <v>0</v>
      </c>
      <c r="BW70">
        <v>0</v>
      </c>
      <c r="CX70">
        <f>Y70*Source!I104</f>
        <v>3.9141374999999998</v>
      </c>
      <c r="CY70">
        <f>AB70</f>
        <v>1</v>
      </c>
      <c r="CZ70">
        <f>AF70</f>
        <v>1</v>
      </c>
      <c r="DA70">
        <f>AJ70</f>
        <v>1</v>
      </c>
      <c r="DB70">
        <v>0</v>
      </c>
    </row>
    <row r="71" spans="1:106" x14ac:dyDescent="0.2">
      <c r="A71">
        <f>ROW(Source!A104)</f>
        <v>104</v>
      </c>
      <c r="B71">
        <v>42559021</v>
      </c>
      <c r="C71">
        <v>42559214</v>
      </c>
      <c r="D71">
        <v>30541208</v>
      </c>
      <c r="E71">
        <v>30515945</v>
      </c>
      <c r="F71">
        <v>1</v>
      </c>
      <c r="G71">
        <v>30515945</v>
      </c>
      <c r="H71">
        <v>3</v>
      </c>
      <c r="I71" t="s">
        <v>555</v>
      </c>
      <c r="J71" t="s">
        <v>3</v>
      </c>
      <c r="K71" t="s">
        <v>556</v>
      </c>
      <c r="L71">
        <v>1344</v>
      </c>
      <c r="N71">
        <v>1008</v>
      </c>
      <c r="O71" t="s">
        <v>554</v>
      </c>
      <c r="P71" t="s">
        <v>554</v>
      </c>
      <c r="Q71">
        <v>1</v>
      </c>
      <c r="W71">
        <v>0</v>
      </c>
      <c r="X71">
        <v>-94250534</v>
      </c>
      <c r="Y71">
        <v>1.68</v>
      </c>
      <c r="AA71">
        <v>1</v>
      </c>
      <c r="AB71">
        <v>0</v>
      </c>
      <c r="AC71">
        <v>0</v>
      </c>
      <c r="AD71">
        <v>0</v>
      </c>
      <c r="AE71">
        <v>1</v>
      </c>
      <c r="AF71">
        <v>0</v>
      </c>
      <c r="AG71">
        <v>0</v>
      </c>
      <c r="AH71">
        <v>0</v>
      </c>
      <c r="AI71">
        <v>1</v>
      </c>
      <c r="AJ71">
        <v>1</v>
      </c>
      <c r="AK71">
        <v>1</v>
      </c>
      <c r="AL71">
        <v>1</v>
      </c>
      <c r="AN71">
        <v>0</v>
      </c>
      <c r="AO71">
        <v>1</v>
      </c>
      <c r="AP71">
        <v>0</v>
      </c>
      <c r="AQ71">
        <v>0</v>
      </c>
      <c r="AR71">
        <v>0</v>
      </c>
      <c r="AS71" t="s">
        <v>3</v>
      </c>
      <c r="AT71">
        <v>1.68</v>
      </c>
      <c r="AU71" t="s">
        <v>3</v>
      </c>
      <c r="AV71">
        <v>0</v>
      </c>
      <c r="AW71">
        <v>2</v>
      </c>
      <c r="AX71">
        <v>42706676</v>
      </c>
      <c r="AY71">
        <v>1</v>
      </c>
      <c r="AZ71">
        <v>0</v>
      </c>
      <c r="BA71">
        <v>119</v>
      </c>
      <c r="BB71">
        <v>0</v>
      </c>
      <c r="BC71">
        <v>0</v>
      </c>
      <c r="BD71">
        <v>0</v>
      </c>
      <c r="BE71">
        <v>0</v>
      </c>
      <c r="BF71">
        <v>0</v>
      </c>
      <c r="BG71">
        <v>0</v>
      </c>
      <c r="BH71">
        <v>0</v>
      </c>
      <c r="BI71">
        <v>0</v>
      </c>
      <c r="BJ71">
        <v>0</v>
      </c>
      <c r="BK71">
        <v>0</v>
      </c>
      <c r="BL71">
        <v>0</v>
      </c>
      <c r="BM71">
        <v>0</v>
      </c>
      <c r="BN71">
        <v>0</v>
      </c>
      <c r="BO71">
        <v>0</v>
      </c>
      <c r="BP71">
        <v>0</v>
      </c>
      <c r="BQ71">
        <v>0</v>
      </c>
      <c r="BR71">
        <v>0</v>
      </c>
      <c r="BS71">
        <v>0</v>
      </c>
      <c r="BT71">
        <v>0</v>
      </c>
      <c r="BU71">
        <v>0</v>
      </c>
      <c r="BV71">
        <v>0</v>
      </c>
      <c r="BW71">
        <v>0</v>
      </c>
      <c r="CX71">
        <f>Y71*Source!I104</f>
        <v>7.1089199999999995</v>
      </c>
      <c r="CY71">
        <f>AA71</f>
        <v>1</v>
      </c>
      <c r="CZ71">
        <f>AE71</f>
        <v>1</v>
      </c>
      <c r="DA71">
        <f>AI71</f>
        <v>1</v>
      </c>
      <c r="DB71">
        <v>0</v>
      </c>
    </row>
    <row r="72" spans="1:106" x14ac:dyDescent="0.2">
      <c r="A72">
        <f>ROW(Source!A105)</f>
        <v>105</v>
      </c>
      <c r="B72">
        <v>42559019</v>
      </c>
      <c r="C72">
        <v>42559214</v>
      </c>
      <c r="D72">
        <v>30515951</v>
      </c>
      <c r="E72">
        <v>30515945</v>
      </c>
      <c r="F72">
        <v>1</v>
      </c>
      <c r="G72">
        <v>30515945</v>
      </c>
      <c r="H72">
        <v>1</v>
      </c>
      <c r="I72" t="s">
        <v>549</v>
      </c>
      <c r="J72" t="s">
        <v>3</v>
      </c>
      <c r="K72" t="s">
        <v>550</v>
      </c>
      <c r="L72">
        <v>1191</v>
      </c>
      <c r="N72">
        <v>1013</v>
      </c>
      <c r="O72" t="s">
        <v>551</v>
      </c>
      <c r="P72" t="s">
        <v>551</v>
      </c>
      <c r="Q72">
        <v>1</v>
      </c>
      <c r="W72">
        <v>0</v>
      </c>
      <c r="X72">
        <v>476480486</v>
      </c>
      <c r="Y72">
        <v>74.289999999999992</v>
      </c>
      <c r="AA72">
        <v>0</v>
      </c>
      <c r="AB72">
        <v>0</v>
      </c>
      <c r="AC72">
        <v>0</v>
      </c>
      <c r="AD72">
        <v>0</v>
      </c>
      <c r="AE72">
        <v>0</v>
      </c>
      <c r="AF72">
        <v>0</v>
      </c>
      <c r="AG72">
        <v>0</v>
      </c>
      <c r="AH72">
        <v>0</v>
      </c>
      <c r="AI72">
        <v>1</v>
      </c>
      <c r="AJ72">
        <v>1</v>
      </c>
      <c r="AK72">
        <v>1</v>
      </c>
      <c r="AL72">
        <v>1</v>
      </c>
      <c r="AN72">
        <v>0</v>
      </c>
      <c r="AO72">
        <v>1</v>
      </c>
      <c r="AP72">
        <v>1</v>
      </c>
      <c r="AQ72">
        <v>0</v>
      </c>
      <c r="AR72">
        <v>0</v>
      </c>
      <c r="AS72" t="s">
        <v>3</v>
      </c>
      <c r="AT72">
        <v>64.599999999999994</v>
      </c>
      <c r="AU72" t="s">
        <v>22</v>
      </c>
      <c r="AV72">
        <v>1</v>
      </c>
      <c r="AW72">
        <v>2</v>
      </c>
      <c r="AX72">
        <v>42706672</v>
      </c>
      <c r="AY72">
        <v>1</v>
      </c>
      <c r="AZ72">
        <v>0</v>
      </c>
      <c r="BA72">
        <v>120</v>
      </c>
      <c r="BB72">
        <v>0</v>
      </c>
      <c r="BC72">
        <v>0</v>
      </c>
      <c r="BD72">
        <v>0</v>
      </c>
      <c r="BE72">
        <v>0</v>
      </c>
      <c r="BF72">
        <v>0</v>
      </c>
      <c r="BG72">
        <v>0</v>
      </c>
      <c r="BH72">
        <v>0</v>
      </c>
      <c r="BI72">
        <v>0</v>
      </c>
      <c r="BJ72">
        <v>0</v>
      </c>
      <c r="BK72">
        <v>0</v>
      </c>
      <c r="BL72">
        <v>0</v>
      </c>
      <c r="BM72">
        <v>0</v>
      </c>
      <c r="BN72">
        <v>0</v>
      </c>
      <c r="BO72">
        <v>0</v>
      </c>
      <c r="BP72">
        <v>0</v>
      </c>
      <c r="BQ72">
        <v>0</v>
      </c>
      <c r="BR72">
        <v>0</v>
      </c>
      <c r="BS72">
        <v>0</v>
      </c>
      <c r="BT72">
        <v>0</v>
      </c>
      <c r="BU72">
        <v>0</v>
      </c>
      <c r="BV72">
        <v>0</v>
      </c>
      <c r="BW72">
        <v>0</v>
      </c>
      <c r="CX72">
        <f>Y72*Source!I105</f>
        <v>314.35813499999995</v>
      </c>
      <c r="CY72">
        <f>AD72</f>
        <v>0</v>
      </c>
      <c r="CZ72">
        <f>AH72</f>
        <v>0</v>
      </c>
      <c r="DA72">
        <f>AL72</f>
        <v>1</v>
      </c>
      <c r="DB72">
        <v>0</v>
      </c>
    </row>
    <row r="73" spans="1:106" x14ac:dyDescent="0.2">
      <c r="A73">
        <f>ROW(Source!A105)</f>
        <v>105</v>
      </c>
      <c r="B73">
        <v>42559019</v>
      </c>
      <c r="C73">
        <v>42559214</v>
      </c>
      <c r="D73">
        <v>30516999</v>
      </c>
      <c r="E73">
        <v>30515945</v>
      </c>
      <c r="F73">
        <v>1</v>
      </c>
      <c r="G73">
        <v>30515945</v>
      </c>
      <c r="H73">
        <v>2</v>
      </c>
      <c r="I73" t="s">
        <v>552</v>
      </c>
      <c r="J73" t="s">
        <v>3</v>
      </c>
      <c r="K73" t="s">
        <v>553</v>
      </c>
      <c r="L73">
        <v>1344</v>
      </c>
      <c r="N73">
        <v>1008</v>
      </c>
      <c r="O73" t="s">
        <v>554</v>
      </c>
      <c r="P73" t="s">
        <v>554</v>
      </c>
      <c r="Q73">
        <v>1</v>
      </c>
      <c r="W73">
        <v>0</v>
      </c>
      <c r="X73">
        <v>-1180195794</v>
      </c>
      <c r="Y73">
        <v>0.92500000000000004</v>
      </c>
      <c r="AA73">
        <v>0</v>
      </c>
      <c r="AB73">
        <v>1</v>
      </c>
      <c r="AC73">
        <v>0</v>
      </c>
      <c r="AD73">
        <v>0</v>
      </c>
      <c r="AE73">
        <v>0</v>
      </c>
      <c r="AF73">
        <v>1</v>
      </c>
      <c r="AG73">
        <v>0</v>
      </c>
      <c r="AH73">
        <v>0</v>
      </c>
      <c r="AI73">
        <v>1</v>
      </c>
      <c r="AJ73">
        <v>1</v>
      </c>
      <c r="AK73">
        <v>1</v>
      </c>
      <c r="AL73">
        <v>1</v>
      </c>
      <c r="AN73">
        <v>0</v>
      </c>
      <c r="AO73">
        <v>1</v>
      </c>
      <c r="AP73">
        <v>1</v>
      </c>
      <c r="AQ73">
        <v>0</v>
      </c>
      <c r="AR73">
        <v>0</v>
      </c>
      <c r="AS73" t="s">
        <v>3</v>
      </c>
      <c r="AT73">
        <v>0.74</v>
      </c>
      <c r="AU73" t="s">
        <v>21</v>
      </c>
      <c r="AV73">
        <v>0</v>
      </c>
      <c r="AW73">
        <v>2</v>
      </c>
      <c r="AX73">
        <v>42706673</v>
      </c>
      <c r="AY73">
        <v>1</v>
      </c>
      <c r="AZ73">
        <v>0</v>
      </c>
      <c r="BA73">
        <v>121</v>
      </c>
      <c r="BB73">
        <v>0</v>
      </c>
      <c r="BC73">
        <v>0</v>
      </c>
      <c r="BD73">
        <v>0</v>
      </c>
      <c r="BE73">
        <v>0</v>
      </c>
      <c r="BF73">
        <v>0</v>
      </c>
      <c r="BG73">
        <v>0</v>
      </c>
      <c r="BH73">
        <v>0</v>
      </c>
      <c r="BI73">
        <v>0</v>
      </c>
      <c r="BJ73">
        <v>0</v>
      </c>
      <c r="BK73">
        <v>0</v>
      </c>
      <c r="BL73">
        <v>0</v>
      </c>
      <c r="BM73">
        <v>0</v>
      </c>
      <c r="BN73">
        <v>0</v>
      </c>
      <c r="BO73">
        <v>0</v>
      </c>
      <c r="BP73">
        <v>0</v>
      </c>
      <c r="BQ73">
        <v>0</v>
      </c>
      <c r="BR73">
        <v>0</v>
      </c>
      <c r="BS73">
        <v>0</v>
      </c>
      <c r="BT73">
        <v>0</v>
      </c>
      <c r="BU73">
        <v>0</v>
      </c>
      <c r="BV73">
        <v>0</v>
      </c>
      <c r="BW73">
        <v>0</v>
      </c>
      <c r="CX73">
        <f>Y73*Source!I105</f>
        <v>3.9141374999999998</v>
      </c>
      <c r="CY73">
        <f>AB73</f>
        <v>1</v>
      </c>
      <c r="CZ73">
        <f>AF73</f>
        <v>1</v>
      </c>
      <c r="DA73">
        <f>AJ73</f>
        <v>1</v>
      </c>
      <c r="DB73">
        <v>0</v>
      </c>
    </row>
    <row r="74" spans="1:106" x14ac:dyDescent="0.2">
      <c r="A74">
        <f>ROW(Source!A105)</f>
        <v>105</v>
      </c>
      <c r="B74">
        <v>42559019</v>
      </c>
      <c r="C74">
        <v>42559214</v>
      </c>
      <c r="D74">
        <v>30541208</v>
      </c>
      <c r="E74">
        <v>30515945</v>
      </c>
      <c r="F74">
        <v>1</v>
      </c>
      <c r="G74">
        <v>30515945</v>
      </c>
      <c r="H74">
        <v>3</v>
      </c>
      <c r="I74" t="s">
        <v>555</v>
      </c>
      <c r="J74" t="s">
        <v>3</v>
      </c>
      <c r="K74" t="s">
        <v>556</v>
      </c>
      <c r="L74">
        <v>1344</v>
      </c>
      <c r="N74">
        <v>1008</v>
      </c>
      <c r="O74" t="s">
        <v>554</v>
      </c>
      <c r="P74" t="s">
        <v>554</v>
      </c>
      <c r="Q74">
        <v>1</v>
      </c>
      <c r="W74">
        <v>0</v>
      </c>
      <c r="X74">
        <v>-94250534</v>
      </c>
      <c r="Y74">
        <v>1.68</v>
      </c>
      <c r="AA74">
        <v>1</v>
      </c>
      <c r="AB74">
        <v>0</v>
      </c>
      <c r="AC74">
        <v>0</v>
      </c>
      <c r="AD74">
        <v>0</v>
      </c>
      <c r="AE74">
        <v>1</v>
      </c>
      <c r="AF74">
        <v>0</v>
      </c>
      <c r="AG74">
        <v>0</v>
      </c>
      <c r="AH74">
        <v>0</v>
      </c>
      <c r="AI74">
        <v>1</v>
      </c>
      <c r="AJ74">
        <v>1</v>
      </c>
      <c r="AK74">
        <v>1</v>
      </c>
      <c r="AL74">
        <v>1</v>
      </c>
      <c r="AN74">
        <v>0</v>
      </c>
      <c r="AO74">
        <v>1</v>
      </c>
      <c r="AP74">
        <v>0</v>
      </c>
      <c r="AQ74">
        <v>0</v>
      </c>
      <c r="AR74">
        <v>0</v>
      </c>
      <c r="AS74" t="s">
        <v>3</v>
      </c>
      <c r="AT74">
        <v>1.68</v>
      </c>
      <c r="AU74" t="s">
        <v>3</v>
      </c>
      <c r="AV74">
        <v>0</v>
      </c>
      <c r="AW74">
        <v>2</v>
      </c>
      <c r="AX74">
        <v>42706676</v>
      </c>
      <c r="AY74">
        <v>1</v>
      </c>
      <c r="AZ74">
        <v>0</v>
      </c>
      <c r="BA74">
        <v>124</v>
      </c>
      <c r="BB74">
        <v>0</v>
      </c>
      <c r="BC74">
        <v>0</v>
      </c>
      <c r="BD74">
        <v>0</v>
      </c>
      <c r="BE74">
        <v>0</v>
      </c>
      <c r="BF74">
        <v>0</v>
      </c>
      <c r="BG74">
        <v>0</v>
      </c>
      <c r="BH74">
        <v>0</v>
      </c>
      <c r="BI74">
        <v>0</v>
      </c>
      <c r="BJ74">
        <v>0</v>
      </c>
      <c r="BK74">
        <v>0</v>
      </c>
      <c r="BL74">
        <v>0</v>
      </c>
      <c r="BM74">
        <v>0</v>
      </c>
      <c r="BN74">
        <v>0</v>
      </c>
      <c r="BO74">
        <v>0</v>
      </c>
      <c r="BP74">
        <v>0</v>
      </c>
      <c r="BQ74">
        <v>0</v>
      </c>
      <c r="BR74">
        <v>0</v>
      </c>
      <c r="BS74">
        <v>0</v>
      </c>
      <c r="BT74">
        <v>0</v>
      </c>
      <c r="BU74">
        <v>0</v>
      </c>
      <c r="BV74">
        <v>0</v>
      </c>
      <c r="BW74">
        <v>0</v>
      </c>
      <c r="CX74">
        <f>Y74*Source!I105</f>
        <v>7.1089199999999995</v>
      </c>
      <c r="CY74">
        <f>AA74</f>
        <v>1</v>
      </c>
      <c r="CZ74">
        <f>AE74</f>
        <v>1</v>
      </c>
      <c r="DA74">
        <f>AI74</f>
        <v>1</v>
      </c>
      <c r="DB74">
        <v>0</v>
      </c>
    </row>
    <row r="75" spans="1:106" x14ac:dyDescent="0.2">
      <c r="A75">
        <f>ROW(Source!A108)</f>
        <v>108</v>
      </c>
      <c r="B75">
        <v>42559021</v>
      </c>
      <c r="C75">
        <v>42559220</v>
      </c>
      <c r="D75">
        <v>30515951</v>
      </c>
      <c r="E75">
        <v>30515945</v>
      </c>
      <c r="F75">
        <v>1</v>
      </c>
      <c r="G75">
        <v>30515945</v>
      </c>
      <c r="H75">
        <v>1</v>
      </c>
      <c r="I75" t="s">
        <v>549</v>
      </c>
      <c r="J75" t="s">
        <v>3</v>
      </c>
      <c r="K75" t="s">
        <v>550</v>
      </c>
      <c r="L75">
        <v>1191</v>
      </c>
      <c r="N75">
        <v>1013</v>
      </c>
      <c r="O75" t="s">
        <v>551</v>
      </c>
      <c r="P75" t="s">
        <v>551</v>
      </c>
      <c r="Q75">
        <v>1</v>
      </c>
      <c r="W75">
        <v>0</v>
      </c>
      <c r="X75">
        <v>476480486</v>
      </c>
      <c r="Y75">
        <v>42.434999999999995</v>
      </c>
      <c r="AA75">
        <v>0</v>
      </c>
      <c r="AB75">
        <v>0</v>
      </c>
      <c r="AC75">
        <v>0</v>
      </c>
      <c r="AD75">
        <v>0</v>
      </c>
      <c r="AE75">
        <v>0</v>
      </c>
      <c r="AF75">
        <v>0</v>
      </c>
      <c r="AG75">
        <v>0</v>
      </c>
      <c r="AH75">
        <v>0</v>
      </c>
      <c r="AI75">
        <v>1</v>
      </c>
      <c r="AJ75">
        <v>1</v>
      </c>
      <c r="AK75">
        <v>1</v>
      </c>
      <c r="AL75">
        <v>1</v>
      </c>
      <c r="AN75">
        <v>0</v>
      </c>
      <c r="AO75">
        <v>1</v>
      </c>
      <c r="AP75">
        <v>1</v>
      </c>
      <c r="AQ75">
        <v>0</v>
      </c>
      <c r="AR75">
        <v>0</v>
      </c>
      <c r="AS75" t="s">
        <v>3</v>
      </c>
      <c r="AT75">
        <v>36.9</v>
      </c>
      <c r="AU75" t="s">
        <v>22</v>
      </c>
      <c r="AV75">
        <v>1</v>
      </c>
      <c r="AW75">
        <v>2</v>
      </c>
      <c r="AX75">
        <v>42706679</v>
      </c>
      <c r="AY75">
        <v>1</v>
      </c>
      <c r="AZ75">
        <v>0</v>
      </c>
      <c r="BA75">
        <v>125</v>
      </c>
      <c r="BB75">
        <v>0</v>
      </c>
      <c r="BC75">
        <v>0</v>
      </c>
      <c r="BD75">
        <v>0</v>
      </c>
      <c r="BE75">
        <v>0</v>
      </c>
      <c r="BF75">
        <v>0</v>
      </c>
      <c r="BG75">
        <v>0</v>
      </c>
      <c r="BH75">
        <v>0</v>
      </c>
      <c r="BI75">
        <v>0</v>
      </c>
      <c r="BJ75">
        <v>0</v>
      </c>
      <c r="BK75">
        <v>0</v>
      </c>
      <c r="BL75">
        <v>0</v>
      </c>
      <c r="BM75">
        <v>0</v>
      </c>
      <c r="BN75">
        <v>0</v>
      </c>
      <c r="BO75">
        <v>0</v>
      </c>
      <c r="BP75">
        <v>0</v>
      </c>
      <c r="BQ75">
        <v>0</v>
      </c>
      <c r="BR75">
        <v>0</v>
      </c>
      <c r="BS75">
        <v>0</v>
      </c>
      <c r="BT75">
        <v>0</v>
      </c>
      <c r="BU75">
        <v>0</v>
      </c>
      <c r="BV75">
        <v>0</v>
      </c>
      <c r="BW75">
        <v>0</v>
      </c>
      <c r="CX75">
        <f>Y75*Source!I108</f>
        <v>38.772859499999996</v>
      </c>
      <c r="CY75">
        <f>AD75</f>
        <v>0</v>
      </c>
      <c r="CZ75">
        <f>AH75</f>
        <v>0</v>
      </c>
      <c r="DA75">
        <f>AL75</f>
        <v>1</v>
      </c>
      <c r="DB75">
        <v>0</v>
      </c>
    </row>
    <row r="76" spans="1:106" x14ac:dyDescent="0.2">
      <c r="A76">
        <f>ROW(Source!A108)</f>
        <v>108</v>
      </c>
      <c r="B76">
        <v>42559021</v>
      </c>
      <c r="C76">
        <v>42559220</v>
      </c>
      <c r="D76">
        <v>30516999</v>
      </c>
      <c r="E76">
        <v>30515945</v>
      </c>
      <c r="F76">
        <v>1</v>
      </c>
      <c r="G76">
        <v>30515945</v>
      </c>
      <c r="H76">
        <v>2</v>
      </c>
      <c r="I76" t="s">
        <v>552</v>
      </c>
      <c r="J76" t="s">
        <v>3</v>
      </c>
      <c r="K76" t="s">
        <v>553</v>
      </c>
      <c r="L76">
        <v>1344</v>
      </c>
      <c r="N76">
        <v>1008</v>
      </c>
      <c r="O76" t="s">
        <v>554</v>
      </c>
      <c r="P76" t="s">
        <v>554</v>
      </c>
      <c r="Q76">
        <v>1</v>
      </c>
      <c r="W76">
        <v>0</v>
      </c>
      <c r="X76">
        <v>-1180195794</v>
      </c>
      <c r="Y76">
        <v>0.92500000000000004</v>
      </c>
      <c r="AA76">
        <v>0</v>
      </c>
      <c r="AB76">
        <v>1</v>
      </c>
      <c r="AC76">
        <v>0</v>
      </c>
      <c r="AD76">
        <v>0</v>
      </c>
      <c r="AE76">
        <v>0</v>
      </c>
      <c r="AF76">
        <v>1</v>
      </c>
      <c r="AG76">
        <v>0</v>
      </c>
      <c r="AH76">
        <v>0</v>
      </c>
      <c r="AI76">
        <v>1</v>
      </c>
      <c r="AJ76">
        <v>1</v>
      </c>
      <c r="AK76">
        <v>1</v>
      </c>
      <c r="AL76">
        <v>1</v>
      </c>
      <c r="AN76">
        <v>0</v>
      </c>
      <c r="AO76">
        <v>1</v>
      </c>
      <c r="AP76">
        <v>1</v>
      </c>
      <c r="AQ76">
        <v>0</v>
      </c>
      <c r="AR76">
        <v>0</v>
      </c>
      <c r="AS76" t="s">
        <v>3</v>
      </c>
      <c r="AT76">
        <v>0.74</v>
      </c>
      <c r="AU76" t="s">
        <v>21</v>
      </c>
      <c r="AV76">
        <v>0</v>
      </c>
      <c r="AW76">
        <v>2</v>
      </c>
      <c r="AX76">
        <v>42706680</v>
      </c>
      <c r="AY76">
        <v>1</v>
      </c>
      <c r="AZ76">
        <v>0</v>
      </c>
      <c r="BA76">
        <v>126</v>
      </c>
      <c r="BB76">
        <v>0</v>
      </c>
      <c r="BC76">
        <v>0</v>
      </c>
      <c r="BD76">
        <v>0</v>
      </c>
      <c r="BE76">
        <v>0</v>
      </c>
      <c r="BF76">
        <v>0</v>
      </c>
      <c r="BG76">
        <v>0</v>
      </c>
      <c r="BH76">
        <v>0</v>
      </c>
      <c r="BI76">
        <v>0</v>
      </c>
      <c r="BJ76">
        <v>0</v>
      </c>
      <c r="BK76">
        <v>0</v>
      </c>
      <c r="BL76">
        <v>0</v>
      </c>
      <c r="BM76">
        <v>0</v>
      </c>
      <c r="BN76">
        <v>0</v>
      </c>
      <c r="BO76">
        <v>0</v>
      </c>
      <c r="BP76">
        <v>0</v>
      </c>
      <c r="BQ76">
        <v>0</v>
      </c>
      <c r="BR76">
        <v>0</v>
      </c>
      <c r="BS76">
        <v>0</v>
      </c>
      <c r="BT76">
        <v>0</v>
      </c>
      <c r="BU76">
        <v>0</v>
      </c>
      <c r="BV76">
        <v>0</v>
      </c>
      <c r="BW76">
        <v>0</v>
      </c>
      <c r="CX76">
        <f>Y76*Source!I108</f>
        <v>0.84517249999999999</v>
      </c>
      <c r="CY76">
        <f>AB76</f>
        <v>1</v>
      </c>
      <c r="CZ76">
        <f>AF76</f>
        <v>1</v>
      </c>
      <c r="DA76">
        <f>AJ76</f>
        <v>1</v>
      </c>
      <c r="DB76">
        <v>0</v>
      </c>
    </row>
    <row r="77" spans="1:106" x14ac:dyDescent="0.2">
      <c r="A77">
        <f>ROW(Source!A108)</f>
        <v>108</v>
      </c>
      <c r="B77">
        <v>42559021</v>
      </c>
      <c r="C77">
        <v>42559220</v>
      </c>
      <c r="D77">
        <v>30541208</v>
      </c>
      <c r="E77">
        <v>30515945</v>
      </c>
      <c r="F77">
        <v>1</v>
      </c>
      <c r="G77">
        <v>30515945</v>
      </c>
      <c r="H77">
        <v>3</v>
      </c>
      <c r="I77" t="s">
        <v>555</v>
      </c>
      <c r="J77" t="s">
        <v>3</v>
      </c>
      <c r="K77" t="s">
        <v>556</v>
      </c>
      <c r="L77">
        <v>1344</v>
      </c>
      <c r="N77">
        <v>1008</v>
      </c>
      <c r="O77" t="s">
        <v>554</v>
      </c>
      <c r="P77" t="s">
        <v>554</v>
      </c>
      <c r="Q77">
        <v>1</v>
      </c>
      <c r="W77">
        <v>0</v>
      </c>
      <c r="X77">
        <v>-94250534</v>
      </c>
      <c r="Y77">
        <v>1.68</v>
      </c>
      <c r="AA77">
        <v>1</v>
      </c>
      <c r="AB77">
        <v>0</v>
      </c>
      <c r="AC77">
        <v>0</v>
      </c>
      <c r="AD77">
        <v>0</v>
      </c>
      <c r="AE77">
        <v>1</v>
      </c>
      <c r="AF77">
        <v>0</v>
      </c>
      <c r="AG77">
        <v>0</v>
      </c>
      <c r="AH77">
        <v>0</v>
      </c>
      <c r="AI77">
        <v>1</v>
      </c>
      <c r="AJ77">
        <v>1</v>
      </c>
      <c r="AK77">
        <v>1</v>
      </c>
      <c r="AL77">
        <v>1</v>
      </c>
      <c r="AN77">
        <v>0</v>
      </c>
      <c r="AO77">
        <v>1</v>
      </c>
      <c r="AP77">
        <v>0</v>
      </c>
      <c r="AQ77">
        <v>0</v>
      </c>
      <c r="AR77">
        <v>0</v>
      </c>
      <c r="AS77" t="s">
        <v>3</v>
      </c>
      <c r="AT77">
        <v>1.68</v>
      </c>
      <c r="AU77" t="s">
        <v>3</v>
      </c>
      <c r="AV77">
        <v>0</v>
      </c>
      <c r="AW77">
        <v>2</v>
      </c>
      <c r="AX77">
        <v>42706683</v>
      </c>
      <c r="AY77">
        <v>1</v>
      </c>
      <c r="AZ77">
        <v>0</v>
      </c>
      <c r="BA77">
        <v>129</v>
      </c>
      <c r="BB77">
        <v>0</v>
      </c>
      <c r="BC77">
        <v>0</v>
      </c>
      <c r="BD77">
        <v>0</v>
      </c>
      <c r="BE77">
        <v>0</v>
      </c>
      <c r="BF77">
        <v>0</v>
      </c>
      <c r="BG77">
        <v>0</v>
      </c>
      <c r="BH77">
        <v>0</v>
      </c>
      <c r="BI77">
        <v>0</v>
      </c>
      <c r="BJ77">
        <v>0</v>
      </c>
      <c r="BK77">
        <v>0</v>
      </c>
      <c r="BL77">
        <v>0</v>
      </c>
      <c r="BM77">
        <v>0</v>
      </c>
      <c r="BN77">
        <v>0</v>
      </c>
      <c r="BO77">
        <v>0</v>
      </c>
      <c r="BP77">
        <v>0</v>
      </c>
      <c r="BQ77">
        <v>0</v>
      </c>
      <c r="BR77">
        <v>0</v>
      </c>
      <c r="BS77">
        <v>0</v>
      </c>
      <c r="BT77">
        <v>0</v>
      </c>
      <c r="BU77">
        <v>0</v>
      </c>
      <c r="BV77">
        <v>0</v>
      </c>
      <c r="BW77">
        <v>0</v>
      </c>
      <c r="CX77">
        <f>Y77*Source!I108</f>
        <v>1.5350159999999999</v>
      </c>
      <c r="CY77">
        <f>AA77</f>
        <v>1</v>
      </c>
      <c r="CZ77">
        <f>AE77</f>
        <v>1</v>
      </c>
      <c r="DA77">
        <f>AI77</f>
        <v>1</v>
      </c>
      <c r="DB77">
        <v>0</v>
      </c>
    </row>
    <row r="78" spans="1:106" x14ac:dyDescent="0.2">
      <c r="A78">
        <f>ROW(Source!A109)</f>
        <v>109</v>
      </c>
      <c r="B78">
        <v>42559019</v>
      </c>
      <c r="C78">
        <v>42559220</v>
      </c>
      <c r="D78">
        <v>30515951</v>
      </c>
      <c r="E78">
        <v>30515945</v>
      </c>
      <c r="F78">
        <v>1</v>
      </c>
      <c r="G78">
        <v>30515945</v>
      </c>
      <c r="H78">
        <v>1</v>
      </c>
      <c r="I78" t="s">
        <v>549</v>
      </c>
      <c r="J78" t="s">
        <v>3</v>
      </c>
      <c r="K78" t="s">
        <v>550</v>
      </c>
      <c r="L78">
        <v>1191</v>
      </c>
      <c r="N78">
        <v>1013</v>
      </c>
      <c r="O78" t="s">
        <v>551</v>
      </c>
      <c r="P78" t="s">
        <v>551</v>
      </c>
      <c r="Q78">
        <v>1</v>
      </c>
      <c r="W78">
        <v>0</v>
      </c>
      <c r="X78">
        <v>476480486</v>
      </c>
      <c r="Y78">
        <v>42.434999999999995</v>
      </c>
      <c r="AA78">
        <v>0</v>
      </c>
      <c r="AB78">
        <v>0</v>
      </c>
      <c r="AC78">
        <v>0</v>
      </c>
      <c r="AD78">
        <v>0</v>
      </c>
      <c r="AE78">
        <v>0</v>
      </c>
      <c r="AF78">
        <v>0</v>
      </c>
      <c r="AG78">
        <v>0</v>
      </c>
      <c r="AH78">
        <v>0</v>
      </c>
      <c r="AI78">
        <v>1</v>
      </c>
      <c r="AJ78">
        <v>1</v>
      </c>
      <c r="AK78">
        <v>1</v>
      </c>
      <c r="AL78">
        <v>1</v>
      </c>
      <c r="AN78">
        <v>0</v>
      </c>
      <c r="AO78">
        <v>1</v>
      </c>
      <c r="AP78">
        <v>1</v>
      </c>
      <c r="AQ78">
        <v>0</v>
      </c>
      <c r="AR78">
        <v>0</v>
      </c>
      <c r="AS78" t="s">
        <v>3</v>
      </c>
      <c r="AT78">
        <v>36.9</v>
      </c>
      <c r="AU78" t="s">
        <v>22</v>
      </c>
      <c r="AV78">
        <v>1</v>
      </c>
      <c r="AW78">
        <v>2</v>
      </c>
      <c r="AX78">
        <v>42706679</v>
      </c>
      <c r="AY78">
        <v>1</v>
      </c>
      <c r="AZ78">
        <v>0</v>
      </c>
      <c r="BA78">
        <v>130</v>
      </c>
      <c r="BB78">
        <v>0</v>
      </c>
      <c r="BC78">
        <v>0</v>
      </c>
      <c r="BD78">
        <v>0</v>
      </c>
      <c r="BE78">
        <v>0</v>
      </c>
      <c r="BF78">
        <v>0</v>
      </c>
      <c r="BG78">
        <v>0</v>
      </c>
      <c r="BH78">
        <v>0</v>
      </c>
      <c r="BI78">
        <v>0</v>
      </c>
      <c r="BJ78">
        <v>0</v>
      </c>
      <c r="BK78">
        <v>0</v>
      </c>
      <c r="BL78">
        <v>0</v>
      </c>
      <c r="BM78">
        <v>0</v>
      </c>
      <c r="BN78">
        <v>0</v>
      </c>
      <c r="BO78">
        <v>0</v>
      </c>
      <c r="BP78">
        <v>0</v>
      </c>
      <c r="BQ78">
        <v>0</v>
      </c>
      <c r="BR78">
        <v>0</v>
      </c>
      <c r="BS78">
        <v>0</v>
      </c>
      <c r="BT78">
        <v>0</v>
      </c>
      <c r="BU78">
        <v>0</v>
      </c>
      <c r="BV78">
        <v>0</v>
      </c>
      <c r="BW78">
        <v>0</v>
      </c>
      <c r="CX78">
        <f>Y78*Source!I109</f>
        <v>38.772859499999996</v>
      </c>
      <c r="CY78">
        <f>AD78</f>
        <v>0</v>
      </c>
      <c r="CZ78">
        <f>AH78</f>
        <v>0</v>
      </c>
      <c r="DA78">
        <f>AL78</f>
        <v>1</v>
      </c>
      <c r="DB78">
        <v>0</v>
      </c>
    </row>
    <row r="79" spans="1:106" x14ac:dyDescent="0.2">
      <c r="A79">
        <f>ROW(Source!A109)</f>
        <v>109</v>
      </c>
      <c r="B79">
        <v>42559019</v>
      </c>
      <c r="C79">
        <v>42559220</v>
      </c>
      <c r="D79">
        <v>30516999</v>
      </c>
      <c r="E79">
        <v>30515945</v>
      </c>
      <c r="F79">
        <v>1</v>
      </c>
      <c r="G79">
        <v>30515945</v>
      </c>
      <c r="H79">
        <v>2</v>
      </c>
      <c r="I79" t="s">
        <v>552</v>
      </c>
      <c r="J79" t="s">
        <v>3</v>
      </c>
      <c r="K79" t="s">
        <v>553</v>
      </c>
      <c r="L79">
        <v>1344</v>
      </c>
      <c r="N79">
        <v>1008</v>
      </c>
      <c r="O79" t="s">
        <v>554</v>
      </c>
      <c r="P79" t="s">
        <v>554</v>
      </c>
      <c r="Q79">
        <v>1</v>
      </c>
      <c r="W79">
        <v>0</v>
      </c>
      <c r="X79">
        <v>-1180195794</v>
      </c>
      <c r="Y79">
        <v>0.92500000000000004</v>
      </c>
      <c r="AA79">
        <v>0</v>
      </c>
      <c r="AB79">
        <v>1</v>
      </c>
      <c r="AC79">
        <v>0</v>
      </c>
      <c r="AD79">
        <v>0</v>
      </c>
      <c r="AE79">
        <v>0</v>
      </c>
      <c r="AF79">
        <v>1</v>
      </c>
      <c r="AG79">
        <v>0</v>
      </c>
      <c r="AH79">
        <v>0</v>
      </c>
      <c r="AI79">
        <v>1</v>
      </c>
      <c r="AJ79">
        <v>1</v>
      </c>
      <c r="AK79">
        <v>1</v>
      </c>
      <c r="AL79">
        <v>1</v>
      </c>
      <c r="AN79">
        <v>0</v>
      </c>
      <c r="AO79">
        <v>1</v>
      </c>
      <c r="AP79">
        <v>1</v>
      </c>
      <c r="AQ79">
        <v>0</v>
      </c>
      <c r="AR79">
        <v>0</v>
      </c>
      <c r="AS79" t="s">
        <v>3</v>
      </c>
      <c r="AT79">
        <v>0.74</v>
      </c>
      <c r="AU79" t="s">
        <v>21</v>
      </c>
      <c r="AV79">
        <v>0</v>
      </c>
      <c r="AW79">
        <v>2</v>
      </c>
      <c r="AX79">
        <v>42706680</v>
      </c>
      <c r="AY79">
        <v>1</v>
      </c>
      <c r="AZ79">
        <v>0</v>
      </c>
      <c r="BA79">
        <v>131</v>
      </c>
      <c r="BB79">
        <v>0</v>
      </c>
      <c r="BC79">
        <v>0</v>
      </c>
      <c r="BD79">
        <v>0</v>
      </c>
      <c r="BE79">
        <v>0</v>
      </c>
      <c r="BF79">
        <v>0</v>
      </c>
      <c r="BG79">
        <v>0</v>
      </c>
      <c r="BH79">
        <v>0</v>
      </c>
      <c r="BI79">
        <v>0</v>
      </c>
      <c r="BJ79">
        <v>0</v>
      </c>
      <c r="BK79">
        <v>0</v>
      </c>
      <c r="BL79">
        <v>0</v>
      </c>
      <c r="BM79">
        <v>0</v>
      </c>
      <c r="BN79">
        <v>0</v>
      </c>
      <c r="BO79">
        <v>0</v>
      </c>
      <c r="BP79">
        <v>0</v>
      </c>
      <c r="BQ79">
        <v>0</v>
      </c>
      <c r="BR79">
        <v>0</v>
      </c>
      <c r="BS79">
        <v>0</v>
      </c>
      <c r="BT79">
        <v>0</v>
      </c>
      <c r="BU79">
        <v>0</v>
      </c>
      <c r="BV79">
        <v>0</v>
      </c>
      <c r="BW79">
        <v>0</v>
      </c>
      <c r="CX79">
        <f>Y79*Source!I109</f>
        <v>0.84517249999999999</v>
      </c>
      <c r="CY79">
        <f>AB79</f>
        <v>1</v>
      </c>
      <c r="CZ79">
        <f>AF79</f>
        <v>1</v>
      </c>
      <c r="DA79">
        <f>AJ79</f>
        <v>1</v>
      </c>
      <c r="DB79">
        <v>0</v>
      </c>
    </row>
    <row r="80" spans="1:106" x14ac:dyDescent="0.2">
      <c r="A80">
        <f>ROW(Source!A109)</f>
        <v>109</v>
      </c>
      <c r="B80">
        <v>42559019</v>
      </c>
      <c r="C80">
        <v>42559220</v>
      </c>
      <c r="D80">
        <v>30541208</v>
      </c>
      <c r="E80">
        <v>30515945</v>
      </c>
      <c r="F80">
        <v>1</v>
      </c>
      <c r="G80">
        <v>30515945</v>
      </c>
      <c r="H80">
        <v>3</v>
      </c>
      <c r="I80" t="s">
        <v>555</v>
      </c>
      <c r="J80" t="s">
        <v>3</v>
      </c>
      <c r="K80" t="s">
        <v>556</v>
      </c>
      <c r="L80">
        <v>1344</v>
      </c>
      <c r="N80">
        <v>1008</v>
      </c>
      <c r="O80" t="s">
        <v>554</v>
      </c>
      <c r="P80" t="s">
        <v>554</v>
      </c>
      <c r="Q80">
        <v>1</v>
      </c>
      <c r="W80">
        <v>0</v>
      </c>
      <c r="X80">
        <v>-94250534</v>
      </c>
      <c r="Y80">
        <v>1.68</v>
      </c>
      <c r="AA80">
        <v>1</v>
      </c>
      <c r="AB80">
        <v>0</v>
      </c>
      <c r="AC80">
        <v>0</v>
      </c>
      <c r="AD80">
        <v>0</v>
      </c>
      <c r="AE80">
        <v>1</v>
      </c>
      <c r="AF80">
        <v>0</v>
      </c>
      <c r="AG80">
        <v>0</v>
      </c>
      <c r="AH80">
        <v>0</v>
      </c>
      <c r="AI80">
        <v>1</v>
      </c>
      <c r="AJ80">
        <v>1</v>
      </c>
      <c r="AK80">
        <v>1</v>
      </c>
      <c r="AL80">
        <v>1</v>
      </c>
      <c r="AN80">
        <v>0</v>
      </c>
      <c r="AO80">
        <v>1</v>
      </c>
      <c r="AP80">
        <v>0</v>
      </c>
      <c r="AQ80">
        <v>0</v>
      </c>
      <c r="AR80">
        <v>0</v>
      </c>
      <c r="AS80" t="s">
        <v>3</v>
      </c>
      <c r="AT80">
        <v>1.68</v>
      </c>
      <c r="AU80" t="s">
        <v>3</v>
      </c>
      <c r="AV80">
        <v>0</v>
      </c>
      <c r="AW80">
        <v>2</v>
      </c>
      <c r="AX80">
        <v>42706683</v>
      </c>
      <c r="AY80">
        <v>1</v>
      </c>
      <c r="AZ80">
        <v>0</v>
      </c>
      <c r="BA80">
        <v>134</v>
      </c>
      <c r="BB80">
        <v>0</v>
      </c>
      <c r="BC80">
        <v>0</v>
      </c>
      <c r="BD80">
        <v>0</v>
      </c>
      <c r="BE80">
        <v>0</v>
      </c>
      <c r="BF80">
        <v>0</v>
      </c>
      <c r="BG80">
        <v>0</v>
      </c>
      <c r="BH80">
        <v>0</v>
      </c>
      <c r="BI80">
        <v>0</v>
      </c>
      <c r="BJ80">
        <v>0</v>
      </c>
      <c r="BK80">
        <v>0</v>
      </c>
      <c r="BL80">
        <v>0</v>
      </c>
      <c r="BM80">
        <v>0</v>
      </c>
      <c r="BN80">
        <v>0</v>
      </c>
      <c r="BO80">
        <v>0</v>
      </c>
      <c r="BP80">
        <v>0</v>
      </c>
      <c r="BQ80">
        <v>0</v>
      </c>
      <c r="BR80">
        <v>0</v>
      </c>
      <c r="BS80">
        <v>0</v>
      </c>
      <c r="BT80">
        <v>0</v>
      </c>
      <c r="BU80">
        <v>0</v>
      </c>
      <c r="BV80">
        <v>0</v>
      </c>
      <c r="BW80">
        <v>0</v>
      </c>
      <c r="CX80">
        <f>Y80*Source!I109</f>
        <v>1.5350159999999999</v>
      </c>
      <c r="CY80">
        <f>AA80</f>
        <v>1</v>
      </c>
      <c r="CZ80">
        <f>AE80</f>
        <v>1</v>
      </c>
      <c r="DA80">
        <f>AI80</f>
        <v>1</v>
      </c>
      <c r="DB80">
        <v>0</v>
      </c>
    </row>
    <row r="81" spans="1:106" x14ac:dyDescent="0.2">
      <c r="A81">
        <f>ROW(Source!A112)</f>
        <v>112</v>
      </c>
      <c r="B81">
        <v>42559021</v>
      </c>
      <c r="C81">
        <v>42559226</v>
      </c>
      <c r="D81">
        <v>30515951</v>
      </c>
      <c r="E81">
        <v>30515945</v>
      </c>
      <c r="F81">
        <v>1</v>
      </c>
      <c r="G81">
        <v>30515945</v>
      </c>
      <c r="H81">
        <v>1</v>
      </c>
      <c r="I81" t="s">
        <v>549</v>
      </c>
      <c r="J81" t="s">
        <v>3</v>
      </c>
      <c r="K81" t="s">
        <v>550</v>
      </c>
      <c r="L81">
        <v>1191</v>
      </c>
      <c r="N81">
        <v>1013</v>
      </c>
      <c r="O81" t="s">
        <v>551</v>
      </c>
      <c r="P81" t="s">
        <v>551</v>
      </c>
      <c r="Q81">
        <v>1</v>
      </c>
      <c r="W81">
        <v>0</v>
      </c>
      <c r="X81">
        <v>476480486</v>
      </c>
      <c r="Y81">
        <v>6.1064999999999987</v>
      </c>
      <c r="AA81">
        <v>0</v>
      </c>
      <c r="AB81">
        <v>0</v>
      </c>
      <c r="AC81">
        <v>0</v>
      </c>
      <c r="AD81">
        <v>0</v>
      </c>
      <c r="AE81">
        <v>0</v>
      </c>
      <c r="AF81">
        <v>0</v>
      </c>
      <c r="AG81">
        <v>0</v>
      </c>
      <c r="AH81">
        <v>0</v>
      </c>
      <c r="AI81">
        <v>1</v>
      </c>
      <c r="AJ81">
        <v>1</v>
      </c>
      <c r="AK81">
        <v>1</v>
      </c>
      <c r="AL81">
        <v>1</v>
      </c>
      <c r="AN81">
        <v>0</v>
      </c>
      <c r="AO81">
        <v>1</v>
      </c>
      <c r="AP81">
        <v>1</v>
      </c>
      <c r="AQ81">
        <v>0</v>
      </c>
      <c r="AR81">
        <v>0</v>
      </c>
      <c r="AS81" t="s">
        <v>3</v>
      </c>
      <c r="AT81">
        <v>5.31</v>
      </c>
      <c r="AU81" t="s">
        <v>22</v>
      </c>
      <c r="AV81">
        <v>1</v>
      </c>
      <c r="AW81">
        <v>2</v>
      </c>
      <c r="AX81">
        <v>42706686</v>
      </c>
      <c r="AY81">
        <v>1</v>
      </c>
      <c r="AZ81">
        <v>0</v>
      </c>
      <c r="BA81">
        <v>135</v>
      </c>
      <c r="BB81">
        <v>0</v>
      </c>
      <c r="BC81">
        <v>0</v>
      </c>
      <c r="BD81">
        <v>0</v>
      </c>
      <c r="BE81">
        <v>0</v>
      </c>
      <c r="BF81">
        <v>0</v>
      </c>
      <c r="BG81">
        <v>0</v>
      </c>
      <c r="BH81">
        <v>0</v>
      </c>
      <c r="BI81">
        <v>0</v>
      </c>
      <c r="BJ81">
        <v>0</v>
      </c>
      <c r="BK81">
        <v>0</v>
      </c>
      <c r="BL81">
        <v>0</v>
      </c>
      <c r="BM81">
        <v>0</v>
      </c>
      <c r="BN81">
        <v>0</v>
      </c>
      <c r="BO81">
        <v>0</v>
      </c>
      <c r="BP81">
        <v>0</v>
      </c>
      <c r="BQ81">
        <v>0</v>
      </c>
      <c r="BR81">
        <v>0</v>
      </c>
      <c r="BS81">
        <v>0</v>
      </c>
      <c r="BT81">
        <v>0</v>
      </c>
      <c r="BU81">
        <v>0</v>
      </c>
      <c r="BV81">
        <v>0</v>
      </c>
      <c r="BW81">
        <v>0</v>
      </c>
      <c r="CX81">
        <f>Y81*Source!I112</f>
        <v>1.5785302499999998</v>
      </c>
      <c r="CY81">
        <f>AD81</f>
        <v>0</v>
      </c>
      <c r="CZ81">
        <f>AH81</f>
        <v>0</v>
      </c>
      <c r="DA81">
        <f>AL81</f>
        <v>1</v>
      </c>
      <c r="DB81">
        <v>0</v>
      </c>
    </row>
    <row r="82" spans="1:106" x14ac:dyDescent="0.2">
      <c r="A82">
        <f>ROW(Source!A112)</f>
        <v>112</v>
      </c>
      <c r="B82">
        <v>42559021</v>
      </c>
      <c r="C82">
        <v>42559226</v>
      </c>
      <c r="D82">
        <v>30595700</v>
      </c>
      <c r="E82">
        <v>1</v>
      </c>
      <c r="F82">
        <v>1</v>
      </c>
      <c r="G82">
        <v>30515945</v>
      </c>
      <c r="H82">
        <v>2</v>
      </c>
      <c r="I82" t="s">
        <v>561</v>
      </c>
      <c r="J82" t="s">
        <v>562</v>
      </c>
      <c r="K82" t="s">
        <v>563</v>
      </c>
      <c r="L82">
        <v>1367</v>
      </c>
      <c r="N82">
        <v>1011</v>
      </c>
      <c r="O82" t="s">
        <v>564</v>
      </c>
      <c r="P82" t="s">
        <v>564</v>
      </c>
      <c r="Q82">
        <v>1</v>
      </c>
      <c r="W82">
        <v>0</v>
      </c>
      <c r="X82">
        <v>-421688854</v>
      </c>
      <c r="Y82">
        <v>1.4000000000000001</v>
      </c>
      <c r="AA82">
        <v>0</v>
      </c>
      <c r="AB82">
        <v>17.32</v>
      </c>
      <c r="AC82">
        <v>1.36</v>
      </c>
      <c r="AD82">
        <v>0</v>
      </c>
      <c r="AE82">
        <v>0</v>
      </c>
      <c r="AF82">
        <v>17.32</v>
      </c>
      <c r="AG82">
        <v>1.36</v>
      </c>
      <c r="AH82">
        <v>0</v>
      </c>
      <c r="AI82">
        <v>1</v>
      </c>
      <c r="AJ82">
        <v>1</v>
      </c>
      <c r="AK82">
        <v>1</v>
      </c>
      <c r="AL82">
        <v>1</v>
      </c>
      <c r="AN82">
        <v>0</v>
      </c>
      <c r="AO82">
        <v>1</v>
      </c>
      <c r="AP82">
        <v>1</v>
      </c>
      <c r="AQ82">
        <v>0</v>
      </c>
      <c r="AR82">
        <v>0</v>
      </c>
      <c r="AS82" t="s">
        <v>3</v>
      </c>
      <c r="AT82">
        <v>1.1200000000000001</v>
      </c>
      <c r="AU82" t="s">
        <v>21</v>
      </c>
      <c r="AV82">
        <v>0</v>
      </c>
      <c r="AW82">
        <v>2</v>
      </c>
      <c r="AX82">
        <v>42706687</v>
      </c>
      <c r="AY82">
        <v>1</v>
      </c>
      <c r="AZ82">
        <v>0</v>
      </c>
      <c r="BA82">
        <v>136</v>
      </c>
      <c r="BB82">
        <v>0</v>
      </c>
      <c r="BC82">
        <v>0</v>
      </c>
      <c r="BD82">
        <v>0</v>
      </c>
      <c r="BE82">
        <v>0</v>
      </c>
      <c r="BF82">
        <v>0</v>
      </c>
      <c r="BG82">
        <v>0</v>
      </c>
      <c r="BH82">
        <v>0</v>
      </c>
      <c r="BI82">
        <v>0</v>
      </c>
      <c r="BJ82">
        <v>0</v>
      </c>
      <c r="BK82">
        <v>0</v>
      </c>
      <c r="BL82">
        <v>0</v>
      </c>
      <c r="BM82">
        <v>0</v>
      </c>
      <c r="BN82">
        <v>0</v>
      </c>
      <c r="BO82">
        <v>0</v>
      </c>
      <c r="BP82">
        <v>0</v>
      </c>
      <c r="BQ82">
        <v>0</v>
      </c>
      <c r="BR82">
        <v>0</v>
      </c>
      <c r="BS82">
        <v>0</v>
      </c>
      <c r="BT82">
        <v>0</v>
      </c>
      <c r="BU82">
        <v>0</v>
      </c>
      <c r="BV82">
        <v>0</v>
      </c>
      <c r="BW82">
        <v>0</v>
      </c>
      <c r="CX82">
        <f>Y82*Source!I112</f>
        <v>0.36190000000000005</v>
      </c>
      <c r="CY82">
        <f>AB82</f>
        <v>17.32</v>
      </c>
      <c r="CZ82">
        <f>AF82</f>
        <v>17.32</v>
      </c>
      <c r="DA82">
        <f>AJ82</f>
        <v>1</v>
      </c>
      <c r="DB82">
        <v>0</v>
      </c>
    </row>
    <row r="83" spans="1:106" x14ac:dyDescent="0.2">
      <c r="A83">
        <f>ROW(Source!A112)</f>
        <v>112</v>
      </c>
      <c r="B83">
        <v>42559021</v>
      </c>
      <c r="C83">
        <v>42559226</v>
      </c>
      <c r="D83">
        <v>30516999</v>
      </c>
      <c r="E83">
        <v>30515945</v>
      </c>
      <c r="F83">
        <v>1</v>
      </c>
      <c r="G83">
        <v>30515945</v>
      </c>
      <c r="H83">
        <v>2</v>
      </c>
      <c r="I83" t="s">
        <v>552</v>
      </c>
      <c r="J83" t="s">
        <v>3</v>
      </c>
      <c r="K83" t="s">
        <v>553</v>
      </c>
      <c r="L83">
        <v>1344</v>
      </c>
      <c r="N83">
        <v>1008</v>
      </c>
      <c r="O83" t="s">
        <v>554</v>
      </c>
      <c r="P83" t="s">
        <v>554</v>
      </c>
      <c r="Q83">
        <v>1</v>
      </c>
      <c r="W83">
        <v>0</v>
      </c>
      <c r="X83">
        <v>-1180195794</v>
      </c>
      <c r="Y83">
        <v>1.8625</v>
      </c>
      <c r="AA83">
        <v>0</v>
      </c>
      <c r="AB83">
        <v>1</v>
      </c>
      <c r="AC83">
        <v>0</v>
      </c>
      <c r="AD83">
        <v>0</v>
      </c>
      <c r="AE83">
        <v>0</v>
      </c>
      <c r="AF83">
        <v>1</v>
      </c>
      <c r="AG83">
        <v>0</v>
      </c>
      <c r="AH83">
        <v>0</v>
      </c>
      <c r="AI83">
        <v>1</v>
      </c>
      <c r="AJ83">
        <v>1</v>
      </c>
      <c r="AK83">
        <v>1</v>
      </c>
      <c r="AL83">
        <v>1</v>
      </c>
      <c r="AN83">
        <v>0</v>
      </c>
      <c r="AO83">
        <v>1</v>
      </c>
      <c r="AP83">
        <v>1</v>
      </c>
      <c r="AQ83">
        <v>0</v>
      </c>
      <c r="AR83">
        <v>0</v>
      </c>
      <c r="AS83" t="s">
        <v>3</v>
      </c>
      <c r="AT83">
        <v>1.49</v>
      </c>
      <c r="AU83" t="s">
        <v>21</v>
      </c>
      <c r="AV83">
        <v>0</v>
      </c>
      <c r="AW83">
        <v>2</v>
      </c>
      <c r="AX83">
        <v>42706688</v>
      </c>
      <c r="AY83">
        <v>1</v>
      </c>
      <c r="AZ83">
        <v>0</v>
      </c>
      <c r="BA83">
        <v>137</v>
      </c>
      <c r="BB83">
        <v>0</v>
      </c>
      <c r="BC83">
        <v>0</v>
      </c>
      <c r="BD83">
        <v>0</v>
      </c>
      <c r="BE83">
        <v>0</v>
      </c>
      <c r="BF83">
        <v>0</v>
      </c>
      <c r="BG83">
        <v>0</v>
      </c>
      <c r="BH83">
        <v>0</v>
      </c>
      <c r="BI83">
        <v>0</v>
      </c>
      <c r="BJ83">
        <v>0</v>
      </c>
      <c r="BK83">
        <v>0</v>
      </c>
      <c r="BL83">
        <v>0</v>
      </c>
      <c r="BM83">
        <v>0</v>
      </c>
      <c r="BN83">
        <v>0</v>
      </c>
      <c r="BO83">
        <v>0</v>
      </c>
      <c r="BP83">
        <v>0</v>
      </c>
      <c r="BQ83">
        <v>0</v>
      </c>
      <c r="BR83">
        <v>0</v>
      </c>
      <c r="BS83">
        <v>0</v>
      </c>
      <c r="BT83">
        <v>0</v>
      </c>
      <c r="BU83">
        <v>0</v>
      </c>
      <c r="BV83">
        <v>0</v>
      </c>
      <c r="BW83">
        <v>0</v>
      </c>
      <c r="CX83">
        <f>Y83*Source!I112</f>
        <v>0.48145625000000003</v>
      </c>
      <c r="CY83">
        <f>AB83</f>
        <v>1</v>
      </c>
      <c r="CZ83">
        <f>AF83</f>
        <v>1</v>
      </c>
      <c r="DA83">
        <f>AJ83</f>
        <v>1</v>
      </c>
      <c r="DB83">
        <v>0</v>
      </c>
    </row>
    <row r="84" spans="1:106" x14ac:dyDescent="0.2">
      <c r="A84">
        <f>ROW(Source!A112)</f>
        <v>112</v>
      </c>
      <c r="B84">
        <v>42559021</v>
      </c>
      <c r="C84">
        <v>42559226</v>
      </c>
      <c r="D84">
        <v>30571226</v>
      </c>
      <c r="E84">
        <v>1</v>
      </c>
      <c r="F84">
        <v>1</v>
      </c>
      <c r="G84">
        <v>30515945</v>
      </c>
      <c r="H84">
        <v>3</v>
      </c>
      <c r="I84" t="s">
        <v>187</v>
      </c>
      <c r="J84" t="s">
        <v>189</v>
      </c>
      <c r="K84" t="s">
        <v>188</v>
      </c>
      <c r="L84">
        <v>1348</v>
      </c>
      <c r="N84">
        <v>1009</v>
      </c>
      <c r="O84" t="s">
        <v>172</v>
      </c>
      <c r="P84" t="s">
        <v>172</v>
      </c>
      <c r="Q84">
        <v>1000</v>
      </c>
      <c r="W84">
        <v>0</v>
      </c>
      <c r="X84">
        <v>1943683001</v>
      </c>
      <c r="Y84">
        <v>8.9999999999999993E-3</v>
      </c>
      <c r="AA84">
        <v>18660.61</v>
      </c>
      <c r="AB84">
        <v>0</v>
      </c>
      <c r="AC84">
        <v>0</v>
      </c>
      <c r="AD84">
        <v>0</v>
      </c>
      <c r="AE84">
        <v>18660.61</v>
      </c>
      <c r="AF84">
        <v>0</v>
      </c>
      <c r="AG84">
        <v>0</v>
      </c>
      <c r="AH84">
        <v>0</v>
      </c>
      <c r="AI84">
        <v>1</v>
      </c>
      <c r="AJ84">
        <v>1</v>
      </c>
      <c r="AK84">
        <v>1</v>
      </c>
      <c r="AL84">
        <v>1</v>
      </c>
      <c r="AN84">
        <v>0</v>
      </c>
      <c r="AO84">
        <v>0</v>
      </c>
      <c r="AP84">
        <v>0</v>
      </c>
      <c r="AQ84">
        <v>0</v>
      </c>
      <c r="AR84">
        <v>0</v>
      </c>
      <c r="AS84" t="s">
        <v>3</v>
      </c>
      <c r="AT84">
        <v>8.9999999999999993E-3</v>
      </c>
      <c r="AU84" t="s">
        <v>3</v>
      </c>
      <c r="AV84">
        <v>0</v>
      </c>
      <c r="AW84">
        <v>1</v>
      </c>
      <c r="AX84">
        <v>-1</v>
      </c>
      <c r="AY84">
        <v>0</v>
      </c>
      <c r="AZ84">
        <v>0</v>
      </c>
      <c r="BA84" t="s">
        <v>3</v>
      </c>
      <c r="BB84">
        <v>0</v>
      </c>
      <c r="BC84">
        <v>0</v>
      </c>
      <c r="BD84">
        <v>0</v>
      </c>
      <c r="BE84">
        <v>0</v>
      </c>
      <c r="BF84">
        <v>0</v>
      </c>
      <c r="BG84">
        <v>0</v>
      </c>
      <c r="BH84">
        <v>0</v>
      </c>
      <c r="BI84">
        <v>0</v>
      </c>
      <c r="BJ84">
        <v>0</v>
      </c>
      <c r="BK84">
        <v>0</v>
      </c>
      <c r="BL84">
        <v>0</v>
      </c>
      <c r="BM84">
        <v>0</v>
      </c>
      <c r="BN84">
        <v>0</v>
      </c>
      <c r="BO84">
        <v>0</v>
      </c>
      <c r="BP84">
        <v>0</v>
      </c>
      <c r="BQ84">
        <v>0</v>
      </c>
      <c r="BR84">
        <v>0</v>
      </c>
      <c r="BS84">
        <v>0</v>
      </c>
      <c r="BT84">
        <v>0</v>
      </c>
      <c r="BU84">
        <v>0</v>
      </c>
      <c r="BV84">
        <v>0</v>
      </c>
      <c r="BW84">
        <v>0</v>
      </c>
      <c r="CX84">
        <f>Y84*Source!I112</f>
        <v>2.3265E-3</v>
      </c>
      <c r="CY84">
        <f>AA84</f>
        <v>18660.61</v>
      </c>
      <c r="CZ84">
        <f>AE84</f>
        <v>18660.61</v>
      </c>
      <c r="DA84">
        <f>AI84</f>
        <v>1</v>
      </c>
      <c r="DB84">
        <v>0</v>
      </c>
    </row>
    <row r="85" spans="1:106" x14ac:dyDescent="0.2">
      <c r="A85">
        <f>ROW(Source!A112)</f>
        <v>112</v>
      </c>
      <c r="B85">
        <v>42559021</v>
      </c>
      <c r="C85">
        <v>42559226</v>
      </c>
      <c r="D85">
        <v>30571523</v>
      </c>
      <c r="E85">
        <v>1</v>
      </c>
      <c r="F85">
        <v>1</v>
      </c>
      <c r="G85">
        <v>30515945</v>
      </c>
      <c r="H85">
        <v>3</v>
      </c>
      <c r="I85" t="s">
        <v>565</v>
      </c>
      <c r="J85" t="s">
        <v>566</v>
      </c>
      <c r="K85" t="s">
        <v>567</v>
      </c>
      <c r="L85">
        <v>1348</v>
      </c>
      <c r="N85">
        <v>1009</v>
      </c>
      <c r="O85" t="s">
        <v>172</v>
      </c>
      <c r="P85" t="s">
        <v>172</v>
      </c>
      <c r="Q85">
        <v>1000</v>
      </c>
      <c r="W85">
        <v>0</v>
      </c>
      <c r="X85">
        <v>-904493642</v>
      </c>
      <c r="Y85">
        <v>1.5E-3</v>
      </c>
      <c r="AA85">
        <v>6303.6</v>
      </c>
      <c r="AB85">
        <v>0</v>
      </c>
      <c r="AC85">
        <v>0</v>
      </c>
      <c r="AD85">
        <v>0</v>
      </c>
      <c r="AE85">
        <v>6303.6</v>
      </c>
      <c r="AF85">
        <v>0</v>
      </c>
      <c r="AG85">
        <v>0</v>
      </c>
      <c r="AH85">
        <v>0</v>
      </c>
      <c r="AI85">
        <v>1</v>
      </c>
      <c r="AJ85">
        <v>1</v>
      </c>
      <c r="AK85">
        <v>1</v>
      </c>
      <c r="AL85">
        <v>1</v>
      </c>
      <c r="AN85">
        <v>0</v>
      </c>
      <c r="AO85">
        <v>1</v>
      </c>
      <c r="AP85">
        <v>0</v>
      </c>
      <c r="AQ85">
        <v>0</v>
      </c>
      <c r="AR85">
        <v>0</v>
      </c>
      <c r="AS85" t="s">
        <v>3</v>
      </c>
      <c r="AT85">
        <v>1.5E-3</v>
      </c>
      <c r="AU85" t="s">
        <v>3</v>
      </c>
      <c r="AV85">
        <v>0</v>
      </c>
      <c r="AW85">
        <v>2</v>
      </c>
      <c r="AX85">
        <v>42706689</v>
      </c>
      <c r="AY85">
        <v>1</v>
      </c>
      <c r="AZ85">
        <v>0</v>
      </c>
      <c r="BA85">
        <v>138</v>
      </c>
      <c r="BB85">
        <v>0</v>
      </c>
      <c r="BC85">
        <v>0</v>
      </c>
      <c r="BD85">
        <v>0</v>
      </c>
      <c r="BE85">
        <v>0</v>
      </c>
      <c r="BF85">
        <v>0</v>
      </c>
      <c r="BG85">
        <v>0</v>
      </c>
      <c r="BH85">
        <v>0</v>
      </c>
      <c r="BI85">
        <v>0</v>
      </c>
      <c r="BJ85">
        <v>0</v>
      </c>
      <c r="BK85">
        <v>0</v>
      </c>
      <c r="BL85">
        <v>0</v>
      </c>
      <c r="BM85">
        <v>0</v>
      </c>
      <c r="BN85">
        <v>0</v>
      </c>
      <c r="BO85">
        <v>0</v>
      </c>
      <c r="BP85">
        <v>0</v>
      </c>
      <c r="BQ85">
        <v>0</v>
      </c>
      <c r="BR85">
        <v>0</v>
      </c>
      <c r="BS85">
        <v>0</v>
      </c>
      <c r="BT85">
        <v>0</v>
      </c>
      <c r="BU85">
        <v>0</v>
      </c>
      <c r="BV85">
        <v>0</v>
      </c>
      <c r="BW85">
        <v>0</v>
      </c>
      <c r="CX85">
        <f>Y85*Source!I112</f>
        <v>3.8775000000000002E-4</v>
      </c>
      <c r="CY85">
        <f>AA85</f>
        <v>6303.6</v>
      </c>
      <c r="CZ85">
        <f>AE85</f>
        <v>6303.6</v>
      </c>
      <c r="DA85">
        <f>AI85</f>
        <v>1</v>
      </c>
      <c r="DB85">
        <v>0</v>
      </c>
    </row>
    <row r="86" spans="1:106" x14ac:dyDescent="0.2">
      <c r="A86">
        <f>ROW(Source!A113)</f>
        <v>113</v>
      </c>
      <c r="B86">
        <v>42559019</v>
      </c>
      <c r="C86">
        <v>42559226</v>
      </c>
      <c r="D86">
        <v>30515951</v>
      </c>
      <c r="E86">
        <v>30515945</v>
      </c>
      <c r="F86">
        <v>1</v>
      </c>
      <c r="G86">
        <v>30515945</v>
      </c>
      <c r="H86">
        <v>1</v>
      </c>
      <c r="I86" t="s">
        <v>549</v>
      </c>
      <c r="J86" t="s">
        <v>3</v>
      </c>
      <c r="K86" t="s">
        <v>550</v>
      </c>
      <c r="L86">
        <v>1191</v>
      </c>
      <c r="N86">
        <v>1013</v>
      </c>
      <c r="O86" t="s">
        <v>551</v>
      </c>
      <c r="P86" t="s">
        <v>551</v>
      </c>
      <c r="Q86">
        <v>1</v>
      </c>
      <c r="W86">
        <v>0</v>
      </c>
      <c r="X86">
        <v>476480486</v>
      </c>
      <c r="Y86">
        <v>6.1064999999999987</v>
      </c>
      <c r="AA86">
        <v>0</v>
      </c>
      <c r="AB86">
        <v>0</v>
      </c>
      <c r="AC86">
        <v>0</v>
      </c>
      <c r="AD86">
        <v>0</v>
      </c>
      <c r="AE86">
        <v>0</v>
      </c>
      <c r="AF86">
        <v>0</v>
      </c>
      <c r="AG86">
        <v>0</v>
      </c>
      <c r="AH86">
        <v>0</v>
      </c>
      <c r="AI86">
        <v>1</v>
      </c>
      <c r="AJ86">
        <v>1</v>
      </c>
      <c r="AK86">
        <v>1</v>
      </c>
      <c r="AL86">
        <v>1</v>
      </c>
      <c r="AN86">
        <v>0</v>
      </c>
      <c r="AO86">
        <v>1</v>
      </c>
      <c r="AP86">
        <v>1</v>
      </c>
      <c r="AQ86">
        <v>0</v>
      </c>
      <c r="AR86">
        <v>0</v>
      </c>
      <c r="AS86" t="s">
        <v>3</v>
      </c>
      <c r="AT86">
        <v>5.31</v>
      </c>
      <c r="AU86" t="s">
        <v>22</v>
      </c>
      <c r="AV86">
        <v>1</v>
      </c>
      <c r="AW86">
        <v>2</v>
      </c>
      <c r="AX86">
        <v>42706686</v>
      </c>
      <c r="AY86">
        <v>1</v>
      </c>
      <c r="AZ86">
        <v>0</v>
      </c>
      <c r="BA86">
        <v>140</v>
      </c>
      <c r="BB86">
        <v>0</v>
      </c>
      <c r="BC86">
        <v>0</v>
      </c>
      <c r="BD86">
        <v>0</v>
      </c>
      <c r="BE86">
        <v>0</v>
      </c>
      <c r="BF86">
        <v>0</v>
      </c>
      <c r="BG86">
        <v>0</v>
      </c>
      <c r="BH86">
        <v>0</v>
      </c>
      <c r="BI86">
        <v>0</v>
      </c>
      <c r="BJ86">
        <v>0</v>
      </c>
      <c r="BK86">
        <v>0</v>
      </c>
      <c r="BL86">
        <v>0</v>
      </c>
      <c r="BM86">
        <v>0</v>
      </c>
      <c r="BN86">
        <v>0</v>
      </c>
      <c r="BO86">
        <v>0</v>
      </c>
      <c r="BP86">
        <v>0</v>
      </c>
      <c r="BQ86">
        <v>0</v>
      </c>
      <c r="BR86">
        <v>0</v>
      </c>
      <c r="BS86">
        <v>0</v>
      </c>
      <c r="BT86">
        <v>0</v>
      </c>
      <c r="BU86">
        <v>0</v>
      </c>
      <c r="BV86">
        <v>0</v>
      </c>
      <c r="BW86">
        <v>0</v>
      </c>
      <c r="CX86">
        <f>Y86*Source!I113</f>
        <v>1.5785302499999998</v>
      </c>
      <c r="CY86">
        <f>AD86</f>
        <v>0</v>
      </c>
      <c r="CZ86">
        <f>AH86</f>
        <v>0</v>
      </c>
      <c r="DA86">
        <f>AL86</f>
        <v>1</v>
      </c>
      <c r="DB86">
        <v>0</v>
      </c>
    </row>
    <row r="87" spans="1:106" x14ac:dyDescent="0.2">
      <c r="A87">
        <f>ROW(Source!A113)</f>
        <v>113</v>
      </c>
      <c r="B87">
        <v>42559019</v>
      </c>
      <c r="C87">
        <v>42559226</v>
      </c>
      <c r="D87">
        <v>30595700</v>
      </c>
      <c r="E87">
        <v>1</v>
      </c>
      <c r="F87">
        <v>1</v>
      </c>
      <c r="G87">
        <v>30515945</v>
      </c>
      <c r="H87">
        <v>2</v>
      </c>
      <c r="I87" t="s">
        <v>561</v>
      </c>
      <c r="J87" t="s">
        <v>562</v>
      </c>
      <c r="K87" t="s">
        <v>563</v>
      </c>
      <c r="L87">
        <v>1367</v>
      </c>
      <c r="N87">
        <v>1011</v>
      </c>
      <c r="O87" t="s">
        <v>564</v>
      </c>
      <c r="P87" t="s">
        <v>564</v>
      </c>
      <c r="Q87">
        <v>1</v>
      </c>
      <c r="W87">
        <v>0</v>
      </c>
      <c r="X87">
        <v>-421688854</v>
      </c>
      <c r="Y87">
        <v>1.4000000000000001</v>
      </c>
      <c r="AA87">
        <v>0</v>
      </c>
      <c r="AB87">
        <v>88.51</v>
      </c>
      <c r="AC87">
        <v>27.74</v>
      </c>
      <c r="AD87">
        <v>0</v>
      </c>
      <c r="AE87">
        <v>0</v>
      </c>
      <c r="AF87">
        <v>17.32</v>
      </c>
      <c r="AG87">
        <v>1.36</v>
      </c>
      <c r="AH87">
        <v>0</v>
      </c>
      <c r="AI87">
        <v>1</v>
      </c>
      <c r="AJ87">
        <v>5.1100000000000003</v>
      </c>
      <c r="AK87">
        <v>20.399999999999999</v>
      </c>
      <c r="AL87">
        <v>1</v>
      </c>
      <c r="AN87">
        <v>0</v>
      </c>
      <c r="AO87">
        <v>1</v>
      </c>
      <c r="AP87">
        <v>1</v>
      </c>
      <c r="AQ87">
        <v>0</v>
      </c>
      <c r="AR87">
        <v>0</v>
      </c>
      <c r="AS87" t="s">
        <v>3</v>
      </c>
      <c r="AT87">
        <v>1.1200000000000001</v>
      </c>
      <c r="AU87" t="s">
        <v>21</v>
      </c>
      <c r="AV87">
        <v>0</v>
      </c>
      <c r="AW87">
        <v>2</v>
      </c>
      <c r="AX87">
        <v>42706687</v>
      </c>
      <c r="AY87">
        <v>1</v>
      </c>
      <c r="AZ87">
        <v>0</v>
      </c>
      <c r="BA87">
        <v>141</v>
      </c>
      <c r="BB87">
        <v>0</v>
      </c>
      <c r="BC87">
        <v>0</v>
      </c>
      <c r="BD87">
        <v>0</v>
      </c>
      <c r="BE87">
        <v>0</v>
      </c>
      <c r="BF87">
        <v>0</v>
      </c>
      <c r="BG87">
        <v>0</v>
      </c>
      <c r="BH87">
        <v>0</v>
      </c>
      <c r="BI87">
        <v>0</v>
      </c>
      <c r="BJ87">
        <v>0</v>
      </c>
      <c r="BK87">
        <v>0</v>
      </c>
      <c r="BL87">
        <v>0</v>
      </c>
      <c r="BM87">
        <v>0</v>
      </c>
      <c r="BN87">
        <v>0</v>
      </c>
      <c r="BO87">
        <v>0</v>
      </c>
      <c r="BP87">
        <v>0</v>
      </c>
      <c r="BQ87">
        <v>0</v>
      </c>
      <c r="BR87">
        <v>0</v>
      </c>
      <c r="BS87">
        <v>0</v>
      </c>
      <c r="BT87">
        <v>0</v>
      </c>
      <c r="BU87">
        <v>0</v>
      </c>
      <c r="BV87">
        <v>0</v>
      </c>
      <c r="BW87">
        <v>0</v>
      </c>
      <c r="CX87">
        <f>Y87*Source!I113</f>
        <v>0.36190000000000005</v>
      </c>
      <c r="CY87">
        <f>AB87</f>
        <v>88.51</v>
      </c>
      <c r="CZ87">
        <f>AF87</f>
        <v>17.32</v>
      </c>
      <c r="DA87">
        <f>AJ87</f>
        <v>5.1100000000000003</v>
      </c>
      <c r="DB87">
        <v>0</v>
      </c>
    </row>
    <row r="88" spans="1:106" x14ac:dyDescent="0.2">
      <c r="A88">
        <f>ROW(Source!A113)</f>
        <v>113</v>
      </c>
      <c r="B88">
        <v>42559019</v>
      </c>
      <c r="C88">
        <v>42559226</v>
      </c>
      <c r="D88">
        <v>30516999</v>
      </c>
      <c r="E88">
        <v>30515945</v>
      </c>
      <c r="F88">
        <v>1</v>
      </c>
      <c r="G88">
        <v>30515945</v>
      </c>
      <c r="H88">
        <v>2</v>
      </c>
      <c r="I88" t="s">
        <v>552</v>
      </c>
      <c r="J88" t="s">
        <v>3</v>
      </c>
      <c r="K88" t="s">
        <v>553</v>
      </c>
      <c r="L88">
        <v>1344</v>
      </c>
      <c r="N88">
        <v>1008</v>
      </c>
      <c r="O88" t="s">
        <v>554</v>
      </c>
      <c r="P88" t="s">
        <v>554</v>
      </c>
      <c r="Q88">
        <v>1</v>
      </c>
      <c r="W88">
        <v>0</v>
      </c>
      <c r="X88">
        <v>-1180195794</v>
      </c>
      <c r="Y88">
        <v>1.8625</v>
      </c>
      <c r="AA88">
        <v>0</v>
      </c>
      <c r="AB88">
        <v>1</v>
      </c>
      <c r="AC88">
        <v>0</v>
      </c>
      <c r="AD88">
        <v>0</v>
      </c>
      <c r="AE88">
        <v>0</v>
      </c>
      <c r="AF88">
        <v>1</v>
      </c>
      <c r="AG88">
        <v>0</v>
      </c>
      <c r="AH88">
        <v>0</v>
      </c>
      <c r="AI88">
        <v>1</v>
      </c>
      <c r="AJ88">
        <v>1</v>
      </c>
      <c r="AK88">
        <v>1</v>
      </c>
      <c r="AL88">
        <v>1</v>
      </c>
      <c r="AN88">
        <v>0</v>
      </c>
      <c r="AO88">
        <v>1</v>
      </c>
      <c r="AP88">
        <v>1</v>
      </c>
      <c r="AQ88">
        <v>0</v>
      </c>
      <c r="AR88">
        <v>0</v>
      </c>
      <c r="AS88" t="s">
        <v>3</v>
      </c>
      <c r="AT88">
        <v>1.49</v>
      </c>
      <c r="AU88" t="s">
        <v>21</v>
      </c>
      <c r="AV88">
        <v>0</v>
      </c>
      <c r="AW88">
        <v>2</v>
      </c>
      <c r="AX88">
        <v>42706688</v>
      </c>
      <c r="AY88">
        <v>1</v>
      </c>
      <c r="AZ88">
        <v>0</v>
      </c>
      <c r="BA88">
        <v>142</v>
      </c>
      <c r="BB88">
        <v>0</v>
      </c>
      <c r="BC88">
        <v>0</v>
      </c>
      <c r="BD88">
        <v>0</v>
      </c>
      <c r="BE88">
        <v>0</v>
      </c>
      <c r="BF88">
        <v>0</v>
      </c>
      <c r="BG88">
        <v>0</v>
      </c>
      <c r="BH88">
        <v>0</v>
      </c>
      <c r="BI88">
        <v>0</v>
      </c>
      <c r="BJ88">
        <v>0</v>
      </c>
      <c r="BK88">
        <v>0</v>
      </c>
      <c r="BL88">
        <v>0</v>
      </c>
      <c r="BM88">
        <v>0</v>
      </c>
      <c r="BN88">
        <v>0</v>
      </c>
      <c r="BO88">
        <v>0</v>
      </c>
      <c r="BP88">
        <v>0</v>
      </c>
      <c r="BQ88">
        <v>0</v>
      </c>
      <c r="BR88">
        <v>0</v>
      </c>
      <c r="BS88">
        <v>0</v>
      </c>
      <c r="BT88">
        <v>0</v>
      </c>
      <c r="BU88">
        <v>0</v>
      </c>
      <c r="BV88">
        <v>0</v>
      </c>
      <c r="BW88">
        <v>0</v>
      </c>
      <c r="CX88">
        <f>Y88*Source!I113</f>
        <v>0.48145625000000003</v>
      </c>
      <c r="CY88">
        <f>AB88</f>
        <v>1</v>
      </c>
      <c r="CZ88">
        <f>AF88</f>
        <v>1</v>
      </c>
      <c r="DA88">
        <f>AJ88</f>
        <v>1</v>
      </c>
      <c r="DB88">
        <v>0</v>
      </c>
    </row>
    <row r="89" spans="1:106" x14ac:dyDescent="0.2">
      <c r="A89">
        <f>ROW(Source!A113)</f>
        <v>113</v>
      </c>
      <c r="B89">
        <v>42559019</v>
      </c>
      <c r="C89">
        <v>42559226</v>
      </c>
      <c r="D89">
        <v>30571226</v>
      </c>
      <c r="E89">
        <v>1</v>
      </c>
      <c r="F89">
        <v>1</v>
      </c>
      <c r="G89">
        <v>30515945</v>
      </c>
      <c r="H89">
        <v>3</v>
      </c>
      <c r="I89" t="s">
        <v>187</v>
      </c>
      <c r="J89" t="s">
        <v>189</v>
      </c>
      <c r="K89" t="s">
        <v>188</v>
      </c>
      <c r="L89">
        <v>1348</v>
      </c>
      <c r="N89">
        <v>1009</v>
      </c>
      <c r="O89" t="s">
        <v>172</v>
      </c>
      <c r="P89" t="s">
        <v>172</v>
      </c>
      <c r="Q89">
        <v>1000</v>
      </c>
      <c r="W89">
        <v>0</v>
      </c>
      <c r="X89">
        <v>1943683001</v>
      </c>
      <c r="Y89">
        <v>8.9999999999999993E-3</v>
      </c>
      <c r="AA89">
        <v>37881.040000000001</v>
      </c>
      <c r="AB89">
        <v>0</v>
      </c>
      <c r="AC89">
        <v>0</v>
      </c>
      <c r="AD89">
        <v>0</v>
      </c>
      <c r="AE89">
        <v>18660.61</v>
      </c>
      <c r="AF89">
        <v>0</v>
      </c>
      <c r="AG89">
        <v>0</v>
      </c>
      <c r="AH89">
        <v>0</v>
      </c>
      <c r="AI89">
        <v>2.0299999999999998</v>
      </c>
      <c r="AJ89">
        <v>1</v>
      </c>
      <c r="AK89">
        <v>1</v>
      </c>
      <c r="AL89">
        <v>1</v>
      </c>
      <c r="AN89">
        <v>0</v>
      </c>
      <c r="AO89">
        <v>0</v>
      </c>
      <c r="AP89">
        <v>0</v>
      </c>
      <c r="AQ89">
        <v>0</v>
      </c>
      <c r="AR89">
        <v>0</v>
      </c>
      <c r="AS89" t="s">
        <v>3</v>
      </c>
      <c r="AT89">
        <v>8.9999999999999993E-3</v>
      </c>
      <c r="AU89" t="s">
        <v>3</v>
      </c>
      <c r="AV89">
        <v>0</v>
      </c>
      <c r="AW89">
        <v>1</v>
      </c>
      <c r="AX89">
        <v>-1</v>
      </c>
      <c r="AY89">
        <v>0</v>
      </c>
      <c r="AZ89">
        <v>0</v>
      </c>
      <c r="BA89" t="s">
        <v>3</v>
      </c>
      <c r="BB89">
        <v>0</v>
      </c>
      <c r="BC89">
        <v>0</v>
      </c>
      <c r="BD89">
        <v>0</v>
      </c>
      <c r="BE89">
        <v>0</v>
      </c>
      <c r="BF89">
        <v>0</v>
      </c>
      <c r="BG89">
        <v>0</v>
      </c>
      <c r="BH89">
        <v>0</v>
      </c>
      <c r="BI89">
        <v>0</v>
      </c>
      <c r="BJ89">
        <v>0</v>
      </c>
      <c r="BK89">
        <v>0</v>
      </c>
      <c r="BL89">
        <v>0</v>
      </c>
      <c r="BM89">
        <v>0</v>
      </c>
      <c r="BN89">
        <v>0</v>
      </c>
      <c r="BO89">
        <v>0</v>
      </c>
      <c r="BP89">
        <v>0</v>
      </c>
      <c r="BQ89">
        <v>0</v>
      </c>
      <c r="BR89">
        <v>0</v>
      </c>
      <c r="BS89">
        <v>0</v>
      </c>
      <c r="BT89">
        <v>0</v>
      </c>
      <c r="BU89">
        <v>0</v>
      </c>
      <c r="BV89">
        <v>0</v>
      </c>
      <c r="BW89">
        <v>0</v>
      </c>
      <c r="CX89">
        <f>Y89*Source!I113</f>
        <v>2.3265E-3</v>
      </c>
      <c r="CY89">
        <f>AA89</f>
        <v>37881.040000000001</v>
      </c>
      <c r="CZ89">
        <f>AE89</f>
        <v>18660.61</v>
      </c>
      <c r="DA89">
        <f>AI89</f>
        <v>2.0299999999999998</v>
      </c>
      <c r="DB89">
        <v>0</v>
      </c>
    </row>
    <row r="90" spans="1:106" x14ac:dyDescent="0.2">
      <c r="A90">
        <f>ROW(Source!A113)</f>
        <v>113</v>
      </c>
      <c r="B90">
        <v>42559019</v>
      </c>
      <c r="C90">
        <v>42559226</v>
      </c>
      <c r="D90">
        <v>30571523</v>
      </c>
      <c r="E90">
        <v>1</v>
      </c>
      <c r="F90">
        <v>1</v>
      </c>
      <c r="G90">
        <v>30515945</v>
      </c>
      <c r="H90">
        <v>3</v>
      </c>
      <c r="I90" t="s">
        <v>565</v>
      </c>
      <c r="J90" t="s">
        <v>566</v>
      </c>
      <c r="K90" t="s">
        <v>567</v>
      </c>
      <c r="L90">
        <v>1348</v>
      </c>
      <c r="N90">
        <v>1009</v>
      </c>
      <c r="O90" t="s">
        <v>172</v>
      </c>
      <c r="P90" t="s">
        <v>172</v>
      </c>
      <c r="Q90">
        <v>1000</v>
      </c>
      <c r="W90">
        <v>0</v>
      </c>
      <c r="X90">
        <v>-904493642</v>
      </c>
      <c r="Y90">
        <v>1.5E-3</v>
      </c>
      <c r="AA90">
        <v>165532.54</v>
      </c>
      <c r="AB90">
        <v>0</v>
      </c>
      <c r="AC90">
        <v>0</v>
      </c>
      <c r="AD90">
        <v>0</v>
      </c>
      <c r="AE90">
        <v>6303.6</v>
      </c>
      <c r="AF90">
        <v>0</v>
      </c>
      <c r="AG90">
        <v>0</v>
      </c>
      <c r="AH90">
        <v>0</v>
      </c>
      <c r="AI90">
        <v>26.26</v>
      </c>
      <c r="AJ90">
        <v>1</v>
      </c>
      <c r="AK90">
        <v>1</v>
      </c>
      <c r="AL90">
        <v>1</v>
      </c>
      <c r="AN90">
        <v>0</v>
      </c>
      <c r="AO90">
        <v>1</v>
      </c>
      <c r="AP90">
        <v>0</v>
      </c>
      <c r="AQ90">
        <v>0</v>
      </c>
      <c r="AR90">
        <v>0</v>
      </c>
      <c r="AS90" t="s">
        <v>3</v>
      </c>
      <c r="AT90">
        <v>1.5E-3</v>
      </c>
      <c r="AU90" t="s">
        <v>3</v>
      </c>
      <c r="AV90">
        <v>0</v>
      </c>
      <c r="AW90">
        <v>2</v>
      </c>
      <c r="AX90">
        <v>42706689</v>
      </c>
      <c r="AY90">
        <v>1</v>
      </c>
      <c r="AZ90">
        <v>0</v>
      </c>
      <c r="BA90">
        <v>143</v>
      </c>
      <c r="BB90">
        <v>0</v>
      </c>
      <c r="BC90">
        <v>0</v>
      </c>
      <c r="BD90">
        <v>0</v>
      </c>
      <c r="BE90">
        <v>0</v>
      </c>
      <c r="BF90">
        <v>0</v>
      </c>
      <c r="BG90">
        <v>0</v>
      </c>
      <c r="BH90">
        <v>0</v>
      </c>
      <c r="BI90">
        <v>0</v>
      </c>
      <c r="BJ90">
        <v>0</v>
      </c>
      <c r="BK90">
        <v>0</v>
      </c>
      <c r="BL90">
        <v>0</v>
      </c>
      <c r="BM90">
        <v>0</v>
      </c>
      <c r="BN90">
        <v>0</v>
      </c>
      <c r="BO90">
        <v>0</v>
      </c>
      <c r="BP90">
        <v>0</v>
      </c>
      <c r="BQ90">
        <v>0</v>
      </c>
      <c r="BR90">
        <v>0</v>
      </c>
      <c r="BS90">
        <v>0</v>
      </c>
      <c r="BT90">
        <v>0</v>
      </c>
      <c r="BU90">
        <v>0</v>
      </c>
      <c r="BV90">
        <v>0</v>
      </c>
      <c r="BW90">
        <v>0</v>
      </c>
      <c r="CX90">
        <f>Y90*Source!I113</f>
        <v>3.8775000000000002E-4</v>
      </c>
      <c r="CY90">
        <f>AA90</f>
        <v>165532.54</v>
      </c>
      <c r="CZ90">
        <f>AE90</f>
        <v>6303.6</v>
      </c>
      <c r="DA90">
        <f>AI90</f>
        <v>26.26</v>
      </c>
      <c r="DB90">
        <v>0</v>
      </c>
    </row>
    <row r="91" spans="1:106" x14ac:dyDescent="0.2">
      <c r="A91">
        <f>ROW(Source!A116)</f>
        <v>116</v>
      </c>
      <c r="B91">
        <v>42559021</v>
      </c>
      <c r="C91">
        <v>42559232</v>
      </c>
      <c r="D91">
        <v>30515951</v>
      </c>
      <c r="E91">
        <v>30515945</v>
      </c>
      <c r="F91">
        <v>1</v>
      </c>
      <c r="G91">
        <v>30515945</v>
      </c>
      <c r="H91">
        <v>1</v>
      </c>
      <c r="I91" t="s">
        <v>549</v>
      </c>
      <c r="J91" t="s">
        <v>3</v>
      </c>
      <c r="K91" t="s">
        <v>550</v>
      </c>
      <c r="L91">
        <v>1191</v>
      </c>
      <c r="N91">
        <v>1013</v>
      </c>
      <c r="O91" t="s">
        <v>551</v>
      </c>
      <c r="P91" t="s">
        <v>551</v>
      </c>
      <c r="Q91">
        <v>1</v>
      </c>
      <c r="W91">
        <v>0</v>
      </c>
      <c r="X91">
        <v>476480486</v>
      </c>
      <c r="Y91">
        <v>2.5299999999999998</v>
      </c>
      <c r="AA91">
        <v>0</v>
      </c>
      <c r="AB91">
        <v>0</v>
      </c>
      <c r="AC91">
        <v>0</v>
      </c>
      <c r="AD91">
        <v>0</v>
      </c>
      <c r="AE91">
        <v>0</v>
      </c>
      <c r="AF91">
        <v>0</v>
      </c>
      <c r="AG91">
        <v>0</v>
      </c>
      <c r="AH91">
        <v>0</v>
      </c>
      <c r="AI91">
        <v>1</v>
      </c>
      <c r="AJ91">
        <v>1</v>
      </c>
      <c r="AK91">
        <v>1</v>
      </c>
      <c r="AL91">
        <v>1</v>
      </c>
      <c r="AN91">
        <v>0</v>
      </c>
      <c r="AO91">
        <v>1</v>
      </c>
      <c r="AP91">
        <v>1</v>
      </c>
      <c r="AQ91">
        <v>0</v>
      </c>
      <c r="AR91">
        <v>0</v>
      </c>
      <c r="AS91" t="s">
        <v>3</v>
      </c>
      <c r="AT91">
        <v>2.2000000000000002</v>
      </c>
      <c r="AU91" t="s">
        <v>22</v>
      </c>
      <c r="AV91">
        <v>1</v>
      </c>
      <c r="AW91">
        <v>2</v>
      </c>
      <c r="AX91">
        <v>42706692</v>
      </c>
      <c r="AY91">
        <v>1</v>
      </c>
      <c r="AZ91">
        <v>0</v>
      </c>
      <c r="BA91">
        <v>145</v>
      </c>
      <c r="BB91">
        <v>0</v>
      </c>
      <c r="BC91">
        <v>0</v>
      </c>
      <c r="BD91">
        <v>0</v>
      </c>
      <c r="BE91">
        <v>0</v>
      </c>
      <c r="BF91">
        <v>0</v>
      </c>
      <c r="BG91">
        <v>0</v>
      </c>
      <c r="BH91">
        <v>0</v>
      </c>
      <c r="BI91">
        <v>0</v>
      </c>
      <c r="BJ91">
        <v>0</v>
      </c>
      <c r="BK91">
        <v>0</v>
      </c>
      <c r="BL91">
        <v>0</v>
      </c>
      <c r="BM91">
        <v>0</v>
      </c>
      <c r="BN91">
        <v>0</v>
      </c>
      <c r="BO91">
        <v>0</v>
      </c>
      <c r="BP91">
        <v>0</v>
      </c>
      <c r="BQ91">
        <v>0</v>
      </c>
      <c r="BR91">
        <v>0</v>
      </c>
      <c r="BS91">
        <v>0</v>
      </c>
      <c r="BT91">
        <v>0</v>
      </c>
      <c r="BU91">
        <v>0</v>
      </c>
      <c r="BV91">
        <v>0</v>
      </c>
      <c r="BW91">
        <v>0</v>
      </c>
      <c r="CX91">
        <f>Y91*Source!I116</f>
        <v>690.4369999999999</v>
      </c>
      <c r="CY91">
        <f>AD91</f>
        <v>0</v>
      </c>
      <c r="CZ91">
        <f>AH91</f>
        <v>0</v>
      </c>
      <c r="DA91">
        <f>AL91</f>
        <v>1</v>
      </c>
      <c r="DB91">
        <v>0</v>
      </c>
    </row>
    <row r="92" spans="1:106" x14ac:dyDescent="0.2">
      <c r="A92">
        <f>ROW(Source!A116)</f>
        <v>116</v>
      </c>
      <c r="B92">
        <v>42559021</v>
      </c>
      <c r="C92">
        <v>42559232</v>
      </c>
      <c r="D92">
        <v>30516999</v>
      </c>
      <c r="E92">
        <v>30515945</v>
      </c>
      <c r="F92">
        <v>1</v>
      </c>
      <c r="G92">
        <v>30515945</v>
      </c>
      <c r="H92">
        <v>2</v>
      </c>
      <c r="I92" t="s">
        <v>552</v>
      </c>
      <c r="J92" t="s">
        <v>3</v>
      </c>
      <c r="K92" t="s">
        <v>553</v>
      </c>
      <c r="L92">
        <v>1344</v>
      </c>
      <c r="N92">
        <v>1008</v>
      </c>
      <c r="O92" t="s">
        <v>554</v>
      </c>
      <c r="P92" t="s">
        <v>554</v>
      </c>
      <c r="Q92">
        <v>1</v>
      </c>
      <c r="W92">
        <v>0</v>
      </c>
      <c r="X92">
        <v>-1180195794</v>
      </c>
      <c r="Y92">
        <v>16.5</v>
      </c>
      <c r="AA92">
        <v>0</v>
      </c>
      <c r="AB92">
        <v>1</v>
      </c>
      <c r="AC92">
        <v>0</v>
      </c>
      <c r="AD92">
        <v>0</v>
      </c>
      <c r="AE92">
        <v>0</v>
      </c>
      <c r="AF92">
        <v>1</v>
      </c>
      <c r="AG92">
        <v>0</v>
      </c>
      <c r="AH92">
        <v>0</v>
      </c>
      <c r="AI92">
        <v>1</v>
      </c>
      <c r="AJ92">
        <v>1</v>
      </c>
      <c r="AK92">
        <v>1</v>
      </c>
      <c r="AL92">
        <v>1</v>
      </c>
      <c r="AN92">
        <v>0</v>
      </c>
      <c r="AO92">
        <v>1</v>
      </c>
      <c r="AP92">
        <v>1</v>
      </c>
      <c r="AQ92">
        <v>0</v>
      </c>
      <c r="AR92">
        <v>0</v>
      </c>
      <c r="AS92" t="s">
        <v>3</v>
      </c>
      <c r="AT92">
        <v>13.2</v>
      </c>
      <c r="AU92" t="s">
        <v>21</v>
      </c>
      <c r="AV92">
        <v>0</v>
      </c>
      <c r="AW92">
        <v>2</v>
      </c>
      <c r="AX92">
        <v>42706693</v>
      </c>
      <c r="AY92">
        <v>1</v>
      </c>
      <c r="AZ92">
        <v>0</v>
      </c>
      <c r="BA92">
        <v>146</v>
      </c>
      <c r="BB92">
        <v>0</v>
      </c>
      <c r="BC92">
        <v>0</v>
      </c>
      <c r="BD92">
        <v>0</v>
      </c>
      <c r="BE92">
        <v>0</v>
      </c>
      <c r="BF92">
        <v>0</v>
      </c>
      <c r="BG92">
        <v>0</v>
      </c>
      <c r="BH92">
        <v>0</v>
      </c>
      <c r="BI92">
        <v>0</v>
      </c>
      <c r="BJ92">
        <v>0</v>
      </c>
      <c r="BK92">
        <v>0</v>
      </c>
      <c r="BL92">
        <v>0</v>
      </c>
      <c r="BM92">
        <v>0</v>
      </c>
      <c r="BN92">
        <v>0</v>
      </c>
      <c r="BO92">
        <v>0</v>
      </c>
      <c r="BP92">
        <v>0</v>
      </c>
      <c r="BQ92">
        <v>0</v>
      </c>
      <c r="BR92">
        <v>0</v>
      </c>
      <c r="BS92">
        <v>0</v>
      </c>
      <c r="BT92">
        <v>0</v>
      </c>
      <c r="BU92">
        <v>0</v>
      </c>
      <c r="BV92">
        <v>0</v>
      </c>
      <c r="BW92">
        <v>0</v>
      </c>
      <c r="CX92">
        <f>Y92*Source!I116</f>
        <v>4502.8499999999995</v>
      </c>
      <c r="CY92">
        <f>AB92</f>
        <v>1</v>
      </c>
      <c r="CZ92">
        <f>AF92</f>
        <v>1</v>
      </c>
      <c r="DA92">
        <f>AJ92</f>
        <v>1</v>
      </c>
      <c r="DB92">
        <v>0</v>
      </c>
    </row>
    <row r="93" spans="1:106" x14ac:dyDescent="0.2">
      <c r="A93">
        <f>ROW(Source!A116)</f>
        <v>116</v>
      </c>
      <c r="B93">
        <v>42559021</v>
      </c>
      <c r="C93">
        <v>42559232</v>
      </c>
      <c r="D93">
        <v>30571454</v>
      </c>
      <c r="E93">
        <v>1</v>
      </c>
      <c r="F93">
        <v>1</v>
      </c>
      <c r="G93">
        <v>30515945</v>
      </c>
      <c r="H93">
        <v>3</v>
      </c>
      <c r="I93" t="s">
        <v>568</v>
      </c>
      <c r="J93" t="s">
        <v>569</v>
      </c>
      <c r="K93" t="s">
        <v>570</v>
      </c>
      <c r="L93">
        <v>1354</v>
      </c>
      <c r="N93">
        <v>1010</v>
      </c>
      <c r="O93" t="s">
        <v>43</v>
      </c>
      <c r="P93" t="s">
        <v>43</v>
      </c>
      <c r="Q93">
        <v>1</v>
      </c>
      <c r="W93">
        <v>0</v>
      </c>
      <c r="X93">
        <v>1433195899</v>
      </c>
      <c r="Y93">
        <v>30</v>
      </c>
      <c r="AA93">
        <v>0.75</v>
      </c>
      <c r="AB93">
        <v>0</v>
      </c>
      <c r="AC93">
        <v>0</v>
      </c>
      <c r="AD93">
        <v>0</v>
      </c>
      <c r="AE93">
        <v>0.75</v>
      </c>
      <c r="AF93">
        <v>0</v>
      </c>
      <c r="AG93">
        <v>0</v>
      </c>
      <c r="AH93">
        <v>0</v>
      </c>
      <c r="AI93">
        <v>1</v>
      </c>
      <c r="AJ93">
        <v>1</v>
      </c>
      <c r="AK93">
        <v>1</v>
      </c>
      <c r="AL93">
        <v>1</v>
      </c>
      <c r="AN93">
        <v>0</v>
      </c>
      <c r="AO93">
        <v>1</v>
      </c>
      <c r="AP93">
        <v>0</v>
      </c>
      <c r="AQ93">
        <v>0</v>
      </c>
      <c r="AR93">
        <v>0</v>
      </c>
      <c r="AS93" t="s">
        <v>3</v>
      </c>
      <c r="AT93">
        <v>30</v>
      </c>
      <c r="AU93" t="s">
        <v>3</v>
      </c>
      <c r="AV93">
        <v>0</v>
      </c>
      <c r="AW93">
        <v>2</v>
      </c>
      <c r="AX93">
        <v>42706694</v>
      </c>
      <c r="AY93">
        <v>1</v>
      </c>
      <c r="AZ93">
        <v>0</v>
      </c>
      <c r="BA93">
        <v>147</v>
      </c>
      <c r="BB93">
        <v>0</v>
      </c>
      <c r="BC93">
        <v>0</v>
      </c>
      <c r="BD93">
        <v>0</v>
      </c>
      <c r="BE93">
        <v>0</v>
      </c>
      <c r="BF93">
        <v>0</v>
      </c>
      <c r="BG93">
        <v>0</v>
      </c>
      <c r="BH93">
        <v>0</v>
      </c>
      <c r="BI93">
        <v>0</v>
      </c>
      <c r="BJ93">
        <v>0</v>
      </c>
      <c r="BK93">
        <v>0</v>
      </c>
      <c r="BL93">
        <v>0</v>
      </c>
      <c r="BM93">
        <v>0</v>
      </c>
      <c r="BN93">
        <v>0</v>
      </c>
      <c r="BO93">
        <v>0</v>
      </c>
      <c r="BP93">
        <v>0</v>
      </c>
      <c r="BQ93">
        <v>0</v>
      </c>
      <c r="BR93">
        <v>0</v>
      </c>
      <c r="BS93">
        <v>0</v>
      </c>
      <c r="BT93">
        <v>0</v>
      </c>
      <c r="BU93">
        <v>0</v>
      </c>
      <c r="BV93">
        <v>0</v>
      </c>
      <c r="BW93">
        <v>0</v>
      </c>
      <c r="CX93">
        <f>Y93*Source!I116</f>
        <v>8186.9999999999991</v>
      </c>
      <c r="CY93">
        <f>AA93</f>
        <v>0.75</v>
      </c>
      <c r="CZ93">
        <f>AE93</f>
        <v>0.75</v>
      </c>
      <c r="DA93">
        <f>AI93</f>
        <v>1</v>
      </c>
      <c r="DB93">
        <v>0</v>
      </c>
    </row>
    <row r="94" spans="1:106" x14ac:dyDescent="0.2">
      <c r="A94">
        <f>ROW(Source!A116)</f>
        <v>116</v>
      </c>
      <c r="B94">
        <v>42559021</v>
      </c>
      <c r="C94">
        <v>42559232</v>
      </c>
      <c r="D94">
        <v>30571509</v>
      </c>
      <c r="E94">
        <v>1</v>
      </c>
      <c r="F94">
        <v>1</v>
      </c>
      <c r="G94">
        <v>30515945</v>
      </c>
      <c r="H94">
        <v>3</v>
      </c>
      <c r="I94" t="s">
        <v>571</v>
      </c>
      <c r="J94" t="s">
        <v>572</v>
      </c>
      <c r="K94" t="s">
        <v>573</v>
      </c>
      <c r="L94">
        <v>1296</v>
      </c>
      <c r="N94">
        <v>1002</v>
      </c>
      <c r="O94" t="s">
        <v>204</v>
      </c>
      <c r="P94" t="s">
        <v>204</v>
      </c>
      <c r="Q94">
        <v>1</v>
      </c>
      <c r="W94">
        <v>0</v>
      </c>
      <c r="X94">
        <v>-728933418</v>
      </c>
      <c r="Y94">
        <v>0.93</v>
      </c>
      <c r="AA94">
        <v>34.75</v>
      </c>
      <c r="AB94">
        <v>0</v>
      </c>
      <c r="AC94">
        <v>0</v>
      </c>
      <c r="AD94">
        <v>0</v>
      </c>
      <c r="AE94">
        <v>34.75</v>
      </c>
      <c r="AF94">
        <v>0</v>
      </c>
      <c r="AG94">
        <v>0</v>
      </c>
      <c r="AH94">
        <v>0</v>
      </c>
      <c r="AI94">
        <v>1</v>
      </c>
      <c r="AJ94">
        <v>1</v>
      </c>
      <c r="AK94">
        <v>1</v>
      </c>
      <c r="AL94">
        <v>1</v>
      </c>
      <c r="AN94">
        <v>0</v>
      </c>
      <c r="AO94">
        <v>1</v>
      </c>
      <c r="AP94">
        <v>0</v>
      </c>
      <c r="AQ94">
        <v>0</v>
      </c>
      <c r="AR94">
        <v>0</v>
      </c>
      <c r="AS94" t="s">
        <v>3</v>
      </c>
      <c r="AT94">
        <v>0.93</v>
      </c>
      <c r="AU94" t="s">
        <v>3</v>
      </c>
      <c r="AV94">
        <v>0</v>
      </c>
      <c r="AW94">
        <v>2</v>
      </c>
      <c r="AX94">
        <v>42706695</v>
      </c>
      <c r="AY94">
        <v>1</v>
      </c>
      <c r="AZ94">
        <v>0</v>
      </c>
      <c r="BA94">
        <v>148</v>
      </c>
      <c r="BB94">
        <v>0</v>
      </c>
      <c r="BC94">
        <v>0</v>
      </c>
      <c r="BD94">
        <v>0</v>
      </c>
      <c r="BE94">
        <v>0</v>
      </c>
      <c r="BF94">
        <v>0</v>
      </c>
      <c r="BG94">
        <v>0</v>
      </c>
      <c r="BH94">
        <v>0</v>
      </c>
      <c r="BI94">
        <v>0</v>
      </c>
      <c r="BJ94">
        <v>0</v>
      </c>
      <c r="BK94">
        <v>0</v>
      </c>
      <c r="BL94">
        <v>0</v>
      </c>
      <c r="BM94">
        <v>0</v>
      </c>
      <c r="BN94">
        <v>0</v>
      </c>
      <c r="BO94">
        <v>0</v>
      </c>
      <c r="BP94">
        <v>0</v>
      </c>
      <c r="BQ94">
        <v>0</v>
      </c>
      <c r="BR94">
        <v>0</v>
      </c>
      <c r="BS94">
        <v>0</v>
      </c>
      <c r="BT94">
        <v>0</v>
      </c>
      <c r="BU94">
        <v>0</v>
      </c>
      <c r="BV94">
        <v>0</v>
      </c>
      <c r="BW94">
        <v>0</v>
      </c>
      <c r="CX94">
        <f>Y94*Source!I116</f>
        <v>253.797</v>
      </c>
      <c r="CY94">
        <f>AA94</f>
        <v>34.75</v>
      </c>
      <c r="CZ94">
        <f>AE94</f>
        <v>34.75</v>
      </c>
      <c r="DA94">
        <f>AI94</f>
        <v>1</v>
      </c>
      <c r="DB94">
        <v>0</v>
      </c>
    </row>
    <row r="95" spans="1:106" x14ac:dyDescent="0.2">
      <c r="A95">
        <f>ROW(Source!A116)</f>
        <v>116</v>
      </c>
      <c r="B95">
        <v>42559021</v>
      </c>
      <c r="C95">
        <v>42559232</v>
      </c>
      <c r="D95">
        <v>30541208</v>
      </c>
      <c r="E95">
        <v>30515945</v>
      </c>
      <c r="F95">
        <v>1</v>
      </c>
      <c r="G95">
        <v>30515945</v>
      </c>
      <c r="H95">
        <v>3</v>
      </c>
      <c r="I95" t="s">
        <v>555</v>
      </c>
      <c r="J95" t="s">
        <v>3</v>
      </c>
      <c r="K95" t="s">
        <v>556</v>
      </c>
      <c r="L95">
        <v>1344</v>
      </c>
      <c r="N95">
        <v>1008</v>
      </c>
      <c r="O95" t="s">
        <v>554</v>
      </c>
      <c r="P95" t="s">
        <v>554</v>
      </c>
      <c r="Q95">
        <v>1</v>
      </c>
      <c r="W95">
        <v>0</v>
      </c>
      <c r="X95">
        <v>-94250534</v>
      </c>
      <c r="Y95">
        <v>5</v>
      </c>
      <c r="AA95">
        <v>1</v>
      </c>
      <c r="AB95">
        <v>0</v>
      </c>
      <c r="AC95">
        <v>0</v>
      </c>
      <c r="AD95">
        <v>0</v>
      </c>
      <c r="AE95">
        <v>1</v>
      </c>
      <c r="AF95">
        <v>0</v>
      </c>
      <c r="AG95">
        <v>0</v>
      </c>
      <c r="AH95">
        <v>0</v>
      </c>
      <c r="AI95">
        <v>1</v>
      </c>
      <c r="AJ95">
        <v>1</v>
      </c>
      <c r="AK95">
        <v>1</v>
      </c>
      <c r="AL95">
        <v>1</v>
      </c>
      <c r="AN95">
        <v>0</v>
      </c>
      <c r="AO95">
        <v>1</v>
      </c>
      <c r="AP95">
        <v>0</v>
      </c>
      <c r="AQ95">
        <v>0</v>
      </c>
      <c r="AR95">
        <v>0</v>
      </c>
      <c r="AS95" t="s">
        <v>3</v>
      </c>
      <c r="AT95">
        <v>5</v>
      </c>
      <c r="AU95" t="s">
        <v>3</v>
      </c>
      <c r="AV95">
        <v>0</v>
      </c>
      <c r="AW95">
        <v>2</v>
      </c>
      <c r="AX95">
        <v>42706700</v>
      </c>
      <c r="AY95">
        <v>1</v>
      </c>
      <c r="AZ95">
        <v>0</v>
      </c>
      <c r="BA95">
        <v>153</v>
      </c>
      <c r="BB95">
        <v>0</v>
      </c>
      <c r="BC95">
        <v>0</v>
      </c>
      <c r="BD95">
        <v>0</v>
      </c>
      <c r="BE95">
        <v>0</v>
      </c>
      <c r="BF95">
        <v>0</v>
      </c>
      <c r="BG95">
        <v>0</v>
      </c>
      <c r="BH95">
        <v>0</v>
      </c>
      <c r="BI95">
        <v>0</v>
      </c>
      <c r="BJ95">
        <v>0</v>
      </c>
      <c r="BK95">
        <v>0</v>
      </c>
      <c r="BL95">
        <v>0</v>
      </c>
      <c r="BM95">
        <v>0</v>
      </c>
      <c r="BN95">
        <v>0</v>
      </c>
      <c r="BO95">
        <v>0</v>
      </c>
      <c r="BP95">
        <v>0</v>
      </c>
      <c r="BQ95">
        <v>0</v>
      </c>
      <c r="BR95">
        <v>0</v>
      </c>
      <c r="BS95">
        <v>0</v>
      </c>
      <c r="BT95">
        <v>0</v>
      </c>
      <c r="BU95">
        <v>0</v>
      </c>
      <c r="BV95">
        <v>0</v>
      </c>
      <c r="BW95">
        <v>0</v>
      </c>
      <c r="CX95">
        <f>Y95*Source!I116</f>
        <v>1364.5</v>
      </c>
      <c r="CY95">
        <f>AA95</f>
        <v>1</v>
      </c>
      <c r="CZ95">
        <f>AE95</f>
        <v>1</v>
      </c>
      <c r="DA95">
        <f>AI95</f>
        <v>1</v>
      </c>
      <c r="DB95">
        <v>0</v>
      </c>
    </row>
    <row r="96" spans="1:106" x14ac:dyDescent="0.2">
      <c r="A96">
        <f>ROW(Source!A117)</f>
        <v>117</v>
      </c>
      <c r="B96">
        <v>42559019</v>
      </c>
      <c r="C96">
        <v>42559232</v>
      </c>
      <c r="D96">
        <v>30515951</v>
      </c>
      <c r="E96">
        <v>30515945</v>
      </c>
      <c r="F96">
        <v>1</v>
      </c>
      <c r="G96">
        <v>30515945</v>
      </c>
      <c r="H96">
        <v>1</v>
      </c>
      <c r="I96" t="s">
        <v>549</v>
      </c>
      <c r="J96" t="s">
        <v>3</v>
      </c>
      <c r="K96" t="s">
        <v>550</v>
      </c>
      <c r="L96">
        <v>1191</v>
      </c>
      <c r="N96">
        <v>1013</v>
      </c>
      <c r="O96" t="s">
        <v>551</v>
      </c>
      <c r="P96" t="s">
        <v>551</v>
      </c>
      <c r="Q96">
        <v>1</v>
      </c>
      <c r="W96">
        <v>0</v>
      </c>
      <c r="X96">
        <v>476480486</v>
      </c>
      <c r="Y96">
        <v>2.5299999999999998</v>
      </c>
      <c r="AA96">
        <v>0</v>
      </c>
      <c r="AB96">
        <v>0</v>
      </c>
      <c r="AC96">
        <v>0</v>
      </c>
      <c r="AD96">
        <v>0</v>
      </c>
      <c r="AE96">
        <v>0</v>
      </c>
      <c r="AF96">
        <v>0</v>
      </c>
      <c r="AG96">
        <v>0</v>
      </c>
      <c r="AH96">
        <v>0</v>
      </c>
      <c r="AI96">
        <v>1</v>
      </c>
      <c r="AJ96">
        <v>1</v>
      </c>
      <c r="AK96">
        <v>1</v>
      </c>
      <c r="AL96">
        <v>1</v>
      </c>
      <c r="AN96">
        <v>0</v>
      </c>
      <c r="AO96">
        <v>1</v>
      </c>
      <c r="AP96">
        <v>1</v>
      </c>
      <c r="AQ96">
        <v>0</v>
      </c>
      <c r="AR96">
        <v>0</v>
      </c>
      <c r="AS96" t="s">
        <v>3</v>
      </c>
      <c r="AT96">
        <v>2.2000000000000002</v>
      </c>
      <c r="AU96" t="s">
        <v>22</v>
      </c>
      <c r="AV96">
        <v>1</v>
      </c>
      <c r="AW96">
        <v>2</v>
      </c>
      <c r="AX96">
        <v>42706692</v>
      </c>
      <c r="AY96">
        <v>1</v>
      </c>
      <c r="AZ96">
        <v>0</v>
      </c>
      <c r="BA96">
        <v>154</v>
      </c>
      <c r="BB96">
        <v>0</v>
      </c>
      <c r="BC96">
        <v>0</v>
      </c>
      <c r="BD96">
        <v>0</v>
      </c>
      <c r="BE96">
        <v>0</v>
      </c>
      <c r="BF96">
        <v>0</v>
      </c>
      <c r="BG96">
        <v>0</v>
      </c>
      <c r="BH96">
        <v>0</v>
      </c>
      <c r="BI96">
        <v>0</v>
      </c>
      <c r="BJ96">
        <v>0</v>
      </c>
      <c r="BK96">
        <v>0</v>
      </c>
      <c r="BL96">
        <v>0</v>
      </c>
      <c r="BM96">
        <v>0</v>
      </c>
      <c r="BN96">
        <v>0</v>
      </c>
      <c r="BO96">
        <v>0</v>
      </c>
      <c r="BP96">
        <v>0</v>
      </c>
      <c r="BQ96">
        <v>0</v>
      </c>
      <c r="BR96">
        <v>0</v>
      </c>
      <c r="BS96">
        <v>0</v>
      </c>
      <c r="BT96">
        <v>0</v>
      </c>
      <c r="BU96">
        <v>0</v>
      </c>
      <c r="BV96">
        <v>0</v>
      </c>
      <c r="BW96">
        <v>0</v>
      </c>
      <c r="CX96">
        <f>Y96*Source!I117</f>
        <v>690.4369999999999</v>
      </c>
      <c r="CY96">
        <f>AD96</f>
        <v>0</v>
      </c>
      <c r="CZ96">
        <f>AH96</f>
        <v>0</v>
      </c>
      <c r="DA96">
        <f>AL96</f>
        <v>1</v>
      </c>
      <c r="DB96">
        <v>0</v>
      </c>
    </row>
    <row r="97" spans="1:106" x14ac:dyDescent="0.2">
      <c r="A97">
        <f>ROW(Source!A117)</f>
        <v>117</v>
      </c>
      <c r="B97">
        <v>42559019</v>
      </c>
      <c r="C97">
        <v>42559232</v>
      </c>
      <c r="D97">
        <v>30516999</v>
      </c>
      <c r="E97">
        <v>30515945</v>
      </c>
      <c r="F97">
        <v>1</v>
      </c>
      <c r="G97">
        <v>30515945</v>
      </c>
      <c r="H97">
        <v>2</v>
      </c>
      <c r="I97" t="s">
        <v>552</v>
      </c>
      <c r="J97" t="s">
        <v>3</v>
      </c>
      <c r="K97" t="s">
        <v>553</v>
      </c>
      <c r="L97">
        <v>1344</v>
      </c>
      <c r="N97">
        <v>1008</v>
      </c>
      <c r="O97" t="s">
        <v>554</v>
      </c>
      <c r="P97" t="s">
        <v>554</v>
      </c>
      <c r="Q97">
        <v>1</v>
      </c>
      <c r="W97">
        <v>0</v>
      </c>
      <c r="X97">
        <v>-1180195794</v>
      </c>
      <c r="Y97">
        <v>16.5</v>
      </c>
      <c r="AA97">
        <v>0</v>
      </c>
      <c r="AB97">
        <v>1</v>
      </c>
      <c r="AC97">
        <v>0</v>
      </c>
      <c r="AD97">
        <v>0</v>
      </c>
      <c r="AE97">
        <v>0</v>
      </c>
      <c r="AF97">
        <v>1</v>
      </c>
      <c r="AG97">
        <v>0</v>
      </c>
      <c r="AH97">
        <v>0</v>
      </c>
      <c r="AI97">
        <v>1</v>
      </c>
      <c r="AJ97">
        <v>1</v>
      </c>
      <c r="AK97">
        <v>1</v>
      </c>
      <c r="AL97">
        <v>1</v>
      </c>
      <c r="AN97">
        <v>0</v>
      </c>
      <c r="AO97">
        <v>1</v>
      </c>
      <c r="AP97">
        <v>1</v>
      </c>
      <c r="AQ97">
        <v>0</v>
      </c>
      <c r="AR97">
        <v>0</v>
      </c>
      <c r="AS97" t="s">
        <v>3</v>
      </c>
      <c r="AT97">
        <v>13.2</v>
      </c>
      <c r="AU97" t="s">
        <v>21</v>
      </c>
      <c r="AV97">
        <v>0</v>
      </c>
      <c r="AW97">
        <v>2</v>
      </c>
      <c r="AX97">
        <v>42706693</v>
      </c>
      <c r="AY97">
        <v>1</v>
      </c>
      <c r="AZ97">
        <v>0</v>
      </c>
      <c r="BA97">
        <v>155</v>
      </c>
      <c r="BB97">
        <v>0</v>
      </c>
      <c r="BC97">
        <v>0</v>
      </c>
      <c r="BD97">
        <v>0</v>
      </c>
      <c r="BE97">
        <v>0</v>
      </c>
      <c r="BF97">
        <v>0</v>
      </c>
      <c r="BG97">
        <v>0</v>
      </c>
      <c r="BH97">
        <v>0</v>
      </c>
      <c r="BI97">
        <v>0</v>
      </c>
      <c r="BJ97">
        <v>0</v>
      </c>
      <c r="BK97">
        <v>0</v>
      </c>
      <c r="BL97">
        <v>0</v>
      </c>
      <c r="BM97">
        <v>0</v>
      </c>
      <c r="BN97">
        <v>0</v>
      </c>
      <c r="BO97">
        <v>0</v>
      </c>
      <c r="BP97">
        <v>0</v>
      </c>
      <c r="BQ97">
        <v>0</v>
      </c>
      <c r="BR97">
        <v>0</v>
      </c>
      <c r="BS97">
        <v>0</v>
      </c>
      <c r="BT97">
        <v>0</v>
      </c>
      <c r="BU97">
        <v>0</v>
      </c>
      <c r="BV97">
        <v>0</v>
      </c>
      <c r="BW97">
        <v>0</v>
      </c>
      <c r="CX97">
        <f>Y97*Source!I117</f>
        <v>4502.8499999999995</v>
      </c>
      <c r="CY97">
        <f>AB97</f>
        <v>1</v>
      </c>
      <c r="CZ97">
        <f>AF97</f>
        <v>1</v>
      </c>
      <c r="DA97">
        <f>AJ97</f>
        <v>1</v>
      </c>
      <c r="DB97">
        <v>0</v>
      </c>
    </row>
    <row r="98" spans="1:106" x14ac:dyDescent="0.2">
      <c r="A98">
        <f>ROW(Source!A117)</f>
        <v>117</v>
      </c>
      <c r="B98">
        <v>42559019</v>
      </c>
      <c r="C98">
        <v>42559232</v>
      </c>
      <c r="D98">
        <v>30571454</v>
      </c>
      <c r="E98">
        <v>1</v>
      </c>
      <c r="F98">
        <v>1</v>
      </c>
      <c r="G98">
        <v>30515945</v>
      </c>
      <c r="H98">
        <v>3</v>
      </c>
      <c r="I98" t="s">
        <v>568</v>
      </c>
      <c r="J98" t="s">
        <v>569</v>
      </c>
      <c r="K98" t="s">
        <v>570</v>
      </c>
      <c r="L98">
        <v>1354</v>
      </c>
      <c r="N98">
        <v>1010</v>
      </c>
      <c r="O98" t="s">
        <v>43</v>
      </c>
      <c r="P98" t="s">
        <v>43</v>
      </c>
      <c r="Q98">
        <v>1</v>
      </c>
      <c r="W98">
        <v>0</v>
      </c>
      <c r="X98">
        <v>1433195899</v>
      </c>
      <c r="Y98">
        <v>30</v>
      </c>
      <c r="AA98">
        <v>1.71</v>
      </c>
      <c r="AB98">
        <v>0</v>
      </c>
      <c r="AC98">
        <v>0</v>
      </c>
      <c r="AD98">
        <v>0</v>
      </c>
      <c r="AE98">
        <v>0.75</v>
      </c>
      <c r="AF98">
        <v>0</v>
      </c>
      <c r="AG98">
        <v>0</v>
      </c>
      <c r="AH98">
        <v>0</v>
      </c>
      <c r="AI98">
        <v>2.2799999999999998</v>
      </c>
      <c r="AJ98">
        <v>1</v>
      </c>
      <c r="AK98">
        <v>1</v>
      </c>
      <c r="AL98">
        <v>1</v>
      </c>
      <c r="AN98">
        <v>0</v>
      </c>
      <c r="AO98">
        <v>1</v>
      </c>
      <c r="AP98">
        <v>0</v>
      </c>
      <c r="AQ98">
        <v>0</v>
      </c>
      <c r="AR98">
        <v>0</v>
      </c>
      <c r="AS98" t="s">
        <v>3</v>
      </c>
      <c r="AT98">
        <v>30</v>
      </c>
      <c r="AU98" t="s">
        <v>3</v>
      </c>
      <c r="AV98">
        <v>0</v>
      </c>
      <c r="AW98">
        <v>2</v>
      </c>
      <c r="AX98">
        <v>42706694</v>
      </c>
      <c r="AY98">
        <v>1</v>
      </c>
      <c r="AZ98">
        <v>0</v>
      </c>
      <c r="BA98">
        <v>156</v>
      </c>
      <c r="BB98">
        <v>0</v>
      </c>
      <c r="BC98">
        <v>0</v>
      </c>
      <c r="BD98">
        <v>0</v>
      </c>
      <c r="BE98">
        <v>0</v>
      </c>
      <c r="BF98">
        <v>0</v>
      </c>
      <c r="BG98">
        <v>0</v>
      </c>
      <c r="BH98">
        <v>0</v>
      </c>
      <c r="BI98">
        <v>0</v>
      </c>
      <c r="BJ98">
        <v>0</v>
      </c>
      <c r="BK98">
        <v>0</v>
      </c>
      <c r="BL98">
        <v>0</v>
      </c>
      <c r="BM98">
        <v>0</v>
      </c>
      <c r="BN98">
        <v>0</v>
      </c>
      <c r="BO98">
        <v>0</v>
      </c>
      <c r="BP98">
        <v>0</v>
      </c>
      <c r="BQ98">
        <v>0</v>
      </c>
      <c r="BR98">
        <v>0</v>
      </c>
      <c r="BS98">
        <v>0</v>
      </c>
      <c r="BT98">
        <v>0</v>
      </c>
      <c r="BU98">
        <v>0</v>
      </c>
      <c r="BV98">
        <v>0</v>
      </c>
      <c r="BW98">
        <v>0</v>
      </c>
      <c r="CX98">
        <f>Y98*Source!I117</f>
        <v>8186.9999999999991</v>
      </c>
      <c r="CY98">
        <f>AA98</f>
        <v>1.71</v>
      </c>
      <c r="CZ98">
        <f>AE98</f>
        <v>0.75</v>
      </c>
      <c r="DA98">
        <f>AI98</f>
        <v>2.2799999999999998</v>
      </c>
      <c r="DB98">
        <v>0</v>
      </c>
    </row>
    <row r="99" spans="1:106" x14ac:dyDescent="0.2">
      <c r="A99">
        <f>ROW(Source!A117)</f>
        <v>117</v>
      </c>
      <c r="B99">
        <v>42559019</v>
      </c>
      <c r="C99">
        <v>42559232</v>
      </c>
      <c r="D99">
        <v>30571509</v>
      </c>
      <c r="E99">
        <v>1</v>
      </c>
      <c r="F99">
        <v>1</v>
      </c>
      <c r="G99">
        <v>30515945</v>
      </c>
      <c r="H99">
        <v>3</v>
      </c>
      <c r="I99" t="s">
        <v>571</v>
      </c>
      <c r="J99" t="s">
        <v>572</v>
      </c>
      <c r="K99" t="s">
        <v>573</v>
      </c>
      <c r="L99">
        <v>1296</v>
      </c>
      <c r="N99">
        <v>1002</v>
      </c>
      <c r="O99" t="s">
        <v>204</v>
      </c>
      <c r="P99" t="s">
        <v>204</v>
      </c>
      <c r="Q99">
        <v>1</v>
      </c>
      <c r="W99">
        <v>0</v>
      </c>
      <c r="X99">
        <v>-728933418</v>
      </c>
      <c r="Y99">
        <v>0.93</v>
      </c>
      <c r="AA99">
        <v>1207.22</v>
      </c>
      <c r="AB99">
        <v>0</v>
      </c>
      <c r="AC99">
        <v>0</v>
      </c>
      <c r="AD99">
        <v>0</v>
      </c>
      <c r="AE99">
        <v>34.75</v>
      </c>
      <c r="AF99">
        <v>0</v>
      </c>
      <c r="AG99">
        <v>0</v>
      </c>
      <c r="AH99">
        <v>0</v>
      </c>
      <c r="AI99">
        <v>34.74</v>
      </c>
      <c r="AJ99">
        <v>1</v>
      </c>
      <c r="AK99">
        <v>1</v>
      </c>
      <c r="AL99">
        <v>1</v>
      </c>
      <c r="AN99">
        <v>0</v>
      </c>
      <c r="AO99">
        <v>1</v>
      </c>
      <c r="AP99">
        <v>0</v>
      </c>
      <c r="AQ99">
        <v>0</v>
      </c>
      <c r="AR99">
        <v>0</v>
      </c>
      <c r="AS99" t="s">
        <v>3</v>
      </c>
      <c r="AT99">
        <v>0.93</v>
      </c>
      <c r="AU99" t="s">
        <v>3</v>
      </c>
      <c r="AV99">
        <v>0</v>
      </c>
      <c r="AW99">
        <v>2</v>
      </c>
      <c r="AX99">
        <v>42706695</v>
      </c>
      <c r="AY99">
        <v>1</v>
      </c>
      <c r="AZ99">
        <v>0</v>
      </c>
      <c r="BA99">
        <v>157</v>
      </c>
      <c r="BB99">
        <v>0</v>
      </c>
      <c r="BC99">
        <v>0</v>
      </c>
      <c r="BD99">
        <v>0</v>
      </c>
      <c r="BE99">
        <v>0</v>
      </c>
      <c r="BF99">
        <v>0</v>
      </c>
      <c r="BG99">
        <v>0</v>
      </c>
      <c r="BH99">
        <v>0</v>
      </c>
      <c r="BI99">
        <v>0</v>
      </c>
      <c r="BJ99">
        <v>0</v>
      </c>
      <c r="BK99">
        <v>0</v>
      </c>
      <c r="BL99">
        <v>0</v>
      </c>
      <c r="BM99">
        <v>0</v>
      </c>
      <c r="BN99">
        <v>0</v>
      </c>
      <c r="BO99">
        <v>0</v>
      </c>
      <c r="BP99">
        <v>0</v>
      </c>
      <c r="BQ99">
        <v>0</v>
      </c>
      <c r="BR99">
        <v>0</v>
      </c>
      <c r="BS99">
        <v>0</v>
      </c>
      <c r="BT99">
        <v>0</v>
      </c>
      <c r="BU99">
        <v>0</v>
      </c>
      <c r="BV99">
        <v>0</v>
      </c>
      <c r="BW99">
        <v>0</v>
      </c>
      <c r="CX99">
        <f>Y99*Source!I117</f>
        <v>253.797</v>
      </c>
      <c r="CY99">
        <f>AA99</f>
        <v>1207.22</v>
      </c>
      <c r="CZ99">
        <f>AE99</f>
        <v>34.75</v>
      </c>
      <c r="DA99">
        <f>AI99</f>
        <v>34.74</v>
      </c>
      <c r="DB99">
        <v>0</v>
      </c>
    </row>
    <row r="100" spans="1:106" x14ac:dyDescent="0.2">
      <c r="A100">
        <f>ROW(Source!A117)</f>
        <v>117</v>
      </c>
      <c r="B100">
        <v>42559019</v>
      </c>
      <c r="C100">
        <v>42559232</v>
      </c>
      <c r="D100">
        <v>30541208</v>
      </c>
      <c r="E100">
        <v>30515945</v>
      </c>
      <c r="F100">
        <v>1</v>
      </c>
      <c r="G100">
        <v>30515945</v>
      </c>
      <c r="H100">
        <v>3</v>
      </c>
      <c r="I100" t="s">
        <v>555</v>
      </c>
      <c r="J100" t="s">
        <v>3</v>
      </c>
      <c r="K100" t="s">
        <v>556</v>
      </c>
      <c r="L100">
        <v>1344</v>
      </c>
      <c r="N100">
        <v>1008</v>
      </c>
      <c r="O100" t="s">
        <v>554</v>
      </c>
      <c r="P100" t="s">
        <v>554</v>
      </c>
      <c r="Q100">
        <v>1</v>
      </c>
      <c r="W100">
        <v>0</v>
      </c>
      <c r="X100">
        <v>-94250534</v>
      </c>
      <c r="Y100">
        <v>5</v>
      </c>
      <c r="AA100">
        <v>1</v>
      </c>
      <c r="AB100">
        <v>0</v>
      </c>
      <c r="AC100">
        <v>0</v>
      </c>
      <c r="AD100">
        <v>0</v>
      </c>
      <c r="AE100">
        <v>1</v>
      </c>
      <c r="AF100">
        <v>0</v>
      </c>
      <c r="AG100">
        <v>0</v>
      </c>
      <c r="AH100">
        <v>0</v>
      </c>
      <c r="AI100">
        <v>1</v>
      </c>
      <c r="AJ100">
        <v>1</v>
      </c>
      <c r="AK100">
        <v>1</v>
      </c>
      <c r="AL100">
        <v>1</v>
      </c>
      <c r="AN100">
        <v>0</v>
      </c>
      <c r="AO100">
        <v>1</v>
      </c>
      <c r="AP100">
        <v>0</v>
      </c>
      <c r="AQ100">
        <v>0</v>
      </c>
      <c r="AR100">
        <v>0</v>
      </c>
      <c r="AS100" t="s">
        <v>3</v>
      </c>
      <c r="AT100">
        <v>5</v>
      </c>
      <c r="AU100" t="s">
        <v>3</v>
      </c>
      <c r="AV100">
        <v>0</v>
      </c>
      <c r="AW100">
        <v>2</v>
      </c>
      <c r="AX100">
        <v>42706700</v>
      </c>
      <c r="AY100">
        <v>1</v>
      </c>
      <c r="AZ100">
        <v>0</v>
      </c>
      <c r="BA100">
        <v>162</v>
      </c>
      <c r="BB100">
        <v>0</v>
      </c>
      <c r="BC100">
        <v>0</v>
      </c>
      <c r="BD100">
        <v>0</v>
      </c>
      <c r="BE100">
        <v>0</v>
      </c>
      <c r="BF100">
        <v>0</v>
      </c>
      <c r="BG100">
        <v>0</v>
      </c>
      <c r="BH100">
        <v>0</v>
      </c>
      <c r="BI100">
        <v>0</v>
      </c>
      <c r="BJ100">
        <v>0</v>
      </c>
      <c r="BK100">
        <v>0</v>
      </c>
      <c r="BL100">
        <v>0</v>
      </c>
      <c r="BM100">
        <v>0</v>
      </c>
      <c r="BN100">
        <v>0</v>
      </c>
      <c r="BO100">
        <v>0</v>
      </c>
      <c r="BP100">
        <v>0</v>
      </c>
      <c r="BQ100">
        <v>0</v>
      </c>
      <c r="BR100">
        <v>0</v>
      </c>
      <c r="BS100">
        <v>0</v>
      </c>
      <c r="BT100">
        <v>0</v>
      </c>
      <c r="BU100">
        <v>0</v>
      </c>
      <c r="BV100">
        <v>0</v>
      </c>
      <c r="BW100">
        <v>0</v>
      </c>
      <c r="CX100">
        <f>Y100*Source!I117</f>
        <v>1364.5</v>
      </c>
      <c r="CY100">
        <f>AA100</f>
        <v>1</v>
      </c>
      <c r="CZ100">
        <f>AE100</f>
        <v>1</v>
      </c>
      <c r="DA100">
        <f>AI100</f>
        <v>1</v>
      </c>
      <c r="DB100">
        <v>0</v>
      </c>
    </row>
    <row r="101" spans="1:106" x14ac:dyDescent="0.2">
      <c r="A101">
        <f>ROW(Source!A140)</f>
        <v>140</v>
      </c>
      <c r="B101">
        <v>42559021</v>
      </c>
      <c r="C101">
        <v>42559250</v>
      </c>
      <c r="D101">
        <v>30515951</v>
      </c>
      <c r="E101">
        <v>30515945</v>
      </c>
      <c r="F101">
        <v>1</v>
      </c>
      <c r="G101">
        <v>30515945</v>
      </c>
      <c r="H101">
        <v>1</v>
      </c>
      <c r="I101" t="s">
        <v>549</v>
      </c>
      <c r="J101" t="s">
        <v>3</v>
      </c>
      <c r="K101" t="s">
        <v>550</v>
      </c>
      <c r="L101">
        <v>1191</v>
      </c>
      <c r="N101">
        <v>1013</v>
      </c>
      <c r="O101" t="s">
        <v>551</v>
      </c>
      <c r="P101" t="s">
        <v>551</v>
      </c>
      <c r="Q101">
        <v>1</v>
      </c>
      <c r="W101">
        <v>0</v>
      </c>
      <c r="X101">
        <v>476480486</v>
      </c>
      <c r="Y101">
        <v>5.6004999999999994</v>
      </c>
      <c r="AA101">
        <v>0</v>
      </c>
      <c r="AB101">
        <v>0</v>
      </c>
      <c r="AC101">
        <v>0</v>
      </c>
      <c r="AD101">
        <v>0</v>
      </c>
      <c r="AE101">
        <v>0</v>
      </c>
      <c r="AF101">
        <v>0</v>
      </c>
      <c r="AG101">
        <v>0</v>
      </c>
      <c r="AH101">
        <v>0</v>
      </c>
      <c r="AI101">
        <v>1</v>
      </c>
      <c r="AJ101">
        <v>1</v>
      </c>
      <c r="AK101">
        <v>1</v>
      </c>
      <c r="AL101">
        <v>1</v>
      </c>
      <c r="AN101">
        <v>0</v>
      </c>
      <c r="AO101">
        <v>1</v>
      </c>
      <c r="AP101">
        <v>1</v>
      </c>
      <c r="AQ101">
        <v>0</v>
      </c>
      <c r="AR101">
        <v>0</v>
      </c>
      <c r="AS101" t="s">
        <v>3</v>
      </c>
      <c r="AT101">
        <v>4.87</v>
      </c>
      <c r="AU101" t="s">
        <v>22</v>
      </c>
      <c r="AV101">
        <v>1</v>
      </c>
      <c r="AW101">
        <v>2</v>
      </c>
      <c r="AX101">
        <v>42706705</v>
      </c>
      <c r="AY101">
        <v>1</v>
      </c>
      <c r="AZ101">
        <v>0</v>
      </c>
      <c r="BA101">
        <v>163</v>
      </c>
      <c r="BB101">
        <v>0</v>
      </c>
      <c r="BC101">
        <v>0</v>
      </c>
      <c r="BD101">
        <v>0</v>
      </c>
      <c r="BE101">
        <v>0</v>
      </c>
      <c r="BF101">
        <v>0</v>
      </c>
      <c r="BG101">
        <v>0</v>
      </c>
      <c r="BH101">
        <v>0</v>
      </c>
      <c r="BI101">
        <v>0</v>
      </c>
      <c r="BJ101">
        <v>0</v>
      </c>
      <c r="BK101">
        <v>0</v>
      </c>
      <c r="BL101">
        <v>0</v>
      </c>
      <c r="BM101">
        <v>0</v>
      </c>
      <c r="BN101">
        <v>0</v>
      </c>
      <c r="BO101">
        <v>0</v>
      </c>
      <c r="BP101">
        <v>0</v>
      </c>
      <c r="BQ101">
        <v>0</v>
      </c>
      <c r="BR101">
        <v>0</v>
      </c>
      <c r="BS101">
        <v>0</v>
      </c>
      <c r="BT101">
        <v>0</v>
      </c>
      <c r="BU101">
        <v>0</v>
      </c>
      <c r="BV101">
        <v>0</v>
      </c>
      <c r="BW101">
        <v>0</v>
      </c>
      <c r="CX101">
        <f>Y101*Source!I140</f>
        <v>5.6004999999999994</v>
      </c>
      <c r="CY101">
        <f>AD101</f>
        <v>0</v>
      </c>
      <c r="CZ101">
        <f>AH101</f>
        <v>0</v>
      </c>
      <c r="DA101">
        <f>AL101</f>
        <v>1</v>
      </c>
      <c r="DB101">
        <v>0</v>
      </c>
    </row>
    <row r="102" spans="1:106" x14ac:dyDescent="0.2">
      <c r="A102">
        <f>ROW(Source!A140)</f>
        <v>140</v>
      </c>
      <c r="B102">
        <v>42559021</v>
      </c>
      <c r="C102">
        <v>42559250</v>
      </c>
      <c r="D102">
        <v>30595791</v>
      </c>
      <c r="E102">
        <v>1</v>
      </c>
      <c r="F102">
        <v>1</v>
      </c>
      <c r="G102">
        <v>30515945</v>
      </c>
      <c r="H102">
        <v>2</v>
      </c>
      <c r="I102" t="s">
        <v>574</v>
      </c>
      <c r="J102" t="s">
        <v>575</v>
      </c>
      <c r="K102" t="s">
        <v>576</v>
      </c>
      <c r="L102">
        <v>1367</v>
      </c>
      <c r="N102">
        <v>1011</v>
      </c>
      <c r="O102" t="s">
        <v>564</v>
      </c>
      <c r="P102" t="s">
        <v>564</v>
      </c>
      <c r="Q102">
        <v>1</v>
      </c>
      <c r="W102">
        <v>0</v>
      </c>
      <c r="X102">
        <v>-243982840</v>
      </c>
      <c r="Y102">
        <v>0.26250000000000001</v>
      </c>
      <c r="AA102">
        <v>0</v>
      </c>
      <c r="AB102">
        <v>6.22</v>
      </c>
      <c r="AC102">
        <v>0.28999999999999998</v>
      </c>
      <c r="AD102">
        <v>0</v>
      </c>
      <c r="AE102">
        <v>0</v>
      </c>
      <c r="AF102">
        <v>6.22</v>
      </c>
      <c r="AG102">
        <v>0.28999999999999998</v>
      </c>
      <c r="AH102">
        <v>0</v>
      </c>
      <c r="AI102">
        <v>1</v>
      </c>
      <c r="AJ102">
        <v>1</v>
      </c>
      <c r="AK102">
        <v>1</v>
      </c>
      <c r="AL102">
        <v>1</v>
      </c>
      <c r="AN102">
        <v>0</v>
      </c>
      <c r="AO102">
        <v>1</v>
      </c>
      <c r="AP102">
        <v>1</v>
      </c>
      <c r="AQ102">
        <v>0</v>
      </c>
      <c r="AR102">
        <v>0</v>
      </c>
      <c r="AS102" t="s">
        <v>3</v>
      </c>
      <c r="AT102">
        <v>0.21</v>
      </c>
      <c r="AU102" t="s">
        <v>21</v>
      </c>
      <c r="AV102">
        <v>0</v>
      </c>
      <c r="AW102">
        <v>2</v>
      </c>
      <c r="AX102">
        <v>42706706</v>
      </c>
      <c r="AY102">
        <v>1</v>
      </c>
      <c r="AZ102">
        <v>0</v>
      </c>
      <c r="BA102">
        <v>164</v>
      </c>
      <c r="BB102">
        <v>0</v>
      </c>
      <c r="BC102">
        <v>0</v>
      </c>
      <c r="BD102">
        <v>0</v>
      </c>
      <c r="BE102">
        <v>0</v>
      </c>
      <c r="BF102">
        <v>0</v>
      </c>
      <c r="BG102">
        <v>0</v>
      </c>
      <c r="BH102">
        <v>0</v>
      </c>
      <c r="BI102">
        <v>0</v>
      </c>
      <c r="BJ102">
        <v>0</v>
      </c>
      <c r="BK102">
        <v>0</v>
      </c>
      <c r="BL102">
        <v>0</v>
      </c>
      <c r="BM102">
        <v>0</v>
      </c>
      <c r="BN102">
        <v>0</v>
      </c>
      <c r="BO102">
        <v>0</v>
      </c>
      <c r="BP102">
        <v>0</v>
      </c>
      <c r="BQ102">
        <v>0</v>
      </c>
      <c r="BR102">
        <v>0</v>
      </c>
      <c r="BS102">
        <v>0</v>
      </c>
      <c r="BT102">
        <v>0</v>
      </c>
      <c r="BU102">
        <v>0</v>
      </c>
      <c r="BV102">
        <v>0</v>
      </c>
      <c r="BW102">
        <v>0</v>
      </c>
      <c r="CX102">
        <f>Y102*Source!I140</f>
        <v>0.26250000000000001</v>
      </c>
      <c r="CY102">
        <f>AB102</f>
        <v>6.22</v>
      </c>
      <c r="CZ102">
        <f>AF102</f>
        <v>6.22</v>
      </c>
      <c r="DA102">
        <f>AJ102</f>
        <v>1</v>
      </c>
      <c r="DB102">
        <v>0</v>
      </c>
    </row>
    <row r="103" spans="1:106" x14ac:dyDescent="0.2">
      <c r="A103">
        <f>ROW(Source!A140)</f>
        <v>140</v>
      </c>
      <c r="B103">
        <v>42559021</v>
      </c>
      <c r="C103">
        <v>42559250</v>
      </c>
      <c r="D103">
        <v>30596074</v>
      </c>
      <c r="E103">
        <v>1</v>
      </c>
      <c r="F103">
        <v>1</v>
      </c>
      <c r="G103">
        <v>30515945</v>
      </c>
      <c r="H103">
        <v>2</v>
      </c>
      <c r="I103" t="s">
        <v>577</v>
      </c>
      <c r="J103" t="s">
        <v>578</v>
      </c>
      <c r="K103" t="s">
        <v>579</v>
      </c>
      <c r="L103">
        <v>1367</v>
      </c>
      <c r="N103">
        <v>1011</v>
      </c>
      <c r="O103" t="s">
        <v>564</v>
      </c>
      <c r="P103" t="s">
        <v>564</v>
      </c>
      <c r="Q103">
        <v>1</v>
      </c>
      <c r="W103">
        <v>0</v>
      </c>
      <c r="X103">
        <v>-628430174</v>
      </c>
      <c r="Y103">
        <v>6.25E-2</v>
      </c>
      <c r="AA103">
        <v>0</v>
      </c>
      <c r="AB103">
        <v>76.81</v>
      </c>
      <c r="AC103">
        <v>14.36</v>
      </c>
      <c r="AD103">
        <v>0</v>
      </c>
      <c r="AE103">
        <v>0</v>
      </c>
      <c r="AF103">
        <v>76.81</v>
      </c>
      <c r="AG103">
        <v>14.36</v>
      </c>
      <c r="AH103">
        <v>0</v>
      </c>
      <c r="AI103">
        <v>1</v>
      </c>
      <c r="AJ103">
        <v>1</v>
      </c>
      <c r="AK103">
        <v>1</v>
      </c>
      <c r="AL103">
        <v>1</v>
      </c>
      <c r="AN103">
        <v>0</v>
      </c>
      <c r="AO103">
        <v>1</v>
      </c>
      <c r="AP103">
        <v>1</v>
      </c>
      <c r="AQ103">
        <v>0</v>
      </c>
      <c r="AR103">
        <v>0</v>
      </c>
      <c r="AS103" t="s">
        <v>3</v>
      </c>
      <c r="AT103">
        <v>0.05</v>
      </c>
      <c r="AU103" t="s">
        <v>21</v>
      </c>
      <c r="AV103">
        <v>0</v>
      </c>
      <c r="AW103">
        <v>2</v>
      </c>
      <c r="AX103">
        <v>42706707</v>
      </c>
      <c r="AY103">
        <v>1</v>
      </c>
      <c r="AZ103">
        <v>0</v>
      </c>
      <c r="BA103">
        <v>165</v>
      </c>
      <c r="BB103">
        <v>0</v>
      </c>
      <c r="BC103">
        <v>0</v>
      </c>
      <c r="BD103">
        <v>0</v>
      </c>
      <c r="BE103">
        <v>0</v>
      </c>
      <c r="BF103">
        <v>0</v>
      </c>
      <c r="BG103">
        <v>0</v>
      </c>
      <c r="BH103">
        <v>0</v>
      </c>
      <c r="BI103">
        <v>0</v>
      </c>
      <c r="BJ103">
        <v>0</v>
      </c>
      <c r="BK103">
        <v>0</v>
      </c>
      <c r="BL103">
        <v>0</v>
      </c>
      <c r="BM103">
        <v>0</v>
      </c>
      <c r="BN103">
        <v>0</v>
      </c>
      <c r="BO103">
        <v>0</v>
      </c>
      <c r="BP103">
        <v>0</v>
      </c>
      <c r="BQ103">
        <v>0</v>
      </c>
      <c r="BR103">
        <v>0</v>
      </c>
      <c r="BS103">
        <v>0</v>
      </c>
      <c r="BT103">
        <v>0</v>
      </c>
      <c r="BU103">
        <v>0</v>
      </c>
      <c r="BV103">
        <v>0</v>
      </c>
      <c r="BW103">
        <v>0</v>
      </c>
      <c r="CX103">
        <f>Y103*Source!I140</f>
        <v>6.25E-2</v>
      </c>
      <c r="CY103">
        <f>AB103</f>
        <v>76.81</v>
      </c>
      <c r="CZ103">
        <f>AF103</f>
        <v>76.81</v>
      </c>
      <c r="DA103">
        <f>AJ103</f>
        <v>1</v>
      </c>
      <c r="DB103">
        <v>0</v>
      </c>
    </row>
    <row r="104" spans="1:106" x14ac:dyDescent="0.2">
      <c r="A104">
        <f>ROW(Source!A140)</f>
        <v>140</v>
      </c>
      <c r="B104">
        <v>42559021</v>
      </c>
      <c r="C104">
        <v>42559250</v>
      </c>
      <c r="D104">
        <v>30595318</v>
      </c>
      <c r="E104">
        <v>1</v>
      </c>
      <c r="F104">
        <v>1</v>
      </c>
      <c r="G104">
        <v>30515945</v>
      </c>
      <c r="H104">
        <v>2</v>
      </c>
      <c r="I104" t="s">
        <v>580</v>
      </c>
      <c r="J104" t="s">
        <v>581</v>
      </c>
      <c r="K104" t="s">
        <v>582</v>
      </c>
      <c r="L104">
        <v>1367</v>
      </c>
      <c r="N104">
        <v>1011</v>
      </c>
      <c r="O104" t="s">
        <v>564</v>
      </c>
      <c r="P104" t="s">
        <v>564</v>
      </c>
      <c r="Q104">
        <v>1</v>
      </c>
      <c r="W104">
        <v>0</v>
      </c>
      <c r="X104">
        <v>-94137371</v>
      </c>
      <c r="Y104">
        <v>3.7499999999999999E-2</v>
      </c>
      <c r="AA104">
        <v>0</v>
      </c>
      <c r="AB104">
        <v>102.11</v>
      </c>
      <c r="AC104">
        <v>30.03</v>
      </c>
      <c r="AD104">
        <v>0</v>
      </c>
      <c r="AE104">
        <v>0</v>
      </c>
      <c r="AF104">
        <v>102.11</v>
      </c>
      <c r="AG104">
        <v>30.03</v>
      </c>
      <c r="AH104">
        <v>0</v>
      </c>
      <c r="AI104">
        <v>1</v>
      </c>
      <c r="AJ104">
        <v>1</v>
      </c>
      <c r="AK104">
        <v>1</v>
      </c>
      <c r="AL104">
        <v>1</v>
      </c>
      <c r="AN104">
        <v>0</v>
      </c>
      <c r="AO104">
        <v>1</v>
      </c>
      <c r="AP104">
        <v>1</v>
      </c>
      <c r="AQ104">
        <v>0</v>
      </c>
      <c r="AR104">
        <v>0</v>
      </c>
      <c r="AS104" t="s">
        <v>3</v>
      </c>
      <c r="AT104">
        <v>0.03</v>
      </c>
      <c r="AU104" t="s">
        <v>21</v>
      </c>
      <c r="AV104">
        <v>0</v>
      </c>
      <c r="AW104">
        <v>2</v>
      </c>
      <c r="AX104">
        <v>42706708</v>
      </c>
      <c r="AY104">
        <v>1</v>
      </c>
      <c r="AZ104">
        <v>0</v>
      </c>
      <c r="BA104">
        <v>166</v>
      </c>
      <c r="BB104">
        <v>0</v>
      </c>
      <c r="BC104">
        <v>0</v>
      </c>
      <c r="BD104">
        <v>0</v>
      </c>
      <c r="BE104">
        <v>0</v>
      </c>
      <c r="BF104">
        <v>0</v>
      </c>
      <c r="BG104">
        <v>0</v>
      </c>
      <c r="BH104">
        <v>0</v>
      </c>
      <c r="BI104">
        <v>0</v>
      </c>
      <c r="BJ104">
        <v>0</v>
      </c>
      <c r="BK104">
        <v>0</v>
      </c>
      <c r="BL104">
        <v>0</v>
      </c>
      <c r="BM104">
        <v>0</v>
      </c>
      <c r="BN104">
        <v>0</v>
      </c>
      <c r="BO104">
        <v>0</v>
      </c>
      <c r="BP104">
        <v>0</v>
      </c>
      <c r="BQ104">
        <v>0</v>
      </c>
      <c r="BR104">
        <v>0</v>
      </c>
      <c r="BS104">
        <v>0</v>
      </c>
      <c r="BT104">
        <v>0</v>
      </c>
      <c r="BU104">
        <v>0</v>
      </c>
      <c r="BV104">
        <v>0</v>
      </c>
      <c r="BW104">
        <v>0</v>
      </c>
      <c r="CX104">
        <f>Y104*Source!I140</f>
        <v>3.7499999999999999E-2</v>
      </c>
      <c r="CY104">
        <f>AB104</f>
        <v>102.11</v>
      </c>
      <c r="CZ104">
        <f>AF104</f>
        <v>102.11</v>
      </c>
      <c r="DA104">
        <f>AJ104</f>
        <v>1</v>
      </c>
      <c r="DB104">
        <v>0</v>
      </c>
    </row>
    <row r="105" spans="1:106" x14ac:dyDescent="0.2">
      <c r="A105">
        <f>ROW(Source!A140)</f>
        <v>140</v>
      </c>
      <c r="B105">
        <v>42559021</v>
      </c>
      <c r="C105">
        <v>42559250</v>
      </c>
      <c r="D105">
        <v>30572591</v>
      </c>
      <c r="E105">
        <v>1</v>
      </c>
      <c r="F105">
        <v>1</v>
      </c>
      <c r="G105">
        <v>30515945</v>
      </c>
      <c r="H105">
        <v>3</v>
      </c>
      <c r="I105" t="s">
        <v>583</v>
      </c>
      <c r="J105" t="s">
        <v>584</v>
      </c>
      <c r="K105" t="s">
        <v>585</v>
      </c>
      <c r="L105">
        <v>1348</v>
      </c>
      <c r="N105">
        <v>1009</v>
      </c>
      <c r="O105" t="s">
        <v>172</v>
      </c>
      <c r="P105" t="s">
        <v>172</v>
      </c>
      <c r="Q105">
        <v>1000</v>
      </c>
      <c r="W105">
        <v>0</v>
      </c>
      <c r="X105">
        <v>-1951435217</v>
      </c>
      <c r="Y105">
        <v>2.1000000000000001E-4</v>
      </c>
      <c r="AA105">
        <v>8596.85</v>
      </c>
      <c r="AB105">
        <v>0</v>
      </c>
      <c r="AC105">
        <v>0</v>
      </c>
      <c r="AD105">
        <v>0</v>
      </c>
      <c r="AE105">
        <v>8596.85</v>
      </c>
      <c r="AF105">
        <v>0</v>
      </c>
      <c r="AG105">
        <v>0</v>
      </c>
      <c r="AH105">
        <v>0</v>
      </c>
      <c r="AI105">
        <v>1</v>
      </c>
      <c r="AJ105">
        <v>1</v>
      </c>
      <c r="AK105">
        <v>1</v>
      </c>
      <c r="AL105">
        <v>1</v>
      </c>
      <c r="AN105">
        <v>0</v>
      </c>
      <c r="AO105">
        <v>1</v>
      </c>
      <c r="AP105">
        <v>0</v>
      </c>
      <c r="AQ105">
        <v>0</v>
      </c>
      <c r="AR105">
        <v>0</v>
      </c>
      <c r="AS105" t="s">
        <v>3</v>
      </c>
      <c r="AT105">
        <v>2.1000000000000001E-4</v>
      </c>
      <c r="AU105" t="s">
        <v>3</v>
      </c>
      <c r="AV105">
        <v>0</v>
      </c>
      <c r="AW105">
        <v>2</v>
      </c>
      <c r="AX105">
        <v>42706709</v>
      </c>
      <c r="AY105">
        <v>1</v>
      </c>
      <c r="AZ105">
        <v>0</v>
      </c>
      <c r="BA105">
        <v>167</v>
      </c>
      <c r="BB105">
        <v>0</v>
      </c>
      <c r="BC105">
        <v>0</v>
      </c>
      <c r="BD105">
        <v>0</v>
      </c>
      <c r="BE105">
        <v>0</v>
      </c>
      <c r="BF105">
        <v>0</v>
      </c>
      <c r="BG105">
        <v>0</v>
      </c>
      <c r="BH105">
        <v>0</v>
      </c>
      <c r="BI105">
        <v>0</v>
      </c>
      <c r="BJ105">
        <v>0</v>
      </c>
      <c r="BK105">
        <v>0</v>
      </c>
      <c r="BL105">
        <v>0</v>
      </c>
      <c r="BM105">
        <v>0</v>
      </c>
      <c r="BN105">
        <v>0</v>
      </c>
      <c r="BO105">
        <v>0</v>
      </c>
      <c r="BP105">
        <v>0</v>
      </c>
      <c r="BQ105">
        <v>0</v>
      </c>
      <c r="BR105">
        <v>0</v>
      </c>
      <c r="BS105">
        <v>0</v>
      </c>
      <c r="BT105">
        <v>0</v>
      </c>
      <c r="BU105">
        <v>0</v>
      </c>
      <c r="BV105">
        <v>0</v>
      </c>
      <c r="BW105">
        <v>0</v>
      </c>
      <c r="CX105">
        <f>Y105*Source!I140</f>
        <v>2.1000000000000001E-4</v>
      </c>
      <c r="CY105">
        <f>AA105</f>
        <v>8596.85</v>
      </c>
      <c r="CZ105">
        <f>AE105</f>
        <v>8596.85</v>
      </c>
      <c r="DA105">
        <f>AI105</f>
        <v>1</v>
      </c>
      <c r="DB105">
        <v>0</v>
      </c>
    </row>
    <row r="106" spans="1:106" x14ac:dyDescent="0.2">
      <c r="A106">
        <f>ROW(Source!A140)</f>
        <v>140</v>
      </c>
      <c r="B106">
        <v>42559021</v>
      </c>
      <c r="C106">
        <v>42559250</v>
      </c>
      <c r="D106">
        <v>30571127</v>
      </c>
      <c r="E106">
        <v>1</v>
      </c>
      <c r="F106">
        <v>1</v>
      </c>
      <c r="G106">
        <v>30515945</v>
      </c>
      <c r="H106">
        <v>3</v>
      </c>
      <c r="I106" t="s">
        <v>586</v>
      </c>
      <c r="J106" t="s">
        <v>587</v>
      </c>
      <c r="K106" t="s">
        <v>588</v>
      </c>
      <c r="L106">
        <v>1348</v>
      </c>
      <c r="N106">
        <v>1009</v>
      </c>
      <c r="O106" t="s">
        <v>172</v>
      </c>
      <c r="P106" t="s">
        <v>172</v>
      </c>
      <c r="Q106">
        <v>1000</v>
      </c>
      <c r="W106">
        <v>0</v>
      </c>
      <c r="X106">
        <v>-1798553121</v>
      </c>
      <c r="Y106">
        <v>2.5999999999999998E-4</v>
      </c>
      <c r="AA106">
        <v>17876.91</v>
      </c>
      <c r="AB106">
        <v>0</v>
      </c>
      <c r="AC106">
        <v>0</v>
      </c>
      <c r="AD106">
        <v>0</v>
      </c>
      <c r="AE106">
        <v>17876.91</v>
      </c>
      <c r="AF106">
        <v>0</v>
      </c>
      <c r="AG106">
        <v>0</v>
      </c>
      <c r="AH106">
        <v>0</v>
      </c>
      <c r="AI106">
        <v>1</v>
      </c>
      <c r="AJ106">
        <v>1</v>
      </c>
      <c r="AK106">
        <v>1</v>
      </c>
      <c r="AL106">
        <v>1</v>
      </c>
      <c r="AN106">
        <v>0</v>
      </c>
      <c r="AO106">
        <v>1</v>
      </c>
      <c r="AP106">
        <v>0</v>
      </c>
      <c r="AQ106">
        <v>0</v>
      </c>
      <c r="AR106">
        <v>0</v>
      </c>
      <c r="AS106" t="s">
        <v>3</v>
      </c>
      <c r="AT106">
        <v>2.5999999999999998E-4</v>
      </c>
      <c r="AU106" t="s">
        <v>3</v>
      </c>
      <c r="AV106">
        <v>0</v>
      </c>
      <c r="AW106">
        <v>2</v>
      </c>
      <c r="AX106">
        <v>42706710</v>
      </c>
      <c r="AY106">
        <v>1</v>
      </c>
      <c r="AZ106">
        <v>0</v>
      </c>
      <c r="BA106">
        <v>168</v>
      </c>
      <c r="BB106">
        <v>0</v>
      </c>
      <c r="BC106">
        <v>0</v>
      </c>
      <c r="BD106">
        <v>0</v>
      </c>
      <c r="BE106">
        <v>0</v>
      </c>
      <c r="BF106">
        <v>0</v>
      </c>
      <c r="BG106">
        <v>0</v>
      </c>
      <c r="BH106">
        <v>0</v>
      </c>
      <c r="BI106">
        <v>0</v>
      </c>
      <c r="BJ106">
        <v>0</v>
      </c>
      <c r="BK106">
        <v>0</v>
      </c>
      <c r="BL106">
        <v>0</v>
      </c>
      <c r="BM106">
        <v>0</v>
      </c>
      <c r="BN106">
        <v>0</v>
      </c>
      <c r="BO106">
        <v>0</v>
      </c>
      <c r="BP106">
        <v>0</v>
      </c>
      <c r="BQ106">
        <v>0</v>
      </c>
      <c r="BR106">
        <v>0</v>
      </c>
      <c r="BS106">
        <v>0</v>
      </c>
      <c r="BT106">
        <v>0</v>
      </c>
      <c r="BU106">
        <v>0</v>
      </c>
      <c r="BV106">
        <v>0</v>
      </c>
      <c r="BW106">
        <v>0</v>
      </c>
      <c r="CX106">
        <f>Y106*Source!I140</f>
        <v>2.5999999999999998E-4</v>
      </c>
      <c r="CY106">
        <f>AA106</f>
        <v>17876.91</v>
      </c>
      <c r="CZ106">
        <f>AE106</f>
        <v>17876.91</v>
      </c>
      <c r="DA106">
        <f>AI106</f>
        <v>1</v>
      </c>
      <c r="DB106">
        <v>0</v>
      </c>
    </row>
    <row r="107" spans="1:106" x14ac:dyDescent="0.2">
      <c r="A107">
        <f>ROW(Source!A140)</f>
        <v>140</v>
      </c>
      <c r="B107">
        <v>42559021</v>
      </c>
      <c r="C107">
        <v>42559250</v>
      </c>
      <c r="D107">
        <v>30578399</v>
      </c>
      <c r="E107">
        <v>1</v>
      </c>
      <c r="F107">
        <v>1</v>
      </c>
      <c r="G107">
        <v>30515945</v>
      </c>
      <c r="H107">
        <v>3</v>
      </c>
      <c r="I107" t="s">
        <v>589</v>
      </c>
      <c r="J107" t="s">
        <v>590</v>
      </c>
      <c r="K107" t="s">
        <v>591</v>
      </c>
      <c r="L107">
        <v>1354</v>
      </c>
      <c r="N107">
        <v>1010</v>
      </c>
      <c r="O107" t="s">
        <v>43</v>
      </c>
      <c r="P107" t="s">
        <v>43</v>
      </c>
      <c r="Q107">
        <v>1</v>
      </c>
      <c r="W107">
        <v>0</v>
      </c>
      <c r="X107">
        <v>-2138448666</v>
      </c>
      <c r="Y107">
        <v>2</v>
      </c>
      <c r="AA107">
        <v>37.630000000000003</v>
      </c>
      <c r="AB107">
        <v>0</v>
      </c>
      <c r="AC107">
        <v>0</v>
      </c>
      <c r="AD107">
        <v>0</v>
      </c>
      <c r="AE107">
        <v>37.630000000000003</v>
      </c>
      <c r="AF107">
        <v>0</v>
      </c>
      <c r="AG107">
        <v>0</v>
      </c>
      <c r="AH107">
        <v>0</v>
      </c>
      <c r="AI107">
        <v>1</v>
      </c>
      <c r="AJ107">
        <v>1</v>
      </c>
      <c r="AK107">
        <v>1</v>
      </c>
      <c r="AL107">
        <v>1</v>
      </c>
      <c r="AN107">
        <v>0</v>
      </c>
      <c r="AO107">
        <v>1</v>
      </c>
      <c r="AP107">
        <v>0</v>
      </c>
      <c r="AQ107">
        <v>0</v>
      </c>
      <c r="AR107">
        <v>0</v>
      </c>
      <c r="AS107" t="s">
        <v>3</v>
      </c>
      <c r="AT107">
        <v>2</v>
      </c>
      <c r="AU107" t="s">
        <v>3</v>
      </c>
      <c r="AV107">
        <v>0</v>
      </c>
      <c r="AW107">
        <v>2</v>
      </c>
      <c r="AX107">
        <v>42706711</v>
      </c>
      <c r="AY107">
        <v>1</v>
      </c>
      <c r="AZ107">
        <v>0</v>
      </c>
      <c r="BA107">
        <v>169</v>
      </c>
      <c r="BB107">
        <v>0</v>
      </c>
      <c r="BC107">
        <v>0</v>
      </c>
      <c r="BD107">
        <v>0</v>
      </c>
      <c r="BE107">
        <v>0</v>
      </c>
      <c r="BF107">
        <v>0</v>
      </c>
      <c r="BG107">
        <v>0</v>
      </c>
      <c r="BH107">
        <v>0</v>
      </c>
      <c r="BI107">
        <v>0</v>
      </c>
      <c r="BJ107">
        <v>0</v>
      </c>
      <c r="BK107">
        <v>0</v>
      </c>
      <c r="BL107">
        <v>0</v>
      </c>
      <c r="BM107">
        <v>0</v>
      </c>
      <c r="BN107">
        <v>0</v>
      </c>
      <c r="BO107">
        <v>0</v>
      </c>
      <c r="BP107">
        <v>0</v>
      </c>
      <c r="BQ107">
        <v>0</v>
      </c>
      <c r="BR107">
        <v>0</v>
      </c>
      <c r="BS107">
        <v>0</v>
      </c>
      <c r="BT107">
        <v>0</v>
      </c>
      <c r="BU107">
        <v>0</v>
      </c>
      <c r="BV107">
        <v>0</v>
      </c>
      <c r="BW107">
        <v>0</v>
      </c>
      <c r="CX107">
        <f>Y107*Source!I140</f>
        <v>2</v>
      </c>
      <c r="CY107">
        <f>AA107</f>
        <v>37.630000000000003</v>
      </c>
      <c r="CZ107">
        <f>AE107</f>
        <v>37.630000000000003</v>
      </c>
      <c r="DA107">
        <f>AI107</f>
        <v>1</v>
      </c>
      <c r="DB107">
        <v>0</v>
      </c>
    </row>
    <row r="108" spans="1:106" x14ac:dyDescent="0.2">
      <c r="A108">
        <f>ROW(Source!A140)</f>
        <v>140</v>
      </c>
      <c r="B108">
        <v>42559021</v>
      </c>
      <c r="C108">
        <v>42559250</v>
      </c>
      <c r="D108">
        <v>30541208</v>
      </c>
      <c r="E108">
        <v>30515945</v>
      </c>
      <c r="F108">
        <v>1</v>
      </c>
      <c r="G108">
        <v>30515945</v>
      </c>
      <c r="H108">
        <v>3</v>
      </c>
      <c r="I108" t="s">
        <v>555</v>
      </c>
      <c r="J108" t="s">
        <v>3</v>
      </c>
      <c r="K108" t="s">
        <v>556</v>
      </c>
      <c r="L108">
        <v>1344</v>
      </c>
      <c r="N108">
        <v>1008</v>
      </c>
      <c r="O108" t="s">
        <v>554</v>
      </c>
      <c r="P108" t="s">
        <v>554</v>
      </c>
      <c r="Q108">
        <v>1</v>
      </c>
      <c r="W108">
        <v>0</v>
      </c>
      <c r="X108">
        <v>-94250534</v>
      </c>
      <c r="Y108">
        <v>0.01</v>
      </c>
      <c r="AA108">
        <v>1</v>
      </c>
      <c r="AB108">
        <v>0</v>
      </c>
      <c r="AC108">
        <v>0</v>
      </c>
      <c r="AD108">
        <v>0</v>
      </c>
      <c r="AE108">
        <v>1</v>
      </c>
      <c r="AF108">
        <v>0</v>
      </c>
      <c r="AG108">
        <v>0</v>
      </c>
      <c r="AH108">
        <v>0</v>
      </c>
      <c r="AI108">
        <v>1</v>
      </c>
      <c r="AJ108">
        <v>1</v>
      </c>
      <c r="AK108">
        <v>1</v>
      </c>
      <c r="AL108">
        <v>1</v>
      </c>
      <c r="AN108">
        <v>0</v>
      </c>
      <c r="AO108">
        <v>1</v>
      </c>
      <c r="AP108">
        <v>0</v>
      </c>
      <c r="AQ108">
        <v>0</v>
      </c>
      <c r="AR108">
        <v>0</v>
      </c>
      <c r="AS108" t="s">
        <v>3</v>
      </c>
      <c r="AT108">
        <v>0.01</v>
      </c>
      <c r="AU108" t="s">
        <v>3</v>
      </c>
      <c r="AV108">
        <v>0</v>
      </c>
      <c r="AW108">
        <v>2</v>
      </c>
      <c r="AX108">
        <v>42706713</v>
      </c>
      <c r="AY108">
        <v>1</v>
      </c>
      <c r="AZ108">
        <v>0</v>
      </c>
      <c r="BA108">
        <v>171</v>
      </c>
      <c r="BB108">
        <v>0</v>
      </c>
      <c r="BC108">
        <v>0</v>
      </c>
      <c r="BD108">
        <v>0</v>
      </c>
      <c r="BE108">
        <v>0</v>
      </c>
      <c r="BF108">
        <v>0</v>
      </c>
      <c r="BG108">
        <v>0</v>
      </c>
      <c r="BH108">
        <v>0</v>
      </c>
      <c r="BI108">
        <v>0</v>
      </c>
      <c r="BJ108">
        <v>0</v>
      </c>
      <c r="BK108">
        <v>0</v>
      </c>
      <c r="BL108">
        <v>0</v>
      </c>
      <c r="BM108">
        <v>0</v>
      </c>
      <c r="BN108">
        <v>0</v>
      </c>
      <c r="BO108">
        <v>0</v>
      </c>
      <c r="BP108">
        <v>0</v>
      </c>
      <c r="BQ108">
        <v>0</v>
      </c>
      <c r="BR108">
        <v>0</v>
      </c>
      <c r="BS108">
        <v>0</v>
      </c>
      <c r="BT108">
        <v>0</v>
      </c>
      <c r="BU108">
        <v>0</v>
      </c>
      <c r="BV108">
        <v>0</v>
      </c>
      <c r="BW108">
        <v>0</v>
      </c>
      <c r="CX108">
        <f>Y108*Source!I140</f>
        <v>0.01</v>
      </c>
      <c r="CY108">
        <f>AA108</f>
        <v>1</v>
      </c>
      <c r="CZ108">
        <f>AE108</f>
        <v>1</v>
      </c>
      <c r="DA108">
        <f>AI108</f>
        <v>1</v>
      </c>
      <c r="DB108">
        <v>0</v>
      </c>
    </row>
    <row r="109" spans="1:106" x14ac:dyDescent="0.2">
      <c r="A109">
        <f>ROW(Source!A141)</f>
        <v>141</v>
      </c>
      <c r="B109">
        <v>42559019</v>
      </c>
      <c r="C109">
        <v>42559250</v>
      </c>
      <c r="D109">
        <v>30515951</v>
      </c>
      <c r="E109">
        <v>30515945</v>
      </c>
      <c r="F109">
        <v>1</v>
      </c>
      <c r="G109">
        <v>30515945</v>
      </c>
      <c r="H109">
        <v>1</v>
      </c>
      <c r="I109" t="s">
        <v>549</v>
      </c>
      <c r="J109" t="s">
        <v>3</v>
      </c>
      <c r="K109" t="s">
        <v>550</v>
      </c>
      <c r="L109">
        <v>1191</v>
      </c>
      <c r="N109">
        <v>1013</v>
      </c>
      <c r="O109" t="s">
        <v>551</v>
      </c>
      <c r="P109" t="s">
        <v>551</v>
      </c>
      <c r="Q109">
        <v>1</v>
      </c>
      <c r="W109">
        <v>0</v>
      </c>
      <c r="X109">
        <v>476480486</v>
      </c>
      <c r="Y109">
        <v>5.6004999999999994</v>
      </c>
      <c r="AA109">
        <v>0</v>
      </c>
      <c r="AB109">
        <v>0</v>
      </c>
      <c r="AC109">
        <v>0</v>
      </c>
      <c r="AD109">
        <v>0</v>
      </c>
      <c r="AE109">
        <v>0</v>
      </c>
      <c r="AF109">
        <v>0</v>
      </c>
      <c r="AG109">
        <v>0</v>
      </c>
      <c r="AH109">
        <v>0</v>
      </c>
      <c r="AI109">
        <v>1</v>
      </c>
      <c r="AJ109">
        <v>1</v>
      </c>
      <c r="AK109">
        <v>1</v>
      </c>
      <c r="AL109">
        <v>1</v>
      </c>
      <c r="AN109">
        <v>0</v>
      </c>
      <c r="AO109">
        <v>1</v>
      </c>
      <c r="AP109">
        <v>1</v>
      </c>
      <c r="AQ109">
        <v>0</v>
      </c>
      <c r="AR109">
        <v>0</v>
      </c>
      <c r="AS109" t="s">
        <v>3</v>
      </c>
      <c r="AT109">
        <v>4.87</v>
      </c>
      <c r="AU109" t="s">
        <v>22</v>
      </c>
      <c r="AV109">
        <v>1</v>
      </c>
      <c r="AW109">
        <v>2</v>
      </c>
      <c r="AX109">
        <v>42706705</v>
      </c>
      <c r="AY109">
        <v>1</v>
      </c>
      <c r="AZ109">
        <v>0</v>
      </c>
      <c r="BA109">
        <v>172</v>
      </c>
      <c r="BB109">
        <v>0</v>
      </c>
      <c r="BC109">
        <v>0</v>
      </c>
      <c r="BD109">
        <v>0</v>
      </c>
      <c r="BE109">
        <v>0</v>
      </c>
      <c r="BF109">
        <v>0</v>
      </c>
      <c r="BG109">
        <v>0</v>
      </c>
      <c r="BH109">
        <v>0</v>
      </c>
      <c r="BI109">
        <v>0</v>
      </c>
      <c r="BJ109">
        <v>0</v>
      </c>
      <c r="BK109">
        <v>0</v>
      </c>
      <c r="BL109">
        <v>0</v>
      </c>
      <c r="BM109">
        <v>0</v>
      </c>
      <c r="BN109">
        <v>0</v>
      </c>
      <c r="BO109">
        <v>0</v>
      </c>
      <c r="BP109">
        <v>0</v>
      </c>
      <c r="BQ109">
        <v>0</v>
      </c>
      <c r="BR109">
        <v>0</v>
      </c>
      <c r="BS109">
        <v>0</v>
      </c>
      <c r="BT109">
        <v>0</v>
      </c>
      <c r="BU109">
        <v>0</v>
      </c>
      <c r="BV109">
        <v>0</v>
      </c>
      <c r="BW109">
        <v>0</v>
      </c>
      <c r="CX109">
        <f>Y109*Source!I141</f>
        <v>5.6004999999999994</v>
      </c>
      <c r="CY109">
        <f>AD109</f>
        <v>0</v>
      </c>
      <c r="CZ109">
        <f>AH109</f>
        <v>0</v>
      </c>
      <c r="DA109">
        <f>AL109</f>
        <v>1</v>
      </c>
      <c r="DB109">
        <v>0</v>
      </c>
    </row>
    <row r="110" spans="1:106" x14ac:dyDescent="0.2">
      <c r="A110">
        <f>ROW(Source!A141)</f>
        <v>141</v>
      </c>
      <c r="B110">
        <v>42559019</v>
      </c>
      <c r="C110">
        <v>42559250</v>
      </c>
      <c r="D110">
        <v>30595791</v>
      </c>
      <c r="E110">
        <v>1</v>
      </c>
      <c r="F110">
        <v>1</v>
      </c>
      <c r="G110">
        <v>30515945</v>
      </c>
      <c r="H110">
        <v>2</v>
      </c>
      <c r="I110" t="s">
        <v>574</v>
      </c>
      <c r="J110" t="s">
        <v>575</v>
      </c>
      <c r="K110" t="s">
        <v>576</v>
      </c>
      <c r="L110">
        <v>1367</v>
      </c>
      <c r="N110">
        <v>1011</v>
      </c>
      <c r="O110" t="s">
        <v>564</v>
      </c>
      <c r="P110" t="s">
        <v>564</v>
      </c>
      <c r="Q110">
        <v>1</v>
      </c>
      <c r="W110">
        <v>0</v>
      </c>
      <c r="X110">
        <v>-243982840</v>
      </c>
      <c r="Y110">
        <v>0.26250000000000001</v>
      </c>
      <c r="AA110">
        <v>0</v>
      </c>
      <c r="AB110">
        <v>35.21</v>
      </c>
      <c r="AC110">
        <v>5.92</v>
      </c>
      <c r="AD110">
        <v>0</v>
      </c>
      <c r="AE110">
        <v>0</v>
      </c>
      <c r="AF110">
        <v>6.22</v>
      </c>
      <c r="AG110">
        <v>0.28999999999999998</v>
      </c>
      <c r="AH110">
        <v>0</v>
      </c>
      <c r="AI110">
        <v>1</v>
      </c>
      <c r="AJ110">
        <v>5.66</v>
      </c>
      <c r="AK110">
        <v>20.399999999999999</v>
      </c>
      <c r="AL110">
        <v>1</v>
      </c>
      <c r="AN110">
        <v>0</v>
      </c>
      <c r="AO110">
        <v>1</v>
      </c>
      <c r="AP110">
        <v>1</v>
      </c>
      <c r="AQ110">
        <v>0</v>
      </c>
      <c r="AR110">
        <v>0</v>
      </c>
      <c r="AS110" t="s">
        <v>3</v>
      </c>
      <c r="AT110">
        <v>0.21</v>
      </c>
      <c r="AU110" t="s">
        <v>21</v>
      </c>
      <c r="AV110">
        <v>0</v>
      </c>
      <c r="AW110">
        <v>2</v>
      </c>
      <c r="AX110">
        <v>42706706</v>
      </c>
      <c r="AY110">
        <v>1</v>
      </c>
      <c r="AZ110">
        <v>0</v>
      </c>
      <c r="BA110">
        <v>173</v>
      </c>
      <c r="BB110">
        <v>0</v>
      </c>
      <c r="BC110">
        <v>0</v>
      </c>
      <c r="BD110">
        <v>0</v>
      </c>
      <c r="BE110">
        <v>0</v>
      </c>
      <c r="BF110">
        <v>0</v>
      </c>
      <c r="BG110">
        <v>0</v>
      </c>
      <c r="BH110">
        <v>0</v>
      </c>
      <c r="BI110">
        <v>0</v>
      </c>
      <c r="BJ110">
        <v>0</v>
      </c>
      <c r="BK110">
        <v>0</v>
      </c>
      <c r="BL110">
        <v>0</v>
      </c>
      <c r="BM110">
        <v>0</v>
      </c>
      <c r="BN110">
        <v>0</v>
      </c>
      <c r="BO110">
        <v>0</v>
      </c>
      <c r="BP110">
        <v>0</v>
      </c>
      <c r="BQ110">
        <v>0</v>
      </c>
      <c r="BR110">
        <v>0</v>
      </c>
      <c r="BS110">
        <v>0</v>
      </c>
      <c r="BT110">
        <v>0</v>
      </c>
      <c r="BU110">
        <v>0</v>
      </c>
      <c r="BV110">
        <v>0</v>
      </c>
      <c r="BW110">
        <v>0</v>
      </c>
      <c r="CX110">
        <f>Y110*Source!I141</f>
        <v>0.26250000000000001</v>
      </c>
      <c r="CY110">
        <f>AB110</f>
        <v>35.21</v>
      </c>
      <c r="CZ110">
        <f>AF110</f>
        <v>6.22</v>
      </c>
      <c r="DA110">
        <f>AJ110</f>
        <v>5.66</v>
      </c>
      <c r="DB110">
        <v>0</v>
      </c>
    </row>
    <row r="111" spans="1:106" x14ac:dyDescent="0.2">
      <c r="A111">
        <f>ROW(Source!A141)</f>
        <v>141</v>
      </c>
      <c r="B111">
        <v>42559019</v>
      </c>
      <c r="C111">
        <v>42559250</v>
      </c>
      <c r="D111">
        <v>30596074</v>
      </c>
      <c r="E111">
        <v>1</v>
      </c>
      <c r="F111">
        <v>1</v>
      </c>
      <c r="G111">
        <v>30515945</v>
      </c>
      <c r="H111">
        <v>2</v>
      </c>
      <c r="I111" t="s">
        <v>577</v>
      </c>
      <c r="J111" t="s">
        <v>578</v>
      </c>
      <c r="K111" t="s">
        <v>579</v>
      </c>
      <c r="L111">
        <v>1367</v>
      </c>
      <c r="N111">
        <v>1011</v>
      </c>
      <c r="O111" t="s">
        <v>564</v>
      </c>
      <c r="P111" t="s">
        <v>564</v>
      </c>
      <c r="Q111">
        <v>1</v>
      </c>
      <c r="W111">
        <v>0</v>
      </c>
      <c r="X111">
        <v>-628430174</v>
      </c>
      <c r="Y111">
        <v>6.25E-2</v>
      </c>
      <c r="AA111">
        <v>0</v>
      </c>
      <c r="AB111">
        <v>606.79999999999995</v>
      </c>
      <c r="AC111">
        <v>292.94</v>
      </c>
      <c r="AD111">
        <v>0</v>
      </c>
      <c r="AE111">
        <v>0</v>
      </c>
      <c r="AF111">
        <v>76.81</v>
      </c>
      <c r="AG111">
        <v>14.36</v>
      </c>
      <c r="AH111">
        <v>0</v>
      </c>
      <c r="AI111">
        <v>1</v>
      </c>
      <c r="AJ111">
        <v>7.9</v>
      </c>
      <c r="AK111">
        <v>20.399999999999999</v>
      </c>
      <c r="AL111">
        <v>1</v>
      </c>
      <c r="AN111">
        <v>0</v>
      </c>
      <c r="AO111">
        <v>1</v>
      </c>
      <c r="AP111">
        <v>1</v>
      </c>
      <c r="AQ111">
        <v>0</v>
      </c>
      <c r="AR111">
        <v>0</v>
      </c>
      <c r="AS111" t="s">
        <v>3</v>
      </c>
      <c r="AT111">
        <v>0.05</v>
      </c>
      <c r="AU111" t="s">
        <v>21</v>
      </c>
      <c r="AV111">
        <v>0</v>
      </c>
      <c r="AW111">
        <v>2</v>
      </c>
      <c r="AX111">
        <v>42706707</v>
      </c>
      <c r="AY111">
        <v>1</v>
      </c>
      <c r="AZ111">
        <v>0</v>
      </c>
      <c r="BA111">
        <v>174</v>
      </c>
      <c r="BB111">
        <v>0</v>
      </c>
      <c r="BC111">
        <v>0</v>
      </c>
      <c r="BD111">
        <v>0</v>
      </c>
      <c r="BE111">
        <v>0</v>
      </c>
      <c r="BF111">
        <v>0</v>
      </c>
      <c r="BG111">
        <v>0</v>
      </c>
      <c r="BH111">
        <v>0</v>
      </c>
      <c r="BI111">
        <v>0</v>
      </c>
      <c r="BJ111">
        <v>0</v>
      </c>
      <c r="BK111">
        <v>0</v>
      </c>
      <c r="BL111">
        <v>0</v>
      </c>
      <c r="BM111">
        <v>0</v>
      </c>
      <c r="BN111">
        <v>0</v>
      </c>
      <c r="BO111">
        <v>0</v>
      </c>
      <c r="BP111">
        <v>0</v>
      </c>
      <c r="BQ111">
        <v>0</v>
      </c>
      <c r="BR111">
        <v>0</v>
      </c>
      <c r="BS111">
        <v>0</v>
      </c>
      <c r="BT111">
        <v>0</v>
      </c>
      <c r="BU111">
        <v>0</v>
      </c>
      <c r="BV111">
        <v>0</v>
      </c>
      <c r="BW111">
        <v>0</v>
      </c>
      <c r="CX111">
        <f>Y111*Source!I141</f>
        <v>6.25E-2</v>
      </c>
      <c r="CY111">
        <f>AB111</f>
        <v>606.79999999999995</v>
      </c>
      <c r="CZ111">
        <f>AF111</f>
        <v>76.81</v>
      </c>
      <c r="DA111">
        <f>AJ111</f>
        <v>7.9</v>
      </c>
      <c r="DB111">
        <v>0</v>
      </c>
    </row>
    <row r="112" spans="1:106" x14ac:dyDescent="0.2">
      <c r="A112">
        <f>ROW(Source!A141)</f>
        <v>141</v>
      </c>
      <c r="B112">
        <v>42559019</v>
      </c>
      <c r="C112">
        <v>42559250</v>
      </c>
      <c r="D112">
        <v>30595318</v>
      </c>
      <c r="E112">
        <v>1</v>
      </c>
      <c r="F112">
        <v>1</v>
      </c>
      <c r="G112">
        <v>30515945</v>
      </c>
      <c r="H112">
        <v>2</v>
      </c>
      <c r="I112" t="s">
        <v>580</v>
      </c>
      <c r="J112" t="s">
        <v>581</v>
      </c>
      <c r="K112" t="s">
        <v>582</v>
      </c>
      <c r="L112">
        <v>1367</v>
      </c>
      <c r="N112">
        <v>1011</v>
      </c>
      <c r="O112" t="s">
        <v>564</v>
      </c>
      <c r="P112" t="s">
        <v>564</v>
      </c>
      <c r="Q112">
        <v>1</v>
      </c>
      <c r="W112">
        <v>0</v>
      </c>
      <c r="X112">
        <v>-94137371</v>
      </c>
      <c r="Y112">
        <v>3.7499999999999999E-2</v>
      </c>
      <c r="AA112">
        <v>0</v>
      </c>
      <c r="AB112">
        <v>915.93</v>
      </c>
      <c r="AC112">
        <v>612.61</v>
      </c>
      <c r="AD112">
        <v>0</v>
      </c>
      <c r="AE112">
        <v>0</v>
      </c>
      <c r="AF112">
        <v>102.11</v>
      </c>
      <c r="AG112">
        <v>30.03</v>
      </c>
      <c r="AH112">
        <v>0</v>
      </c>
      <c r="AI112">
        <v>1</v>
      </c>
      <c r="AJ112">
        <v>8.9700000000000006</v>
      </c>
      <c r="AK112">
        <v>20.399999999999999</v>
      </c>
      <c r="AL112">
        <v>1</v>
      </c>
      <c r="AN112">
        <v>0</v>
      </c>
      <c r="AO112">
        <v>1</v>
      </c>
      <c r="AP112">
        <v>1</v>
      </c>
      <c r="AQ112">
        <v>0</v>
      </c>
      <c r="AR112">
        <v>0</v>
      </c>
      <c r="AS112" t="s">
        <v>3</v>
      </c>
      <c r="AT112">
        <v>0.03</v>
      </c>
      <c r="AU112" t="s">
        <v>21</v>
      </c>
      <c r="AV112">
        <v>0</v>
      </c>
      <c r="AW112">
        <v>2</v>
      </c>
      <c r="AX112">
        <v>42706708</v>
      </c>
      <c r="AY112">
        <v>1</v>
      </c>
      <c r="AZ112">
        <v>0</v>
      </c>
      <c r="BA112">
        <v>175</v>
      </c>
      <c r="BB112">
        <v>0</v>
      </c>
      <c r="BC112">
        <v>0</v>
      </c>
      <c r="BD112">
        <v>0</v>
      </c>
      <c r="BE112">
        <v>0</v>
      </c>
      <c r="BF112">
        <v>0</v>
      </c>
      <c r="BG112">
        <v>0</v>
      </c>
      <c r="BH112">
        <v>0</v>
      </c>
      <c r="BI112">
        <v>0</v>
      </c>
      <c r="BJ112">
        <v>0</v>
      </c>
      <c r="BK112">
        <v>0</v>
      </c>
      <c r="BL112">
        <v>0</v>
      </c>
      <c r="BM112">
        <v>0</v>
      </c>
      <c r="BN112">
        <v>0</v>
      </c>
      <c r="BO112">
        <v>0</v>
      </c>
      <c r="BP112">
        <v>0</v>
      </c>
      <c r="BQ112">
        <v>0</v>
      </c>
      <c r="BR112">
        <v>0</v>
      </c>
      <c r="BS112">
        <v>0</v>
      </c>
      <c r="BT112">
        <v>0</v>
      </c>
      <c r="BU112">
        <v>0</v>
      </c>
      <c r="BV112">
        <v>0</v>
      </c>
      <c r="BW112">
        <v>0</v>
      </c>
      <c r="CX112">
        <f>Y112*Source!I141</f>
        <v>3.7499999999999999E-2</v>
      </c>
      <c r="CY112">
        <f>AB112</f>
        <v>915.93</v>
      </c>
      <c r="CZ112">
        <f>AF112</f>
        <v>102.11</v>
      </c>
      <c r="DA112">
        <f>AJ112</f>
        <v>8.9700000000000006</v>
      </c>
      <c r="DB112">
        <v>0</v>
      </c>
    </row>
    <row r="113" spans="1:106" x14ac:dyDescent="0.2">
      <c r="A113">
        <f>ROW(Source!A141)</f>
        <v>141</v>
      </c>
      <c r="B113">
        <v>42559019</v>
      </c>
      <c r="C113">
        <v>42559250</v>
      </c>
      <c r="D113">
        <v>30572591</v>
      </c>
      <c r="E113">
        <v>1</v>
      </c>
      <c r="F113">
        <v>1</v>
      </c>
      <c r="G113">
        <v>30515945</v>
      </c>
      <c r="H113">
        <v>3</v>
      </c>
      <c r="I113" t="s">
        <v>583</v>
      </c>
      <c r="J113" t="s">
        <v>584</v>
      </c>
      <c r="K113" t="s">
        <v>585</v>
      </c>
      <c r="L113">
        <v>1348</v>
      </c>
      <c r="N113">
        <v>1009</v>
      </c>
      <c r="O113" t="s">
        <v>172</v>
      </c>
      <c r="P113" t="s">
        <v>172</v>
      </c>
      <c r="Q113">
        <v>1000</v>
      </c>
      <c r="W113">
        <v>0</v>
      </c>
      <c r="X113">
        <v>-1951435217</v>
      </c>
      <c r="Y113">
        <v>2.1000000000000001E-4</v>
      </c>
      <c r="AA113">
        <v>63358.78</v>
      </c>
      <c r="AB113">
        <v>0</v>
      </c>
      <c r="AC113">
        <v>0</v>
      </c>
      <c r="AD113">
        <v>0</v>
      </c>
      <c r="AE113">
        <v>8596.85</v>
      </c>
      <c r="AF113">
        <v>0</v>
      </c>
      <c r="AG113">
        <v>0</v>
      </c>
      <c r="AH113">
        <v>0</v>
      </c>
      <c r="AI113">
        <v>7.37</v>
      </c>
      <c r="AJ113">
        <v>1</v>
      </c>
      <c r="AK113">
        <v>1</v>
      </c>
      <c r="AL113">
        <v>1</v>
      </c>
      <c r="AN113">
        <v>0</v>
      </c>
      <c r="AO113">
        <v>1</v>
      </c>
      <c r="AP113">
        <v>0</v>
      </c>
      <c r="AQ113">
        <v>0</v>
      </c>
      <c r="AR113">
        <v>0</v>
      </c>
      <c r="AS113" t="s">
        <v>3</v>
      </c>
      <c r="AT113">
        <v>2.1000000000000001E-4</v>
      </c>
      <c r="AU113" t="s">
        <v>3</v>
      </c>
      <c r="AV113">
        <v>0</v>
      </c>
      <c r="AW113">
        <v>2</v>
      </c>
      <c r="AX113">
        <v>42706709</v>
      </c>
      <c r="AY113">
        <v>1</v>
      </c>
      <c r="AZ113">
        <v>0</v>
      </c>
      <c r="BA113">
        <v>176</v>
      </c>
      <c r="BB113">
        <v>0</v>
      </c>
      <c r="BC113">
        <v>0</v>
      </c>
      <c r="BD113">
        <v>0</v>
      </c>
      <c r="BE113">
        <v>0</v>
      </c>
      <c r="BF113">
        <v>0</v>
      </c>
      <c r="BG113">
        <v>0</v>
      </c>
      <c r="BH113">
        <v>0</v>
      </c>
      <c r="BI113">
        <v>0</v>
      </c>
      <c r="BJ113">
        <v>0</v>
      </c>
      <c r="BK113">
        <v>0</v>
      </c>
      <c r="BL113">
        <v>0</v>
      </c>
      <c r="BM113">
        <v>0</v>
      </c>
      <c r="BN113">
        <v>0</v>
      </c>
      <c r="BO113">
        <v>0</v>
      </c>
      <c r="BP113">
        <v>0</v>
      </c>
      <c r="BQ113">
        <v>0</v>
      </c>
      <c r="BR113">
        <v>0</v>
      </c>
      <c r="BS113">
        <v>0</v>
      </c>
      <c r="BT113">
        <v>0</v>
      </c>
      <c r="BU113">
        <v>0</v>
      </c>
      <c r="BV113">
        <v>0</v>
      </c>
      <c r="BW113">
        <v>0</v>
      </c>
      <c r="CX113">
        <f>Y113*Source!I141</f>
        <v>2.1000000000000001E-4</v>
      </c>
      <c r="CY113">
        <f>AA113</f>
        <v>63358.78</v>
      </c>
      <c r="CZ113">
        <f>AE113</f>
        <v>8596.85</v>
      </c>
      <c r="DA113">
        <f>AI113</f>
        <v>7.37</v>
      </c>
      <c r="DB113">
        <v>0</v>
      </c>
    </row>
    <row r="114" spans="1:106" x14ac:dyDescent="0.2">
      <c r="A114">
        <f>ROW(Source!A141)</f>
        <v>141</v>
      </c>
      <c r="B114">
        <v>42559019</v>
      </c>
      <c r="C114">
        <v>42559250</v>
      </c>
      <c r="D114">
        <v>30571127</v>
      </c>
      <c r="E114">
        <v>1</v>
      </c>
      <c r="F114">
        <v>1</v>
      </c>
      <c r="G114">
        <v>30515945</v>
      </c>
      <c r="H114">
        <v>3</v>
      </c>
      <c r="I114" t="s">
        <v>586</v>
      </c>
      <c r="J114" t="s">
        <v>587</v>
      </c>
      <c r="K114" t="s">
        <v>588</v>
      </c>
      <c r="L114">
        <v>1348</v>
      </c>
      <c r="N114">
        <v>1009</v>
      </c>
      <c r="O114" t="s">
        <v>172</v>
      </c>
      <c r="P114" t="s">
        <v>172</v>
      </c>
      <c r="Q114">
        <v>1000</v>
      </c>
      <c r="W114">
        <v>0</v>
      </c>
      <c r="X114">
        <v>-1798553121</v>
      </c>
      <c r="Y114">
        <v>2.5999999999999998E-4</v>
      </c>
      <c r="AA114">
        <v>78122.100000000006</v>
      </c>
      <c r="AB114">
        <v>0</v>
      </c>
      <c r="AC114">
        <v>0</v>
      </c>
      <c r="AD114">
        <v>0</v>
      </c>
      <c r="AE114">
        <v>17876.91</v>
      </c>
      <c r="AF114">
        <v>0</v>
      </c>
      <c r="AG114">
        <v>0</v>
      </c>
      <c r="AH114">
        <v>0</v>
      </c>
      <c r="AI114">
        <v>4.37</v>
      </c>
      <c r="AJ114">
        <v>1</v>
      </c>
      <c r="AK114">
        <v>1</v>
      </c>
      <c r="AL114">
        <v>1</v>
      </c>
      <c r="AN114">
        <v>0</v>
      </c>
      <c r="AO114">
        <v>1</v>
      </c>
      <c r="AP114">
        <v>0</v>
      </c>
      <c r="AQ114">
        <v>0</v>
      </c>
      <c r="AR114">
        <v>0</v>
      </c>
      <c r="AS114" t="s">
        <v>3</v>
      </c>
      <c r="AT114">
        <v>2.5999999999999998E-4</v>
      </c>
      <c r="AU114" t="s">
        <v>3</v>
      </c>
      <c r="AV114">
        <v>0</v>
      </c>
      <c r="AW114">
        <v>2</v>
      </c>
      <c r="AX114">
        <v>42706710</v>
      </c>
      <c r="AY114">
        <v>1</v>
      </c>
      <c r="AZ114">
        <v>0</v>
      </c>
      <c r="BA114">
        <v>177</v>
      </c>
      <c r="BB114">
        <v>0</v>
      </c>
      <c r="BC114">
        <v>0</v>
      </c>
      <c r="BD114">
        <v>0</v>
      </c>
      <c r="BE114">
        <v>0</v>
      </c>
      <c r="BF114">
        <v>0</v>
      </c>
      <c r="BG114">
        <v>0</v>
      </c>
      <c r="BH114">
        <v>0</v>
      </c>
      <c r="BI114">
        <v>0</v>
      </c>
      <c r="BJ114">
        <v>0</v>
      </c>
      <c r="BK114">
        <v>0</v>
      </c>
      <c r="BL114">
        <v>0</v>
      </c>
      <c r="BM114">
        <v>0</v>
      </c>
      <c r="BN114">
        <v>0</v>
      </c>
      <c r="BO114">
        <v>0</v>
      </c>
      <c r="BP114">
        <v>0</v>
      </c>
      <c r="BQ114">
        <v>0</v>
      </c>
      <c r="BR114">
        <v>0</v>
      </c>
      <c r="BS114">
        <v>0</v>
      </c>
      <c r="BT114">
        <v>0</v>
      </c>
      <c r="BU114">
        <v>0</v>
      </c>
      <c r="BV114">
        <v>0</v>
      </c>
      <c r="BW114">
        <v>0</v>
      </c>
      <c r="CX114">
        <f>Y114*Source!I141</f>
        <v>2.5999999999999998E-4</v>
      </c>
      <c r="CY114">
        <f>AA114</f>
        <v>78122.100000000006</v>
      </c>
      <c r="CZ114">
        <f>AE114</f>
        <v>17876.91</v>
      </c>
      <c r="DA114">
        <f>AI114</f>
        <v>4.37</v>
      </c>
      <c r="DB114">
        <v>0</v>
      </c>
    </row>
    <row r="115" spans="1:106" x14ac:dyDescent="0.2">
      <c r="A115">
        <f>ROW(Source!A141)</f>
        <v>141</v>
      </c>
      <c r="B115">
        <v>42559019</v>
      </c>
      <c r="C115">
        <v>42559250</v>
      </c>
      <c r="D115">
        <v>30578399</v>
      </c>
      <c r="E115">
        <v>1</v>
      </c>
      <c r="F115">
        <v>1</v>
      </c>
      <c r="G115">
        <v>30515945</v>
      </c>
      <c r="H115">
        <v>3</v>
      </c>
      <c r="I115" t="s">
        <v>589</v>
      </c>
      <c r="J115" t="s">
        <v>590</v>
      </c>
      <c r="K115" t="s">
        <v>591</v>
      </c>
      <c r="L115">
        <v>1354</v>
      </c>
      <c r="N115">
        <v>1010</v>
      </c>
      <c r="O115" t="s">
        <v>43</v>
      </c>
      <c r="P115" t="s">
        <v>43</v>
      </c>
      <c r="Q115">
        <v>1</v>
      </c>
      <c r="W115">
        <v>0</v>
      </c>
      <c r="X115">
        <v>-2138448666</v>
      </c>
      <c r="Y115">
        <v>2</v>
      </c>
      <c r="AA115">
        <v>138.47999999999999</v>
      </c>
      <c r="AB115">
        <v>0</v>
      </c>
      <c r="AC115">
        <v>0</v>
      </c>
      <c r="AD115">
        <v>0</v>
      </c>
      <c r="AE115">
        <v>37.630000000000003</v>
      </c>
      <c r="AF115">
        <v>0</v>
      </c>
      <c r="AG115">
        <v>0</v>
      </c>
      <c r="AH115">
        <v>0</v>
      </c>
      <c r="AI115">
        <v>3.68</v>
      </c>
      <c r="AJ115">
        <v>1</v>
      </c>
      <c r="AK115">
        <v>1</v>
      </c>
      <c r="AL115">
        <v>1</v>
      </c>
      <c r="AN115">
        <v>0</v>
      </c>
      <c r="AO115">
        <v>1</v>
      </c>
      <c r="AP115">
        <v>0</v>
      </c>
      <c r="AQ115">
        <v>0</v>
      </c>
      <c r="AR115">
        <v>0</v>
      </c>
      <c r="AS115" t="s">
        <v>3</v>
      </c>
      <c r="AT115">
        <v>2</v>
      </c>
      <c r="AU115" t="s">
        <v>3</v>
      </c>
      <c r="AV115">
        <v>0</v>
      </c>
      <c r="AW115">
        <v>2</v>
      </c>
      <c r="AX115">
        <v>42706711</v>
      </c>
      <c r="AY115">
        <v>1</v>
      </c>
      <c r="AZ115">
        <v>0</v>
      </c>
      <c r="BA115">
        <v>178</v>
      </c>
      <c r="BB115">
        <v>0</v>
      </c>
      <c r="BC115">
        <v>0</v>
      </c>
      <c r="BD115">
        <v>0</v>
      </c>
      <c r="BE115">
        <v>0</v>
      </c>
      <c r="BF115">
        <v>0</v>
      </c>
      <c r="BG115">
        <v>0</v>
      </c>
      <c r="BH115">
        <v>0</v>
      </c>
      <c r="BI115">
        <v>0</v>
      </c>
      <c r="BJ115">
        <v>0</v>
      </c>
      <c r="BK115">
        <v>0</v>
      </c>
      <c r="BL115">
        <v>0</v>
      </c>
      <c r="BM115">
        <v>0</v>
      </c>
      <c r="BN115">
        <v>0</v>
      </c>
      <c r="BO115">
        <v>0</v>
      </c>
      <c r="BP115">
        <v>0</v>
      </c>
      <c r="BQ115">
        <v>0</v>
      </c>
      <c r="BR115">
        <v>0</v>
      </c>
      <c r="BS115">
        <v>0</v>
      </c>
      <c r="BT115">
        <v>0</v>
      </c>
      <c r="BU115">
        <v>0</v>
      </c>
      <c r="BV115">
        <v>0</v>
      </c>
      <c r="BW115">
        <v>0</v>
      </c>
      <c r="CX115">
        <f>Y115*Source!I141</f>
        <v>2</v>
      </c>
      <c r="CY115">
        <f>AA115</f>
        <v>138.47999999999999</v>
      </c>
      <c r="CZ115">
        <f>AE115</f>
        <v>37.630000000000003</v>
      </c>
      <c r="DA115">
        <f>AI115</f>
        <v>3.68</v>
      </c>
      <c r="DB115">
        <v>0</v>
      </c>
    </row>
    <row r="116" spans="1:106" x14ac:dyDescent="0.2">
      <c r="A116">
        <f>ROW(Source!A141)</f>
        <v>141</v>
      </c>
      <c r="B116">
        <v>42559019</v>
      </c>
      <c r="C116">
        <v>42559250</v>
      </c>
      <c r="D116">
        <v>30541208</v>
      </c>
      <c r="E116">
        <v>30515945</v>
      </c>
      <c r="F116">
        <v>1</v>
      </c>
      <c r="G116">
        <v>30515945</v>
      </c>
      <c r="H116">
        <v>3</v>
      </c>
      <c r="I116" t="s">
        <v>555</v>
      </c>
      <c r="J116" t="s">
        <v>3</v>
      </c>
      <c r="K116" t="s">
        <v>556</v>
      </c>
      <c r="L116">
        <v>1344</v>
      </c>
      <c r="N116">
        <v>1008</v>
      </c>
      <c r="O116" t="s">
        <v>554</v>
      </c>
      <c r="P116" t="s">
        <v>554</v>
      </c>
      <c r="Q116">
        <v>1</v>
      </c>
      <c r="W116">
        <v>0</v>
      </c>
      <c r="X116">
        <v>-94250534</v>
      </c>
      <c r="Y116">
        <v>0.01</v>
      </c>
      <c r="AA116">
        <v>1</v>
      </c>
      <c r="AB116">
        <v>0</v>
      </c>
      <c r="AC116">
        <v>0</v>
      </c>
      <c r="AD116">
        <v>0</v>
      </c>
      <c r="AE116">
        <v>1</v>
      </c>
      <c r="AF116">
        <v>0</v>
      </c>
      <c r="AG116">
        <v>0</v>
      </c>
      <c r="AH116">
        <v>0</v>
      </c>
      <c r="AI116">
        <v>1</v>
      </c>
      <c r="AJ116">
        <v>1</v>
      </c>
      <c r="AK116">
        <v>1</v>
      </c>
      <c r="AL116">
        <v>1</v>
      </c>
      <c r="AN116">
        <v>0</v>
      </c>
      <c r="AO116">
        <v>1</v>
      </c>
      <c r="AP116">
        <v>0</v>
      </c>
      <c r="AQ116">
        <v>0</v>
      </c>
      <c r="AR116">
        <v>0</v>
      </c>
      <c r="AS116" t="s">
        <v>3</v>
      </c>
      <c r="AT116">
        <v>0.01</v>
      </c>
      <c r="AU116" t="s">
        <v>3</v>
      </c>
      <c r="AV116">
        <v>0</v>
      </c>
      <c r="AW116">
        <v>2</v>
      </c>
      <c r="AX116">
        <v>42706713</v>
      </c>
      <c r="AY116">
        <v>1</v>
      </c>
      <c r="AZ116">
        <v>0</v>
      </c>
      <c r="BA116">
        <v>180</v>
      </c>
      <c r="BB116">
        <v>0</v>
      </c>
      <c r="BC116">
        <v>0</v>
      </c>
      <c r="BD116">
        <v>0</v>
      </c>
      <c r="BE116">
        <v>0</v>
      </c>
      <c r="BF116">
        <v>0</v>
      </c>
      <c r="BG116">
        <v>0</v>
      </c>
      <c r="BH116">
        <v>0</v>
      </c>
      <c r="BI116">
        <v>0</v>
      </c>
      <c r="BJ116">
        <v>0</v>
      </c>
      <c r="BK116">
        <v>0</v>
      </c>
      <c r="BL116">
        <v>0</v>
      </c>
      <c r="BM116">
        <v>0</v>
      </c>
      <c r="BN116">
        <v>0</v>
      </c>
      <c r="BO116">
        <v>0</v>
      </c>
      <c r="BP116">
        <v>0</v>
      </c>
      <c r="BQ116">
        <v>0</v>
      </c>
      <c r="BR116">
        <v>0</v>
      </c>
      <c r="BS116">
        <v>0</v>
      </c>
      <c r="BT116">
        <v>0</v>
      </c>
      <c r="BU116">
        <v>0</v>
      </c>
      <c r="BV116">
        <v>0</v>
      </c>
      <c r="BW116">
        <v>0</v>
      </c>
      <c r="CX116">
        <f>Y116*Source!I141</f>
        <v>0.01</v>
      </c>
      <c r="CY116">
        <f>AA116</f>
        <v>1</v>
      </c>
      <c r="CZ116">
        <f>AE116</f>
        <v>1</v>
      </c>
      <c r="DA116">
        <f>AI116</f>
        <v>1</v>
      </c>
      <c r="DB116">
        <v>0</v>
      </c>
    </row>
    <row r="117" spans="1:106" x14ac:dyDescent="0.2">
      <c r="A117">
        <f>ROW(Source!A144)</f>
        <v>144</v>
      </c>
      <c r="B117">
        <v>42559021</v>
      </c>
      <c r="C117">
        <v>42559260</v>
      </c>
      <c r="D117">
        <v>30515951</v>
      </c>
      <c r="E117">
        <v>30515945</v>
      </c>
      <c r="F117">
        <v>1</v>
      </c>
      <c r="G117">
        <v>30515945</v>
      </c>
      <c r="H117">
        <v>1</v>
      </c>
      <c r="I117" t="s">
        <v>549</v>
      </c>
      <c r="J117" t="s">
        <v>3</v>
      </c>
      <c r="K117" t="s">
        <v>550</v>
      </c>
      <c r="L117">
        <v>1191</v>
      </c>
      <c r="N117">
        <v>1013</v>
      </c>
      <c r="O117" t="s">
        <v>551</v>
      </c>
      <c r="P117" t="s">
        <v>551</v>
      </c>
      <c r="Q117">
        <v>1</v>
      </c>
      <c r="W117">
        <v>0</v>
      </c>
      <c r="X117">
        <v>476480486</v>
      </c>
      <c r="Y117">
        <v>67.965000000000003</v>
      </c>
      <c r="AA117">
        <v>0</v>
      </c>
      <c r="AB117">
        <v>0</v>
      </c>
      <c r="AC117">
        <v>0</v>
      </c>
      <c r="AD117">
        <v>0</v>
      </c>
      <c r="AE117">
        <v>0</v>
      </c>
      <c r="AF117">
        <v>0</v>
      </c>
      <c r="AG117">
        <v>0</v>
      </c>
      <c r="AH117">
        <v>0</v>
      </c>
      <c r="AI117">
        <v>1</v>
      </c>
      <c r="AJ117">
        <v>1</v>
      </c>
      <c r="AK117">
        <v>1</v>
      </c>
      <c r="AL117">
        <v>1</v>
      </c>
      <c r="AN117">
        <v>0</v>
      </c>
      <c r="AO117">
        <v>1</v>
      </c>
      <c r="AP117">
        <v>1</v>
      </c>
      <c r="AQ117">
        <v>0</v>
      </c>
      <c r="AR117">
        <v>0</v>
      </c>
      <c r="AS117" t="s">
        <v>3</v>
      </c>
      <c r="AT117">
        <v>59.1</v>
      </c>
      <c r="AU117" t="s">
        <v>22</v>
      </c>
      <c r="AV117">
        <v>1</v>
      </c>
      <c r="AW117">
        <v>2</v>
      </c>
      <c r="AX117">
        <v>42706715</v>
      </c>
      <c r="AY117">
        <v>1</v>
      </c>
      <c r="AZ117">
        <v>0</v>
      </c>
      <c r="BA117">
        <v>181</v>
      </c>
      <c r="BB117">
        <v>0</v>
      </c>
      <c r="BC117">
        <v>0</v>
      </c>
      <c r="BD117">
        <v>0</v>
      </c>
      <c r="BE117">
        <v>0</v>
      </c>
      <c r="BF117">
        <v>0</v>
      </c>
      <c r="BG117">
        <v>0</v>
      </c>
      <c r="BH117">
        <v>0</v>
      </c>
      <c r="BI117">
        <v>0</v>
      </c>
      <c r="BJ117">
        <v>0</v>
      </c>
      <c r="BK117">
        <v>0</v>
      </c>
      <c r="BL117">
        <v>0</v>
      </c>
      <c r="BM117">
        <v>0</v>
      </c>
      <c r="BN117">
        <v>0</v>
      </c>
      <c r="BO117">
        <v>0</v>
      </c>
      <c r="BP117">
        <v>0</v>
      </c>
      <c r="BQ117">
        <v>0</v>
      </c>
      <c r="BR117">
        <v>0</v>
      </c>
      <c r="BS117">
        <v>0</v>
      </c>
      <c r="BT117">
        <v>0</v>
      </c>
      <c r="BU117">
        <v>0</v>
      </c>
      <c r="BV117">
        <v>0</v>
      </c>
      <c r="BW117">
        <v>0</v>
      </c>
      <c r="CX117">
        <f>Y117*Source!I144</f>
        <v>400.83310260000002</v>
      </c>
      <c r="CY117">
        <f>AD117</f>
        <v>0</v>
      </c>
      <c r="CZ117">
        <f>AH117</f>
        <v>0</v>
      </c>
      <c r="DA117">
        <f>AL117</f>
        <v>1</v>
      </c>
      <c r="DB117">
        <v>0</v>
      </c>
    </row>
    <row r="118" spans="1:106" x14ac:dyDescent="0.2">
      <c r="A118">
        <f>ROW(Source!A144)</f>
        <v>144</v>
      </c>
      <c r="B118">
        <v>42559021</v>
      </c>
      <c r="C118">
        <v>42559260</v>
      </c>
      <c r="D118">
        <v>30516999</v>
      </c>
      <c r="E118">
        <v>30515945</v>
      </c>
      <c r="F118">
        <v>1</v>
      </c>
      <c r="G118">
        <v>30515945</v>
      </c>
      <c r="H118">
        <v>2</v>
      </c>
      <c r="I118" t="s">
        <v>552</v>
      </c>
      <c r="J118" t="s">
        <v>3</v>
      </c>
      <c r="K118" t="s">
        <v>553</v>
      </c>
      <c r="L118">
        <v>1344</v>
      </c>
      <c r="N118">
        <v>1008</v>
      </c>
      <c r="O118" t="s">
        <v>554</v>
      </c>
      <c r="P118" t="s">
        <v>554</v>
      </c>
      <c r="Q118">
        <v>1</v>
      </c>
      <c r="W118">
        <v>0</v>
      </c>
      <c r="X118">
        <v>-1180195794</v>
      </c>
      <c r="Y118">
        <v>196.3125</v>
      </c>
      <c r="AA118">
        <v>0</v>
      </c>
      <c r="AB118">
        <v>1</v>
      </c>
      <c r="AC118">
        <v>0</v>
      </c>
      <c r="AD118">
        <v>0</v>
      </c>
      <c r="AE118">
        <v>0</v>
      </c>
      <c r="AF118">
        <v>1</v>
      </c>
      <c r="AG118">
        <v>0</v>
      </c>
      <c r="AH118">
        <v>0</v>
      </c>
      <c r="AI118">
        <v>1</v>
      </c>
      <c r="AJ118">
        <v>1</v>
      </c>
      <c r="AK118">
        <v>1</v>
      </c>
      <c r="AL118">
        <v>1</v>
      </c>
      <c r="AN118">
        <v>0</v>
      </c>
      <c r="AO118">
        <v>1</v>
      </c>
      <c r="AP118">
        <v>1</v>
      </c>
      <c r="AQ118">
        <v>0</v>
      </c>
      <c r="AR118">
        <v>0</v>
      </c>
      <c r="AS118" t="s">
        <v>3</v>
      </c>
      <c r="AT118">
        <v>157.05000000000001</v>
      </c>
      <c r="AU118" t="s">
        <v>21</v>
      </c>
      <c r="AV118">
        <v>0</v>
      </c>
      <c r="AW118">
        <v>2</v>
      </c>
      <c r="AX118">
        <v>42706716</v>
      </c>
      <c r="AY118">
        <v>1</v>
      </c>
      <c r="AZ118">
        <v>0</v>
      </c>
      <c r="BA118">
        <v>182</v>
      </c>
      <c r="BB118">
        <v>0</v>
      </c>
      <c r="BC118">
        <v>0</v>
      </c>
      <c r="BD118">
        <v>0</v>
      </c>
      <c r="BE118">
        <v>0</v>
      </c>
      <c r="BF118">
        <v>0</v>
      </c>
      <c r="BG118">
        <v>0</v>
      </c>
      <c r="BH118">
        <v>0</v>
      </c>
      <c r="BI118">
        <v>0</v>
      </c>
      <c r="BJ118">
        <v>0</v>
      </c>
      <c r="BK118">
        <v>0</v>
      </c>
      <c r="BL118">
        <v>0</v>
      </c>
      <c r="BM118">
        <v>0</v>
      </c>
      <c r="BN118">
        <v>0</v>
      </c>
      <c r="BO118">
        <v>0</v>
      </c>
      <c r="BP118">
        <v>0</v>
      </c>
      <c r="BQ118">
        <v>0</v>
      </c>
      <c r="BR118">
        <v>0</v>
      </c>
      <c r="BS118">
        <v>0</v>
      </c>
      <c r="BT118">
        <v>0</v>
      </c>
      <c r="BU118">
        <v>0</v>
      </c>
      <c r="BV118">
        <v>0</v>
      </c>
      <c r="BW118">
        <v>0</v>
      </c>
      <c r="CX118">
        <f>Y118*Source!I144</f>
        <v>1157.7804524999999</v>
      </c>
      <c r="CY118">
        <f>AB118</f>
        <v>1</v>
      </c>
      <c r="CZ118">
        <f>AF118</f>
        <v>1</v>
      </c>
      <c r="DA118">
        <f>AJ118</f>
        <v>1</v>
      </c>
      <c r="DB118">
        <v>0</v>
      </c>
    </row>
    <row r="119" spans="1:106" x14ac:dyDescent="0.2">
      <c r="A119">
        <f>ROW(Source!A144)</f>
        <v>144</v>
      </c>
      <c r="B119">
        <v>42559021</v>
      </c>
      <c r="C119">
        <v>42559260</v>
      </c>
      <c r="D119">
        <v>30578608</v>
      </c>
      <c r="E119">
        <v>1</v>
      </c>
      <c r="F119">
        <v>1</v>
      </c>
      <c r="G119">
        <v>30515945</v>
      </c>
      <c r="H119">
        <v>3</v>
      </c>
      <c r="I119" t="s">
        <v>592</v>
      </c>
      <c r="J119" t="s">
        <v>593</v>
      </c>
      <c r="K119" t="s">
        <v>594</v>
      </c>
      <c r="L119">
        <v>1391</v>
      </c>
      <c r="N119">
        <v>1013</v>
      </c>
      <c r="O119" t="s">
        <v>595</v>
      </c>
      <c r="P119" t="s">
        <v>595</v>
      </c>
      <c r="Q119">
        <v>1</v>
      </c>
      <c r="W119">
        <v>0</v>
      </c>
      <c r="X119">
        <v>691494771</v>
      </c>
      <c r="Y119">
        <v>44.2</v>
      </c>
      <c r="AA119">
        <v>14.48</v>
      </c>
      <c r="AB119">
        <v>0</v>
      </c>
      <c r="AC119">
        <v>0</v>
      </c>
      <c r="AD119">
        <v>0</v>
      </c>
      <c r="AE119">
        <v>14.48</v>
      </c>
      <c r="AF119">
        <v>0</v>
      </c>
      <c r="AG119">
        <v>0</v>
      </c>
      <c r="AH119">
        <v>0</v>
      </c>
      <c r="AI119">
        <v>1</v>
      </c>
      <c r="AJ119">
        <v>1</v>
      </c>
      <c r="AK119">
        <v>1</v>
      </c>
      <c r="AL119">
        <v>1</v>
      </c>
      <c r="AN119">
        <v>0</v>
      </c>
      <c r="AO119">
        <v>1</v>
      </c>
      <c r="AP119">
        <v>0</v>
      </c>
      <c r="AQ119">
        <v>0</v>
      </c>
      <c r="AR119">
        <v>0</v>
      </c>
      <c r="AS119" t="s">
        <v>3</v>
      </c>
      <c r="AT119">
        <v>44.2</v>
      </c>
      <c r="AU119" t="s">
        <v>3</v>
      </c>
      <c r="AV119">
        <v>0</v>
      </c>
      <c r="AW119">
        <v>2</v>
      </c>
      <c r="AX119">
        <v>42706717</v>
      </c>
      <c r="AY119">
        <v>1</v>
      </c>
      <c r="AZ119">
        <v>0</v>
      </c>
      <c r="BA119">
        <v>183</v>
      </c>
      <c r="BB119">
        <v>0</v>
      </c>
      <c r="BC119">
        <v>0</v>
      </c>
      <c r="BD119">
        <v>0</v>
      </c>
      <c r="BE119">
        <v>0</v>
      </c>
      <c r="BF119">
        <v>0</v>
      </c>
      <c r="BG119">
        <v>0</v>
      </c>
      <c r="BH119">
        <v>0</v>
      </c>
      <c r="BI119">
        <v>0</v>
      </c>
      <c r="BJ119">
        <v>0</v>
      </c>
      <c r="BK119">
        <v>0</v>
      </c>
      <c r="BL119">
        <v>0</v>
      </c>
      <c r="BM119">
        <v>0</v>
      </c>
      <c r="BN119">
        <v>0</v>
      </c>
      <c r="BO119">
        <v>0</v>
      </c>
      <c r="BP119">
        <v>0</v>
      </c>
      <c r="BQ119">
        <v>0</v>
      </c>
      <c r="BR119">
        <v>0</v>
      </c>
      <c r="BS119">
        <v>0</v>
      </c>
      <c r="BT119">
        <v>0</v>
      </c>
      <c r="BU119">
        <v>0</v>
      </c>
      <c r="BV119">
        <v>0</v>
      </c>
      <c r="BW119">
        <v>0</v>
      </c>
      <c r="CX119">
        <f>Y119*Source!I144</f>
        <v>260.67568800000004</v>
      </c>
      <c r="CY119">
        <f>AA119</f>
        <v>14.48</v>
      </c>
      <c r="CZ119">
        <f>AE119</f>
        <v>14.48</v>
      </c>
      <c r="DA119">
        <f>AI119</f>
        <v>1</v>
      </c>
      <c r="DB119">
        <v>0</v>
      </c>
    </row>
    <row r="120" spans="1:106" x14ac:dyDescent="0.2">
      <c r="A120">
        <f>ROW(Source!A144)</f>
        <v>144</v>
      </c>
      <c r="B120">
        <v>42559021</v>
      </c>
      <c r="C120">
        <v>42559260</v>
      </c>
      <c r="D120">
        <v>30541208</v>
      </c>
      <c r="E120">
        <v>30515945</v>
      </c>
      <c r="F120">
        <v>1</v>
      </c>
      <c r="G120">
        <v>30515945</v>
      </c>
      <c r="H120">
        <v>3</v>
      </c>
      <c r="I120" t="s">
        <v>555</v>
      </c>
      <c r="J120" t="s">
        <v>3</v>
      </c>
      <c r="K120" t="s">
        <v>556</v>
      </c>
      <c r="L120">
        <v>1344</v>
      </c>
      <c r="N120">
        <v>1008</v>
      </c>
      <c r="O120" t="s">
        <v>554</v>
      </c>
      <c r="P120" t="s">
        <v>554</v>
      </c>
      <c r="Q120">
        <v>1</v>
      </c>
      <c r="W120">
        <v>0</v>
      </c>
      <c r="X120">
        <v>-94250534</v>
      </c>
      <c r="Y120">
        <v>134.54</v>
      </c>
      <c r="AA120">
        <v>1</v>
      </c>
      <c r="AB120">
        <v>0</v>
      </c>
      <c r="AC120">
        <v>0</v>
      </c>
      <c r="AD120">
        <v>0</v>
      </c>
      <c r="AE120">
        <v>1</v>
      </c>
      <c r="AF120">
        <v>0</v>
      </c>
      <c r="AG120">
        <v>0</v>
      </c>
      <c r="AH120">
        <v>0</v>
      </c>
      <c r="AI120">
        <v>1</v>
      </c>
      <c r="AJ120">
        <v>1</v>
      </c>
      <c r="AK120">
        <v>1</v>
      </c>
      <c r="AL120">
        <v>1</v>
      </c>
      <c r="AN120">
        <v>0</v>
      </c>
      <c r="AO120">
        <v>1</v>
      </c>
      <c r="AP120">
        <v>0</v>
      </c>
      <c r="AQ120">
        <v>0</v>
      </c>
      <c r="AR120">
        <v>0</v>
      </c>
      <c r="AS120" t="s">
        <v>3</v>
      </c>
      <c r="AT120">
        <v>134.54</v>
      </c>
      <c r="AU120" t="s">
        <v>3</v>
      </c>
      <c r="AV120">
        <v>0</v>
      </c>
      <c r="AW120">
        <v>2</v>
      </c>
      <c r="AX120">
        <v>42706719</v>
      </c>
      <c r="AY120">
        <v>1</v>
      </c>
      <c r="AZ120">
        <v>0</v>
      </c>
      <c r="BA120">
        <v>185</v>
      </c>
      <c r="BB120">
        <v>0</v>
      </c>
      <c r="BC120">
        <v>0</v>
      </c>
      <c r="BD120">
        <v>0</v>
      </c>
      <c r="BE120">
        <v>0</v>
      </c>
      <c r="BF120">
        <v>0</v>
      </c>
      <c r="BG120">
        <v>0</v>
      </c>
      <c r="BH120">
        <v>0</v>
      </c>
      <c r="BI120">
        <v>0</v>
      </c>
      <c r="BJ120">
        <v>0</v>
      </c>
      <c r="BK120">
        <v>0</v>
      </c>
      <c r="BL120">
        <v>0</v>
      </c>
      <c r="BM120">
        <v>0</v>
      </c>
      <c r="BN120">
        <v>0</v>
      </c>
      <c r="BO120">
        <v>0</v>
      </c>
      <c r="BP120">
        <v>0</v>
      </c>
      <c r="BQ120">
        <v>0</v>
      </c>
      <c r="BR120">
        <v>0</v>
      </c>
      <c r="BS120">
        <v>0</v>
      </c>
      <c r="BT120">
        <v>0</v>
      </c>
      <c r="BU120">
        <v>0</v>
      </c>
      <c r="BV120">
        <v>0</v>
      </c>
      <c r="BW120">
        <v>0</v>
      </c>
      <c r="CX120">
        <f>Y120*Source!I144</f>
        <v>793.46848560000001</v>
      </c>
      <c r="CY120">
        <f>AA120</f>
        <v>1</v>
      </c>
      <c r="CZ120">
        <f>AE120</f>
        <v>1</v>
      </c>
      <c r="DA120">
        <f>AI120</f>
        <v>1</v>
      </c>
      <c r="DB120">
        <v>0</v>
      </c>
    </row>
    <row r="121" spans="1:106" x14ac:dyDescent="0.2">
      <c r="A121">
        <f>ROW(Source!A145)</f>
        <v>145</v>
      </c>
      <c r="B121">
        <v>42559019</v>
      </c>
      <c r="C121">
        <v>42559260</v>
      </c>
      <c r="D121">
        <v>30515951</v>
      </c>
      <c r="E121">
        <v>30515945</v>
      </c>
      <c r="F121">
        <v>1</v>
      </c>
      <c r="G121">
        <v>30515945</v>
      </c>
      <c r="H121">
        <v>1</v>
      </c>
      <c r="I121" t="s">
        <v>549</v>
      </c>
      <c r="J121" t="s">
        <v>3</v>
      </c>
      <c r="K121" t="s">
        <v>550</v>
      </c>
      <c r="L121">
        <v>1191</v>
      </c>
      <c r="N121">
        <v>1013</v>
      </c>
      <c r="O121" t="s">
        <v>551</v>
      </c>
      <c r="P121" t="s">
        <v>551</v>
      </c>
      <c r="Q121">
        <v>1</v>
      </c>
      <c r="W121">
        <v>0</v>
      </c>
      <c r="X121">
        <v>476480486</v>
      </c>
      <c r="Y121">
        <v>67.965000000000003</v>
      </c>
      <c r="AA121">
        <v>0</v>
      </c>
      <c r="AB121">
        <v>0</v>
      </c>
      <c r="AC121">
        <v>0</v>
      </c>
      <c r="AD121">
        <v>0</v>
      </c>
      <c r="AE121">
        <v>0</v>
      </c>
      <c r="AF121">
        <v>0</v>
      </c>
      <c r="AG121">
        <v>0</v>
      </c>
      <c r="AH121">
        <v>0</v>
      </c>
      <c r="AI121">
        <v>1</v>
      </c>
      <c r="AJ121">
        <v>1</v>
      </c>
      <c r="AK121">
        <v>1</v>
      </c>
      <c r="AL121">
        <v>1</v>
      </c>
      <c r="AN121">
        <v>0</v>
      </c>
      <c r="AO121">
        <v>1</v>
      </c>
      <c r="AP121">
        <v>1</v>
      </c>
      <c r="AQ121">
        <v>0</v>
      </c>
      <c r="AR121">
        <v>0</v>
      </c>
      <c r="AS121" t="s">
        <v>3</v>
      </c>
      <c r="AT121">
        <v>59.1</v>
      </c>
      <c r="AU121" t="s">
        <v>22</v>
      </c>
      <c r="AV121">
        <v>1</v>
      </c>
      <c r="AW121">
        <v>2</v>
      </c>
      <c r="AX121">
        <v>42706715</v>
      </c>
      <c r="AY121">
        <v>1</v>
      </c>
      <c r="AZ121">
        <v>0</v>
      </c>
      <c r="BA121">
        <v>186</v>
      </c>
      <c r="BB121">
        <v>0</v>
      </c>
      <c r="BC121">
        <v>0</v>
      </c>
      <c r="BD121">
        <v>0</v>
      </c>
      <c r="BE121">
        <v>0</v>
      </c>
      <c r="BF121">
        <v>0</v>
      </c>
      <c r="BG121">
        <v>0</v>
      </c>
      <c r="BH121">
        <v>0</v>
      </c>
      <c r="BI121">
        <v>0</v>
      </c>
      <c r="BJ121">
        <v>0</v>
      </c>
      <c r="BK121">
        <v>0</v>
      </c>
      <c r="BL121">
        <v>0</v>
      </c>
      <c r="BM121">
        <v>0</v>
      </c>
      <c r="BN121">
        <v>0</v>
      </c>
      <c r="BO121">
        <v>0</v>
      </c>
      <c r="BP121">
        <v>0</v>
      </c>
      <c r="BQ121">
        <v>0</v>
      </c>
      <c r="BR121">
        <v>0</v>
      </c>
      <c r="BS121">
        <v>0</v>
      </c>
      <c r="BT121">
        <v>0</v>
      </c>
      <c r="BU121">
        <v>0</v>
      </c>
      <c r="BV121">
        <v>0</v>
      </c>
      <c r="BW121">
        <v>0</v>
      </c>
      <c r="CX121">
        <f>Y121*Source!I145</f>
        <v>400.83310260000002</v>
      </c>
      <c r="CY121">
        <f>AD121</f>
        <v>0</v>
      </c>
      <c r="CZ121">
        <f>AH121</f>
        <v>0</v>
      </c>
      <c r="DA121">
        <f>AL121</f>
        <v>1</v>
      </c>
      <c r="DB121">
        <v>0</v>
      </c>
    </row>
    <row r="122" spans="1:106" x14ac:dyDescent="0.2">
      <c r="A122">
        <f>ROW(Source!A145)</f>
        <v>145</v>
      </c>
      <c r="B122">
        <v>42559019</v>
      </c>
      <c r="C122">
        <v>42559260</v>
      </c>
      <c r="D122">
        <v>30516999</v>
      </c>
      <c r="E122">
        <v>30515945</v>
      </c>
      <c r="F122">
        <v>1</v>
      </c>
      <c r="G122">
        <v>30515945</v>
      </c>
      <c r="H122">
        <v>2</v>
      </c>
      <c r="I122" t="s">
        <v>552</v>
      </c>
      <c r="J122" t="s">
        <v>3</v>
      </c>
      <c r="K122" t="s">
        <v>553</v>
      </c>
      <c r="L122">
        <v>1344</v>
      </c>
      <c r="N122">
        <v>1008</v>
      </c>
      <c r="O122" t="s">
        <v>554</v>
      </c>
      <c r="P122" t="s">
        <v>554</v>
      </c>
      <c r="Q122">
        <v>1</v>
      </c>
      <c r="W122">
        <v>0</v>
      </c>
      <c r="X122">
        <v>-1180195794</v>
      </c>
      <c r="Y122">
        <v>196.3125</v>
      </c>
      <c r="AA122">
        <v>0</v>
      </c>
      <c r="AB122">
        <v>1</v>
      </c>
      <c r="AC122">
        <v>0</v>
      </c>
      <c r="AD122">
        <v>0</v>
      </c>
      <c r="AE122">
        <v>0</v>
      </c>
      <c r="AF122">
        <v>1</v>
      </c>
      <c r="AG122">
        <v>0</v>
      </c>
      <c r="AH122">
        <v>0</v>
      </c>
      <c r="AI122">
        <v>1</v>
      </c>
      <c r="AJ122">
        <v>1</v>
      </c>
      <c r="AK122">
        <v>1</v>
      </c>
      <c r="AL122">
        <v>1</v>
      </c>
      <c r="AN122">
        <v>0</v>
      </c>
      <c r="AO122">
        <v>1</v>
      </c>
      <c r="AP122">
        <v>1</v>
      </c>
      <c r="AQ122">
        <v>0</v>
      </c>
      <c r="AR122">
        <v>0</v>
      </c>
      <c r="AS122" t="s">
        <v>3</v>
      </c>
      <c r="AT122">
        <v>157.05000000000001</v>
      </c>
      <c r="AU122" t="s">
        <v>21</v>
      </c>
      <c r="AV122">
        <v>0</v>
      </c>
      <c r="AW122">
        <v>2</v>
      </c>
      <c r="AX122">
        <v>42706716</v>
      </c>
      <c r="AY122">
        <v>1</v>
      </c>
      <c r="AZ122">
        <v>0</v>
      </c>
      <c r="BA122">
        <v>187</v>
      </c>
      <c r="BB122">
        <v>0</v>
      </c>
      <c r="BC122">
        <v>0</v>
      </c>
      <c r="BD122">
        <v>0</v>
      </c>
      <c r="BE122">
        <v>0</v>
      </c>
      <c r="BF122">
        <v>0</v>
      </c>
      <c r="BG122">
        <v>0</v>
      </c>
      <c r="BH122">
        <v>0</v>
      </c>
      <c r="BI122">
        <v>0</v>
      </c>
      <c r="BJ122">
        <v>0</v>
      </c>
      <c r="BK122">
        <v>0</v>
      </c>
      <c r="BL122">
        <v>0</v>
      </c>
      <c r="BM122">
        <v>0</v>
      </c>
      <c r="BN122">
        <v>0</v>
      </c>
      <c r="BO122">
        <v>0</v>
      </c>
      <c r="BP122">
        <v>0</v>
      </c>
      <c r="BQ122">
        <v>0</v>
      </c>
      <c r="BR122">
        <v>0</v>
      </c>
      <c r="BS122">
        <v>0</v>
      </c>
      <c r="BT122">
        <v>0</v>
      </c>
      <c r="BU122">
        <v>0</v>
      </c>
      <c r="BV122">
        <v>0</v>
      </c>
      <c r="BW122">
        <v>0</v>
      </c>
      <c r="CX122">
        <f>Y122*Source!I145</f>
        <v>1157.7804524999999</v>
      </c>
      <c r="CY122">
        <f>AB122</f>
        <v>1</v>
      </c>
      <c r="CZ122">
        <f>AF122</f>
        <v>1</v>
      </c>
      <c r="DA122">
        <f>AJ122</f>
        <v>1</v>
      </c>
      <c r="DB122">
        <v>0</v>
      </c>
    </row>
    <row r="123" spans="1:106" x14ac:dyDescent="0.2">
      <c r="A123">
        <f>ROW(Source!A145)</f>
        <v>145</v>
      </c>
      <c r="B123">
        <v>42559019</v>
      </c>
      <c r="C123">
        <v>42559260</v>
      </c>
      <c r="D123">
        <v>30578608</v>
      </c>
      <c r="E123">
        <v>1</v>
      </c>
      <c r="F123">
        <v>1</v>
      </c>
      <c r="G123">
        <v>30515945</v>
      </c>
      <c r="H123">
        <v>3</v>
      </c>
      <c r="I123" t="s">
        <v>592</v>
      </c>
      <c r="J123" t="s">
        <v>593</v>
      </c>
      <c r="K123" t="s">
        <v>594</v>
      </c>
      <c r="L123">
        <v>1391</v>
      </c>
      <c r="N123">
        <v>1013</v>
      </c>
      <c r="O123" t="s">
        <v>595</v>
      </c>
      <c r="P123" t="s">
        <v>595</v>
      </c>
      <c r="Q123">
        <v>1</v>
      </c>
      <c r="W123">
        <v>0</v>
      </c>
      <c r="X123">
        <v>691494771</v>
      </c>
      <c r="Y123">
        <v>44.2</v>
      </c>
      <c r="AA123">
        <v>36.340000000000003</v>
      </c>
      <c r="AB123">
        <v>0</v>
      </c>
      <c r="AC123">
        <v>0</v>
      </c>
      <c r="AD123">
        <v>0</v>
      </c>
      <c r="AE123">
        <v>14.48</v>
      </c>
      <c r="AF123">
        <v>0</v>
      </c>
      <c r="AG123">
        <v>0</v>
      </c>
      <c r="AH123">
        <v>0</v>
      </c>
      <c r="AI123">
        <v>2.5099999999999998</v>
      </c>
      <c r="AJ123">
        <v>1</v>
      </c>
      <c r="AK123">
        <v>1</v>
      </c>
      <c r="AL123">
        <v>1</v>
      </c>
      <c r="AN123">
        <v>0</v>
      </c>
      <c r="AO123">
        <v>1</v>
      </c>
      <c r="AP123">
        <v>0</v>
      </c>
      <c r="AQ123">
        <v>0</v>
      </c>
      <c r="AR123">
        <v>0</v>
      </c>
      <c r="AS123" t="s">
        <v>3</v>
      </c>
      <c r="AT123">
        <v>44.2</v>
      </c>
      <c r="AU123" t="s">
        <v>3</v>
      </c>
      <c r="AV123">
        <v>0</v>
      </c>
      <c r="AW123">
        <v>2</v>
      </c>
      <c r="AX123">
        <v>42706717</v>
      </c>
      <c r="AY123">
        <v>1</v>
      </c>
      <c r="AZ123">
        <v>0</v>
      </c>
      <c r="BA123">
        <v>188</v>
      </c>
      <c r="BB123">
        <v>0</v>
      </c>
      <c r="BC123">
        <v>0</v>
      </c>
      <c r="BD123">
        <v>0</v>
      </c>
      <c r="BE123">
        <v>0</v>
      </c>
      <c r="BF123">
        <v>0</v>
      </c>
      <c r="BG123">
        <v>0</v>
      </c>
      <c r="BH123">
        <v>0</v>
      </c>
      <c r="BI123">
        <v>0</v>
      </c>
      <c r="BJ123">
        <v>0</v>
      </c>
      <c r="BK123">
        <v>0</v>
      </c>
      <c r="BL123">
        <v>0</v>
      </c>
      <c r="BM123">
        <v>0</v>
      </c>
      <c r="BN123">
        <v>0</v>
      </c>
      <c r="BO123">
        <v>0</v>
      </c>
      <c r="BP123">
        <v>0</v>
      </c>
      <c r="BQ123">
        <v>0</v>
      </c>
      <c r="BR123">
        <v>0</v>
      </c>
      <c r="BS123">
        <v>0</v>
      </c>
      <c r="BT123">
        <v>0</v>
      </c>
      <c r="BU123">
        <v>0</v>
      </c>
      <c r="BV123">
        <v>0</v>
      </c>
      <c r="BW123">
        <v>0</v>
      </c>
      <c r="CX123">
        <f>Y123*Source!I145</f>
        <v>260.67568800000004</v>
      </c>
      <c r="CY123">
        <f>AA123</f>
        <v>36.340000000000003</v>
      </c>
      <c r="CZ123">
        <f>AE123</f>
        <v>14.48</v>
      </c>
      <c r="DA123">
        <f>AI123</f>
        <v>2.5099999999999998</v>
      </c>
      <c r="DB123">
        <v>0</v>
      </c>
    </row>
    <row r="124" spans="1:106" x14ac:dyDescent="0.2">
      <c r="A124">
        <f>ROW(Source!A145)</f>
        <v>145</v>
      </c>
      <c r="B124">
        <v>42559019</v>
      </c>
      <c r="C124">
        <v>42559260</v>
      </c>
      <c r="D124">
        <v>30541208</v>
      </c>
      <c r="E124">
        <v>30515945</v>
      </c>
      <c r="F124">
        <v>1</v>
      </c>
      <c r="G124">
        <v>30515945</v>
      </c>
      <c r="H124">
        <v>3</v>
      </c>
      <c r="I124" t="s">
        <v>555</v>
      </c>
      <c r="J124" t="s">
        <v>3</v>
      </c>
      <c r="K124" t="s">
        <v>556</v>
      </c>
      <c r="L124">
        <v>1344</v>
      </c>
      <c r="N124">
        <v>1008</v>
      </c>
      <c r="O124" t="s">
        <v>554</v>
      </c>
      <c r="P124" t="s">
        <v>554</v>
      </c>
      <c r="Q124">
        <v>1</v>
      </c>
      <c r="W124">
        <v>0</v>
      </c>
      <c r="X124">
        <v>-94250534</v>
      </c>
      <c r="Y124">
        <v>134.54</v>
      </c>
      <c r="AA124">
        <v>1</v>
      </c>
      <c r="AB124">
        <v>0</v>
      </c>
      <c r="AC124">
        <v>0</v>
      </c>
      <c r="AD124">
        <v>0</v>
      </c>
      <c r="AE124">
        <v>1</v>
      </c>
      <c r="AF124">
        <v>0</v>
      </c>
      <c r="AG124">
        <v>0</v>
      </c>
      <c r="AH124">
        <v>0</v>
      </c>
      <c r="AI124">
        <v>1</v>
      </c>
      <c r="AJ124">
        <v>1</v>
      </c>
      <c r="AK124">
        <v>1</v>
      </c>
      <c r="AL124">
        <v>1</v>
      </c>
      <c r="AN124">
        <v>0</v>
      </c>
      <c r="AO124">
        <v>1</v>
      </c>
      <c r="AP124">
        <v>0</v>
      </c>
      <c r="AQ124">
        <v>0</v>
      </c>
      <c r="AR124">
        <v>0</v>
      </c>
      <c r="AS124" t="s">
        <v>3</v>
      </c>
      <c r="AT124">
        <v>134.54</v>
      </c>
      <c r="AU124" t="s">
        <v>3</v>
      </c>
      <c r="AV124">
        <v>0</v>
      </c>
      <c r="AW124">
        <v>2</v>
      </c>
      <c r="AX124">
        <v>42706719</v>
      </c>
      <c r="AY124">
        <v>1</v>
      </c>
      <c r="AZ124">
        <v>0</v>
      </c>
      <c r="BA124">
        <v>190</v>
      </c>
      <c r="BB124">
        <v>0</v>
      </c>
      <c r="BC124">
        <v>0</v>
      </c>
      <c r="BD124">
        <v>0</v>
      </c>
      <c r="BE124">
        <v>0</v>
      </c>
      <c r="BF124">
        <v>0</v>
      </c>
      <c r="BG124">
        <v>0</v>
      </c>
      <c r="BH124">
        <v>0</v>
      </c>
      <c r="BI124">
        <v>0</v>
      </c>
      <c r="BJ124">
        <v>0</v>
      </c>
      <c r="BK124">
        <v>0</v>
      </c>
      <c r="BL124">
        <v>0</v>
      </c>
      <c r="BM124">
        <v>0</v>
      </c>
      <c r="BN124">
        <v>0</v>
      </c>
      <c r="BO124">
        <v>0</v>
      </c>
      <c r="BP124">
        <v>0</v>
      </c>
      <c r="BQ124">
        <v>0</v>
      </c>
      <c r="BR124">
        <v>0</v>
      </c>
      <c r="BS124">
        <v>0</v>
      </c>
      <c r="BT124">
        <v>0</v>
      </c>
      <c r="BU124">
        <v>0</v>
      </c>
      <c r="BV124">
        <v>0</v>
      </c>
      <c r="BW124">
        <v>0</v>
      </c>
      <c r="CX124">
        <f>Y124*Source!I145</f>
        <v>793.46848560000001</v>
      </c>
      <c r="CY124">
        <f>AA124</f>
        <v>1</v>
      </c>
      <c r="CZ124">
        <f>AE124</f>
        <v>1</v>
      </c>
      <c r="DA124">
        <f>AI124</f>
        <v>1</v>
      </c>
      <c r="DB124">
        <v>0</v>
      </c>
    </row>
    <row r="125" spans="1:106" x14ac:dyDescent="0.2">
      <c r="A125">
        <f>ROW(Source!A168)</f>
        <v>168</v>
      </c>
      <c r="B125">
        <v>42559021</v>
      </c>
      <c r="C125">
        <v>42559287</v>
      </c>
      <c r="D125">
        <v>30515951</v>
      </c>
      <c r="E125">
        <v>30515945</v>
      </c>
      <c r="F125">
        <v>1</v>
      </c>
      <c r="G125">
        <v>30515945</v>
      </c>
      <c r="H125">
        <v>1</v>
      </c>
      <c r="I125" t="s">
        <v>549</v>
      </c>
      <c r="J125" t="s">
        <v>3</v>
      </c>
      <c r="K125" t="s">
        <v>550</v>
      </c>
      <c r="L125">
        <v>1191</v>
      </c>
      <c r="N125">
        <v>1013</v>
      </c>
      <c r="O125" t="s">
        <v>551</v>
      </c>
      <c r="P125" t="s">
        <v>551</v>
      </c>
      <c r="Q125">
        <v>1</v>
      </c>
      <c r="W125">
        <v>0</v>
      </c>
      <c r="X125">
        <v>476480486</v>
      </c>
      <c r="Y125">
        <v>17.134999999999998</v>
      </c>
      <c r="AA125">
        <v>0</v>
      </c>
      <c r="AB125">
        <v>0</v>
      </c>
      <c r="AC125">
        <v>0</v>
      </c>
      <c r="AD125">
        <v>0</v>
      </c>
      <c r="AE125">
        <v>0</v>
      </c>
      <c r="AF125">
        <v>0</v>
      </c>
      <c r="AG125">
        <v>0</v>
      </c>
      <c r="AH125">
        <v>0</v>
      </c>
      <c r="AI125">
        <v>1</v>
      </c>
      <c r="AJ125">
        <v>1</v>
      </c>
      <c r="AK125">
        <v>1</v>
      </c>
      <c r="AL125">
        <v>1</v>
      </c>
      <c r="AN125">
        <v>0</v>
      </c>
      <c r="AO125">
        <v>1</v>
      </c>
      <c r="AP125">
        <v>1</v>
      </c>
      <c r="AQ125">
        <v>0</v>
      </c>
      <c r="AR125">
        <v>0</v>
      </c>
      <c r="AS125" t="s">
        <v>3</v>
      </c>
      <c r="AT125">
        <v>14.9</v>
      </c>
      <c r="AU125" t="s">
        <v>22</v>
      </c>
      <c r="AV125">
        <v>1</v>
      </c>
      <c r="AW125">
        <v>2</v>
      </c>
      <c r="AX125">
        <v>42706721</v>
      </c>
      <c r="AY125">
        <v>1</v>
      </c>
      <c r="AZ125">
        <v>0</v>
      </c>
      <c r="BA125">
        <v>191</v>
      </c>
      <c r="BB125">
        <v>0</v>
      </c>
      <c r="BC125">
        <v>0</v>
      </c>
      <c r="BD125">
        <v>0</v>
      </c>
      <c r="BE125">
        <v>0</v>
      </c>
      <c r="BF125">
        <v>0</v>
      </c>
      <c r="BG125">
        <v>0</v>
      </c>
      <c r="BH125">
        <v>0</v>
      </c>
      <c r="BI125">
        <v>0</v>
      </c>
      <c r="BJ125">
        <v>0</v>
      </c>
      <c r="BK125">
        <v>0</v>
      </c>
      <c r="BL125">
        <v>0</v>
      </c>
      <c r="BM125">
        <v>0</v>
      </c>
      <c r="BN125">
        <v>0</v>
      </c>
      <c r="BO125">
        <v>0</v>
      </c>
      <c r="BP125">
        <v>0</v>
      </c>
      <c r="BQ125">
        <v>0</v>
      </c>
      <c r="BR125">
        <v>0</v>
      </c>
      <c r="BS125">
        <v>0</v>
      </c>
      <c r="BT125">
        <v>0</v>
      </c>
      <c r="BU125">
        <v>0</v>
      </c>
      <c r="BV125">
        <v>0</v>
      </c>
      <c r="BW125">
        <v>0</v>
      </c>
      <c r="CX125">
        <f>Y125*Source!I168</f>
        <v>6.8539999999999992</v>
      </c>
      <c r="CY125">
        <f>AD125</f>
        <v>0</v>
      </c>
      <c r="CZ125">
        <f>AH125</f>
        <v>0</v>
      </c>
      <c r="DA125">
        <f>AL125</f>
        <v>1</v>
      </c>
      <c r="DB125">
        <v>0</v>
      </c>
    </row>
    <row r="126" spans="1:106" x14ac:dyDescent="0.2">
      <c r="A126">
        <f>ROW(Source!A168)</f>
        <v>168</v>
      </c>
      <c r="B126">
        <v>42559021</v>
      </c>
      <c r="C126">
        <v>42559287</v>
      </c>
      <c r="D126">
        <v>30516999</v>
      </c>
      <c r="E126">
        <v>30515945</v>
      </c>
      <c r="F126">
        <v>1</v>
      </c>
      <c r="G126">
        <v>30515945</v>
      </c>
      <c r="H126">
        <v>2</v>
      </c>
      <c r="I126" t="s">
        <v>552</v>
      </c>
      <c r="J126" t="s">
        <v>3</v>
      </c>
      <c r="K126" t="s">
        <v>553</v>
      </c>
      <c r="L126">
        <v>1344</v>
      </c>
      <c r="N126">
        <v>1008</v>
      </c>
      <c r="O126" t="s">
        <v>554</v>
      </c>
      <c r="P126" t="s">
        <v>554</v>
      </c>
      <c r="Q126">
        <v>1</v>
      </c>
      <c r="W126">
        <v>0</v>
      </c>
      <c r="X126">
        <v>-1180195794</v>
      </c>
      <c r="Y126">
        <v>85</v>
      </c>
      <c r="AA126">
        <v>0</v>
      </c>
      <c r="AB126">
        <v>1</v>
      </c>
      <c r="AC126">
        <v>0</v>
      </c>
      <c r="AD126">
        <v>0</v>
      </c>
      <c r="AE126">
        <v>0</v>
      </c>
      <c r="AF126">
        <v>1</v>
      </c>
      <c r="AG126">
        <v>0</v>
      </c>
      <c r="AH126">
        <v>0</v>
      </c>
      <c r="AI126">
        <v>1</v>
      </c>
      <c r="AJ126">
        <v>1</v>
      </c>
      <c r="AK126">
        <v>1</v>
      </c>
      <c r="AL126">
        <v>1</v>
      </c>
      <c r="AN126">
        <v>0</v>
      </c>
      <c r="AO126">
        <v>1</v>
      </c>
      <c r="AP126">
        <v>1</v>
      </c>
      <c r="AQ126">
        <v>0</v>
      </c>
      <c r="AR126">
        <v>0</v>
      </c>
      <c r="AS126" t="s">
        <v>3</v>
      </c>
      <c r="AT126">
        <v>68</v>
      </c>
      <c r="AU126" t="s">
        <v>21</v>
      </c>
      <c r="AV126">
        <v>0</v>
      </c>
      <c r="AW126">
        <v>2</v>
      </c>
      <c r="AX126">
        <v>42706722</v>
      </c>
      <c r="AY126">
        <v>1</v>
      </c>
      <c r="AZ126">
        <v>0</v>
      </c>
      <c r="BA126">
        <v>192</v>
      </c>
      <c r="BB126">
        <v>0</v>
      </c>
      <c r="BC126">
        <v>0</v>
      </c>
      <c r="BD126">
        <v>0</v>
      </c>
      <c r="BE126">
        <v>0</v>
      </c>
      <c r="BF126">
        <v>0</v>
      </c>
      <c r="BG126">
        <v>0</v>
      </c>
      <c r="BH126">
        <v>0</v>
      </c>
      <c r="BI126">
        <v>0</v>
      </c>
      <c r="BJ126">
        <v>0</v>
      </c>
      <c r="BK126">
        <v>0</v>
      </c>
      <c r="BL126">
        <v>0</v>
      </c>
      <c r="BM126">
        <v>0</v>
      </c>
      <c r="BN126">
        <v>0</v>
      </c>
      <c r="BO126">
        <v>0</v>
      </c>
      <c r="BP126">
        <v>0</v>
      </c>
      <c r="BQ126">
        <v>0</v>
      </c>
      <c r="BR126">
        <v>0</v>
      </c>
      <c r="BS126">
        <v>0</v>
      </c>
      <c r="BT126">
        <v>0</v>
      </c>
      <c r="BU126">
        <v>0</v>
      </c>
      <c r="BV126">
        <v>0</v>
      </c>
      <c r="BW126">
        <v>0</v>
      </c>
      <c r="CX126">
        <f>Y126*Source!I168</f>
        <v>34</v>
      </c>
      <c r="CY126">
        <f>AB126</f>
        <v>1</v>
      </c>
      <c r="CZ126">
        <f>AF126</f>
        <v>1</v>
      </c>
      <c r="DA126">
        <f>AJ126</f>
        <v>1</v>
      </c>
      <c r="DB126">
        <v>0</v>
      </c>
    </row>
    <row r="127" spans="1:106" x14ac:dyDescent="0.2">
      <c r="A127">
        <f>ROW(Source!A168)</f>
        <v>168</v>
      </c>
      <c r="B127">
        <v>42559021</v>
      </c>
      <c r="C127">
        <v>42559287</v>
      </c>
      <c r="D127">
        <v>30578609</v>
      </c>
      <c r="E127">
        <v>1</v>
      </c>
      <c r="F127">
        <v>1</v>
      </c>
      <c r="G127">
        <v>30515945</v>
      </c>
      <c r="H127">
        <v>3</v>
      </c>
      <c r="I127" t="s">
        <v>596</v>
      </c>
      <c r="J127" t="s">
        <v>597</v>
      </c>
      <c r="K127" t="s">
        <v>598</v>
      </c>
      <c r="L127">
        <v>1354</v>
      </c>
      <c r="N127">
        <v>1010</v>
      </c>
      <c r="O127" t="s">
        <v>43</v>
      </c>
      <c r="P127" t="s">
        <v>43</v>
      </c>
      <c r="Q127">
        <v>1</v>
      </c>
      <c r="W127">
        <v>0</v>
      </c>
      <c r="X127">
        <v>1735352683</v>
      </c>
      <c r="Y127">
        <v>22</v>
      </c>
      <c r="AA127">
        <v>14.98</v>
      </c>
      <c r="AB127">
        <v>0</v>
      </c>
      <c r="AC127">
        <v>0</v>
      </c>
      <c r="AD127">
        <v>0</v>
      </c>
      <c r="AE127">
        <v>14.98</v>
      </c>
      <c r="AF127">
        <v>0</v>
      </c>
      <c r="AG127">
        <v>0</v>
      </c>
      <c r="AH127">
        <v>0</v>
      </c>
      <c r="AI127">
        <v>1</v>
      </c>
      <c r="AJ127">
        <v>1</v>
      </c>
      <c r="AK127">
        <v>1</v>
      </c>
      <c r="AL127">
        <v>1</v>
      </c>
      <c r="AN127">
        <v>0</v>
      </c>
      <c r="AO127">
        <v>1</v>
      </c>
      <c r="AP127">
        <v>0</v>
      </c>
      <c r="AQ127">
        <v>0</v>
      </c>
      <c r="AR127">
        <v>0</v>
      </c>
      <c r="AS127" t="s">
        <v>3</v>
      </c>
      <c r="AT127">
        <v>22</v>
      </c>
      <c r="AU127" t="s">
        <v>3</v>
      </c>
      <c r="AV127">
        <v>0</v>
      </c>
      <c r="AW127">
        <v>2</v>
      </c>
      <c r="AX127">
        <v>42706723</v>
      </c>
      <c r="AY127">
        <v>1</v>
      </c>
      <c r="AZ127">
        <v>0</v>
      </c>
      <c r="BA127">
        <v>193</v>
      </c>
      <c r="BB127">
        <v>0</v>
      </c>
      <c r="BC127">
        <v>0</v>
      </c>
      <c r="BD127">
        <v>0</v>
      </c>
      <c r="BE127">
        <v>0</v>
      </c>
      <c r="BF127">
        <v>0</v>
      </c>
      <c r="BG127">
        <v>0</v>
      </c>
      <c r="BH127">
        <v>0</v>
      </c>
      <c r="BI127">
        <v>0</v>
      </c>
      <c r="BJ127">
        <v>0</v>
      </c>
      <c r="BK127">
        <v>0</v>
      </c>
      <c r="BL127">
        <v>0</v>
      </c>
      <c r="BM127">
        <v>0</v>
      </c>
      <c r="BN127">
        <v>0</v>
      </c>
      <c r="BO127">
        <v>0</v>
      </c>
      <c r="BP127">
        <v>0</v>
      </c>
      <c r="BQ127">
        <v>0</v>
      </c>
      <c r="BR127">
        <v>0</v>
      </c>
      <c r="BS127">
        <v>0</v>
      </c>
      <c r="BT127">
        <v>0</v>
      </c>
      <c r="BU127">
        <v>0</v>
      </c>
      <c r="BV127">
        <v>0</v>
      </c>
      <c r="BW127">
        <v>0</v>
      </c>
      <c r="CX127">
        <f>Y127*Source!I168</f>
        <v>8.8000000000000007</v>
      </c>
      <c r="CY127">
        <f>AA127</f>
        <v>14.98</v>
      </c>
      <c r="CZ127">
        <f>AE127</f>
        <v>14.98</v>
      </c>
      <c r="DA127">
        <f>AI127</f>
        <v>1</v>
      </c>
      <c r="DB127">
        <v>0</v>
      </c>
    </row>
    <row r="128" spans="1:106" x14ac:dyDescent="0.2">
      <c r="A128">
        <f>ROW(Source!A168)</f>
        <v>168</v>
      </c>
      <c r="B128">
        <v>42559021</v>
      </c>
      <c r="C128">
        <v>42559287</v>
      </c>
      <c r="D128">
        <v>30578610</v>
      </c>
      <c r="E128">
        <v>1</v>
      </c>
      <c r="F128">
        <v>1</v>
      </c>
      <c r="G128">
        <v>30515945</v>
      </c>
      <c r="H128">
        <v>3</v>
      </c>
      <c r="I128" t="s">
        <v>599</v>
      </c>
      <c r="J128" t="s">
        <v>600</v>
      </c>
      <c r="K128" t="s">
        <v>601</v>
      </c>
      <c r="L128">
        <v>1354</v>
      </c>
      <c r="N128">
        <v>1010</v>
      </c>
      <c r="O128" t="s">
        <v>43</v>
      </c>
      <c r="P128" t="s">
        <v>43</v>
      </c>
      <c r="Q128">
        <v>1</v>
      </c>
      <c r="W128">
        <v>0</v>
      </c>
      <c r="X128">
        <v>-881972823</v>
      </c>
      <c r="Y128">
        <v>22</v>
      </c>
      <c r="AA128">
        <v>17.11</v>
      </c>
      <c r="AB128">
        <v>0</v>
      </c>
      <c r="AC128">
        <v>0</v>
      </c>
      <c r="AD128">
        <v>0</v>
      </c>
      <c r="AE128">
        <v>17.11</v>
      </c>
      <c r="AF128">
        <v>0</v>
      </c>
      <c r="AG128">
        <v>0</v>
      </c>
      <c r="AH128">
        <v>0</v>
      </c>
      <c r="AI128">
        <v>1</v>
      </c>
      <c r="AJ128">
        <v>1</v>
      </c>
      <c r="AK128">
        <v>1</v>
      </c>
      <c r="AL128">
        <v>1</v>
      </c>
      <c r="AN128">
        <v>0</v>
      </c>
      <c r="AO128">
        <v>1</v>
      </c>
      <c r="AP128">
        <v>0</v>
      </c>
      <c r="AQ128">
        <v>0</v>
      </c>
      <c r="AR128">
        <v>0</v>
      </c>
      <c r="AS128" t="s">
        <v>3</v>
      </c>
      <c r="AT128">
        <v>22</v>
      </c>
      <c r="AU128" t="s">
        <v>3</v>
      </c>
      <c r="AV128">
        <v>0</v>
      </c>
      <c r="AW128">
        <v>2</v>
      </c>
      <c r="AX128">
        <v>42706724</v>
      </c>
      <c r="AY128">
        <v>1</v>
      </c>
      <c r="AZ128">
        <v>0</v>
      </c>
      <c r="BA128">
        <v>194</v>
      </c>
      <c r="BB128">
        <v>0</v>
      </c>
      <c r="BC128">
        <v>0</v>
      </c>
      <c r="BD128">
        <v>0</v>
      </c>
      <c r="BE128">
        <v>0</v>
      </c>
      <c r="BF128">
        <v>0</v>
      </c>
      <c r="BG128">
        <v>0</v>
      </c>
      <c r="BH128">
        <v>0</v>
      </c>
      <c r="BI128">
        <v>0</v>
      </c>
      <c r="BJ128">
        <v>0</v>
      </c>
      <c r="BK128">
        <v>0</v>
      </c>
      <c r="BL128">
        <v>0</v>
      </c>
      <c r="BM128">
        <v>0</v>
      </c>
      <c r="BN128">
        <v>0</v>
      </c>
      <c r="BO128">
        <v>0</v>
      </c>
      <c r="BP128">
        <v>0</v>
      </c>
      <c r="BQ128">
        <v>0</v>
      </c>
      <c r="BR128">
        <v>0</v>
      </c>
      <c r="BS128">
        <v>0</v>
      </c>
      <c r="BT128">
        <v>0</v>
      </c>
      <c r="BU128">
        <v>0</v>
      </c>
      <c r="BV128">
        <v>0</v>
      </c>
      <c r="BW128">
        <v>0</v>
      </c>
      <c r="CX128">
        <f>Y128*Source!I168</f>
        <v>8.8000000000000007</v>
      </c>
      <c r="CY128">
        <f>AA128</f>
        <v>17.11</v>
      </c>
      <c r="CZ128">
        <f>AE128</f>
        <v>17.11</v>
      </c>
      <c r="DA128">
        <f>AI128</f>
        <v>1</v>
      </c>
      <c r="DB128">
        <v>0</v>
      </c>
    </row>
    <row r="129" spans="1:106" x14ac:dyDescent="0.2">
      <c r="A129">
        <f>ROW(Source!A168)</f>
        <v>168</v>
      </c>
      <c r="B129">
        <v>42559021</v>
      </c>
      <c r="C129">
        <v>42559287</v>
      </c>
      <c r="D129">
        <v>30581602</v>
      </c>
      <c r="E129">
        <v>1</v>
      </c>
      <c r="F129">
        <v>1</v>
      </c>
      <c r="G129">
        <v>30515945</v>
      </c>
      <c r="H129">
        <v>3</v>
      </c>
      <c r="I129" t="s">
        <v>303</v>
      </c>
      <c r="J129" t="s">
        <v>305</v>
      </c>
      <c r="K129" t="s">
        <v>304</v>
      </c>
      <c r="L129">
        <v>1301</v>
      </c>
      <c r="N129">
        <v>1003</v>
      </c>
      <c r="O129" t="s">
        <v>38</v>
      </c>
      <c r="P129" t="s">
        <v>38</v>
      </c>
      <c r="Q129">
        <v>1</v>
      </c>
      <c r="W129">
        <v>0</v>
      </c>
      <c r="X129">
        <v>1428298128</v>
      </c>
      <c r="Y129">
        <v>100</v>
      </c>
      <c r="AA129">
        <v>74.25</v>
      </c>
      <c r="AB129">
        <v>0</v>
      </c>
      <c r="AC129">
        <v>0</v>
      </c>
      <c r="AD129">
        <v>0</v>
      </c>
      <c r="AE129">
        <v>74.25</v>
      </c>
      <c r="AF129">
        <v>0</v>
      </c>
      <c r="AG129">
        <v>0</v>
      </c>
      <c r="AH129">
        <v>0</v>
      </c>
      <c r="AI129">
        <v>1</v>
      </c>
      <c r="AJ129">
        <v>1</v>
      </c>
      <c r="AK129">
        <v>1</v>
      </c>
      <c r="AL129">
        <v>1</v>
      </c>
      <c r="AN129">
        <v>0</v>
      </c>
      <c r="AO129">
        <v>0</v>
      </c>
      <c r="AP129">
        <v>0</v>
      </c>
      <c r="AQ129">
        <v>0</v>
      </c>
      <c r="AR129">
        <v>0</v>
      </c>
      <c r="AS129" t="s">
        <v>3</v>
      </c>
      <c r="AT129">
        <v>100</v>
      </c>
      <c r="AU129" t="s">
        <v>3</v>
      </c>
      <c r="AV129">
        <v>0</v>
      </c>
      <c r="AW129">
        <v>1</v>
      </c>
      <c r="AX129">
        <v>-1</v>
      </c>
      <c r="AY129">
        <v>0</v>
      </c>
      <c r="AZ129">
        <v>0</v>
      </c>
      <c r="BA129" t="s">
        <v>3</v>
      </c>
      <c r="BB129">
        <v>0</v>
      </c>
      <c r="BC129">
        <v>0</v>
      </c>
      <c r="BD129">
        <v>0</v>
      </c>
      <c r="BE129">
        <v>0</v>
      </c>
      <c r="BF129">
        <v>0</v>
      </c>
      <c r="BG129">
        <v>0</v>
      </c>
      <c r="BH129">
        <v>0</v>
      </c>
      <c r="BI129">
        <v>0</v>
      </c>
      <c r="BJ129">
        <v>0</v>
      </c>
      <c r="BK129">
        <v>0</v>
      </c>
      <c r="BL129">
        <v>0</v>
      </c>
      <c r="BM129">
        <v>0</v>
      </c>
      <c r="BN129">
        <v>0</v>
      </c>
      <c r="BO129">
        <v>0</v>
      </c>
      <c r="BP129">
        <v>0</v>
      </c>
      <c r="BQ129">
        <v>0</v>
      </c>
      <c r="BR129">
        <v>0</v>
      </c>
      <c r="BS129">
        <v>0</v>
      </c>
      <c r="BT129">
        <v>0</v>
      </c>
      <c r="BU129">
        <v>0</v>
      </c>
      <c r="BV129">
        <v>0</v>
      </c>
      <c r="BW129">
        <v>0</v>
      </c>
      <c r="CX129">
        <f>Y129*Source!I168</f>
        <v>40</v>
      </c>
      <c r="CY129">
        <f>AA129</f>
        <v>74.25</v>
      </c>
      <c r="CZ129">
        <f>AE129</f>
        <v>74.25</v>
      </c>
      <c r="DA129">
        <f>AI129</f>
        <v>1</v>
      </c>
      <c r="DB129">
        <v>0</v>
      </c>
    </row>
    <row r="130" spans="1:106" x14ac:dyDescent="0.2">
      <c r="A130">
        <f>ROW(Source!A168)</f>
        <v>168</v>
      </c>
      <c r="B130">
        <v>42559021</v>
      </c>
      <c r="C130">
        <v>42559287</v>
      </c>
      <c r="D130">
        <v>30541208</v>
      </c>
      <c r="E130">
        <v>30515945</v>
      </c>
      <c r="F130">
        <v>1</v>
      </c>
      <c r="G130">
        <v>30515945</v>
      </c>
      <c r="H130">
        <v>3</v>
      </c>
      <c r="I130" t="s">
        <v>555</v>
      </c>
      <c r="J130" t="s">
        <v>3</v>
      </c>
      <c r="K130" t="s">
        <v>556</v>
      </c>
      <c r="L130">
        <v>1344</v>
      </c>
      <c r="N130">
        <v>1008</v>
      </c>
      <c r="O130" t="s">
        <v>554</v>
      </c>
      <c r="P130" t="s">
        <v>554</v>
      </c>
      <c r="Q130">
        <v>1</v>
      </c>
      <c r="W130">
        <v>0</v>
      </c>
      <c r="X130">
        <v>-94250534</v>
      </c>
      <c r="Y130">
        <v>8.75</v>
      </c>
      <c r="AA130">
        <v>1</v>
      </c>
      <c r="AB130">
        <v>0</v>
      </c>
      <c r="AC130">
        <v>0</v>
      </c>
      <c r="AD130">
        <v>0</v>
      </c>
      <c r="AE130">
        <v>1</v>
      </c>
      <c r="AF130">
        <v>0</v>
      </c>
      <c r="AG130">
        <v>0</v>
      </c>
      <c r="AH130">
        <v>0</v>
      </c>
      <c r="AI130">
        <v>1</v>
      </c>
      <c r="AJ130">
        <v>1</v>
      </c>
      <c r="AK130">
        <v>1</v>
      </c>
      <c r="AL130">
        <v>1</v>
      </c>
      <c r="AN130">
        <v>0</v>
      </c>
      <c r="AO130">
        <v>1</v>
      </c>
      <c r="AP130">
        <v>0</v>
      </c>
      <c r="AQ130">
        <v>0</v>
      </c>
      <c r="AR130">
        <v>0</v>
      </c>
      <c r="AS130" t="s">
        <v>3</v>
      </c>
      <c r="AT130">
        <v>8.75</v>
      </c>
      <c r="AU130" t="s">
        <v>3</v>
      </c>
      <c r="AV130">
        <v>0</v>
      </c>
      <c r="AW130">
        <v>2</v>
      </c>
      <c r="AX130">
        <v>42706726</v>
      </c>
      <c r="AY130">
        <v>1</v>
      </c>
      <c r="AZ130">
        <v>0</v>
      </c>
      <c r="BA130">
        <v>196</v>
      </c>
      <c r="BB130">
        <v>0</v>
      </c>
      <c r="BC130">
        <v>0</v>
      </c>
      <c r="BD130">
        <v>0</v>
      </c>
      <c r="BE130">
        <v>0</v>
      </c>
      <c r="BF130">
        <v>0</v>
      </c>
      <c r="BG130">
        <v>0</v>
      </c>
      <c r="BH130">
        <v>0</v>
      </c>
      <c r="BI130">
        <v>0</v>
      </c>
      <c r="BJ130">
        <v>0</v>
      </c>
      <c r="BK130">
        <v>0</v>
      </c>
      <c r="BL130">
        <v>0</v>
      </c>
      <c r="BM130">
        <v>0</v>
      </c>
      <c r="BN130">
        <v>0</v>
      </c>
      <c r="BO130">
        <v>0</v>
      </c>
      <c r="BP130">
        <v>0</v>
      </c>
      <c r="BQ130">
        <v>0</v>
      </c>
      <c r="BR130">
        <v>0</v>
      </c>
      <c r="BS130">
        <v>0</v>
      </c>
      <c r="BT130">
        <v>0</v>
      </c>
      <c r="BU130">
        <v>0</v>
      </c>
      <c r="BV130">
        <v>0</v>
      </c>
      <c r="BW130">
        <v>0</v>
      </c>
      <c r="CX130">
        <f>Y130*Source!I168</f>
        <v>3.5</v>
      </c>
      <c r="CY130">
        <f>AA130</f>
        <v>1</v>
      </c>
      <c r="CZ130">
        <f>AE130</f>
        <v>1</v>
      </c>
      <c r="DA130">
        <f>AI130</f>
        <v>1</v>
      </c>
      <c r="DB130">
        <v>0</v>
      </c>
    </row>
    <row r="131" spans="1:106" x14ac:dyDescent="0.2">
      <c r="A131">
        <f>ROW(Source!A169)</f>
        <v>169</v>
      </c>
      <c r="B131">
        <v>42559019</v>
      </c>
      <c r="C131">
        <v>42559287</v>
      </c>
      <c r="D131">
        <v>30515951</v>
      </c>
      <c r="E131">
        <v>30515945</v>
      </c>
      <c r="F131">
        <v>1</v>
      </c>
      <c r="G131">
        <v>30515945</v>
      </c>
      <c r="H131">
        <v>1</v>
      </c>
      <c r="I131" t="s">
        <v>549</v>
      </c>
      <c r="J131" t="s">
        <v>3</v>
      </c>
      <c r="K131" t="s">
        <v>550</v>
      </c>
      <c r="L131">
        <v>1191</v>
      </c>
      <c r="N131">
        <v>1013</v>
      </c>
      <c r="O131" t="s">
        <v>551</v>
      </c>
      <c r="P131" t="s">
        <v>551</v>
      </c>
      <c r="Q131">
        <v>1</v>
      </c>
      <c r="W131">
        <v>0</v>
      </c>
      <c r="X131">
        <v>476480486</v>
      </c>
      <c r="Y131">
        <v>17.134999999999998</v>
      </c>
      <c r="AA131">
        <v>0</v>
      </c>
      <c r="AB131">
        <v>0</v>
      </c>
      <c r="AC131">
        <v>0</v>
      </c>
      <c r="AD131">
        <v>0</v>
      </c>
      <c r="AE131">
        <v>0</v>
      </c>
      <c r="AF131">
        <v>0</v>
      </c>
      <c r="AG131">
        <v>0</v>
      </c>
      <c r="AH131">
        <v>0</v>
      </c>
      <c r="AI131">
        <v>1</v>
      </c>
      <c r="AJ131">
        <v>1</v>
      </c>
      <c r="AK131">
        <v>1</v>
      </c>
      <c r="AL131">
        <v>1</v>
      </c>
      <c r="AN131">
        <v>0</v>
      </c>
      <c r="AO131">
        <v>1</v>
      </c>
      <c r="AP131">
        <v>1</v>
      </c>
      <c r="AQ131">
        <v>0</v>
      </c>
      <c r="AR131">
        <v>0</v>
      </c>
      <c r="AS131" t="s">
        <v>3</v>
      </c>
      <c r="AT131">
        <v>14.9</v>
      </c>
      <c r="AU131" t="s">
        <v>22</v>
      </c>
      <c r="AV131">
        <v>1</v>
      </c>
      <c r="AW131">
        <v>2</v>
      </c>
      <c r="AX131">
        <v>42706721</v>
      </c>
      <c r="AY131">
        <v>1</v>
      </c>
      <c r="AZ131">
        <v>0</v>
      </c>
      <c r="BA131">
        <v>197</v>
      </c>
      <c r="BB131">
        <v>0</v>
      </c>
      <c r="BC131">
        <v>0</v>
      </c>
      <c r="BD131">
        <v>0</v>
      </c>
      <c r="BE131">
        <v>0</v>
      </c>
      <c r="BF131">
        <v>0</v>
      </c>
      <c r="BG131">
        <v>0</v>
      </c>
      <c r="BH131">
        <v>0</v>
      </c>
      <c r="BI131">
        <v>0</v>
      </c>
      <c r="BJ131">
        <v>0</v>
      </c>
      <c r="BK131">
        <v>0</v>
      </c>
      <c r="BL131">
        <v>0</v>
      </c>
      <c r="BM131">
        <v>0</v>
      </c>
      <c r="BN131">
        <v>0</v>
      </c>
      <c r="BO131">
        <v>0</v>
      </c>
      <c r="BP131">
        <v>0</v>
      </c>
      <c r="BQ131">
        <v>0</v>
      </c>
      <c r="BR131">
        <v>0</v>
      </c>
      <c r="BS131">
        <v>0</v>
      </c>
      <c r="BT131">
        <v>0</v>
      </c>
      <c r="BU131">
        <v>0</v>
      </c>
      <c r="BV131">
        <v>0</v>
      </c>
      <c r="BW131">
        <v>0</v>
      </c>
      <c r="CX131">
        <f>Y131*Source!I169</f>
        <v>6.8539999999999992</v>
      </c>
      <c r="CY131">
        <f>AD131</f>
        <v>0</v>
      </c>
      <c r="CZ131">
        <f>AH131</f>
        <v>0</v>
      </c>
      <c r="DA131">
        <f>AL131</f>
        <v>1</v>
      </c>
      <c r="DB131">
        <v>0</v>
      </c>
    </row>
    <row r="132" spans="1:106" x14ac:dyDescent="0.2">
      <c r="A132">
        <f>ROW(Source!A169)</f>
        <v>169</v>
      </c>
      <c r="B132">
        <v>42559019</v>
      </c>
      <c r="C132">
        <v>42559287</v>
      </c>
      <c r="D132">
        <v>30516999</v>
      </c>
      <c r="E132">
        <v>30515945</v>
      </c>
      <c r="F132">
        <v>1</v>
      </c>
      <c r="G132">
        <v>30515945</v>
      </c>
      <c r="H132">
        <v>2</v>
      </c>
      <c r="I132" t="s">
        <v>552</v>
      </c>
      <c r="J132" t="s">
        <v>3</v>
      </c>
      <c r="K132" t="s">
        <v>553</v>
      </c>
      <c r="L132">
        <v>1344</v>
      </c>
      <c r="N132">
        <v>1008</v>
      </c>
      <c r="O132" t="s">
        <v>554</v>
      </c>
      <c r="P132" t="s">
        <v>554</v>
      </c>
      <c r="Q132">
        <v>1</v>
      </c>
      <c r="W132">
        <v>0</v>
      </c>
      <c r="X132">
        <v>-1180195794</v>
      </c>
      <c r="Y132">
        <v>85</v>
      </c>
      <c r="AA132">
        <v>0</v>
      </c>
      <c r="AB132">
        <v>1</v>
      </c>
      <c r="AC132">
        <v>0</v>
      </c>
      <c r="AD132">
        <v>0</v>
      </c>
      <c r="AE132">
        <v>0</v>
      </c>
      <c r="AF132">
        <v>1</v>
      </c>
      <c r="AG132">
        <v>0</v>
      </c>
      <c r="AH132">
        <v>0</v>
      </c>
      <c r="AI132">
        <v>1</v>
      </c>
      <c r="AJ132">
        <v>1</v>
      </c>
      <c r="AK132">
        <v>1</v>
      </c>
      <c r="AL132">
        <v>1</v>
      </c>
      <c r="AN132">
        <v>0</v>
      </c>
      <c r="AO132">
        <v>1</v>
      </c>
      <c r="AP132">
        <v>1</v>
      </c>
      <c r="AQ132">
        <v>0</v>
      </c>
      <c r="AR132">
        <v>0</v>
      </c>
      <c r="AS132" t="s">
        <v>3</v>
      </c>
      <c r="AT132">
        <v>68</v>
      </c>
      <c r="AU132" t="s">
        <v>21</v>
      </c>
      <c r="AV132">
        <v>0</v>
      </c>
      <c r="AW132">
        <v>2</v>
      </c>
      <c r="AX132">
        <v>42706722</v>
      </c>
      <c r="AY132">
        <v>1</v>
      </c>
      <c r="AZ132">
        <v>0</v>
      </c>
      <c r="BA132">
        <v>198</v>
      </c>
      <c r="BB132">
        <v>0</v>
      </c>
      <c r="BC132">
        <v>0</v>
      </c>
      <c r="BD132">
        <v>0</v>
      </c>
      <c r="BE132">
        <v>0</v>
      </c>
      <c r="BF132">
        <v>0</v>
      </c>
      <c r="BG132">
        <v>0</v>
      </c>
      <c r="BH132">
        <v>0</v>
      </c>
      <c r="BI132">
        <v>0</v>
      </c>
      <c r="BJ132">
        <v>0</v>
      </c>
      <c r="BK132">
        <v>0</v>
      </c>
      <c r="BL132">
        <v>0</v>
      </c>
      <c r="BM132">
        <v>0</v>
      </c>
      <c r="BN132">
        <v>0</v>
      </c>
      <c r="BO132">
        <v>0</v>
      </c>
      <c r="BP132">
        <v>0</v>
      </c>
      <c r="BQ132">
        <v>0</v>
      </c>
      <c r="BR132">
        <v>0</v>
      </c>
      <c r="BS132">
        <v>0</v>
      </c>
      <c r="BT132">
        <v>0</v>
      </c>
      <c r="BU132">
        <v>0</v>
      </c>
      <c r="BV132">
        <v>0</v>
      </c>
      <c r="BW132">
        <v>0</v>
      </c>
      <c r="CX132">
        <f>Y132*Source!I169</f>
        <v>34</v>
      </c>
      <c r="CY132">
        <f>AB132</f>
        <v>1</v>
      </c>
      <c r="CZ132">
        <f>AF132</f>
        <v>1</v>
      </c>
      <c r="DA132">
        <f>AJ132</f>
        <v>1</v>
      </c>
      <c r="DB132">
        <v>0</v>
      </c>
    </row>
    <row r="133" spans="1:106" x14ac:dyDescent="0.2">
      <c r="A133">
        <f>ROW(Source!A169)</f>
        <v>169</v>
      </c>
      <c r="B133">
        <v>42559019</v>
      </c>
      <c r="C133">
        <v>42559287</v>
      </c>
      <c r="D133">
        <v>30578609</v>
      </c>
      <c r="E133">
        <v>1</v>
      </c>
      <c r="F133">
        <v>1</v>
      </c>
      <c r="G133">
        <v>30515945</v>
      </c>
      <c r="H133">
        <v>3</v>
      </c>
      <c r="I133" t="s">
        <v>596</v>
      </c>
      <c r="J133" t="s">
        <v>597</v>
      </c>
      <c r="K133" t="s">
        <v>598</v>
      </c>
      <c r="L133">
        <v>1354</v>
      </c>
      <c r="N133">
        <v>1010</v>
      </c>
      <c r="O133" t="s">
        <v>43</v>
      </c>
      <c r="P133" t="s">
        <v>43</v>
      </c>
      <c r="Q133">
        <v>1</v>
      </c>
      <c r="W133">
        <v>0</v>
      </c>
      <c r="X133">
        <v>1735352683</v>
      </c>
      <c r="Y133">
        <v>22</v>
      </c>
      <c r="AA133">
        <v>31.46</v>
      </c>
      <c r="AB133">
        <v>0</v>
      </c>
      <c r="AC133">
        <v>0</v>
      </c>
      <c r="AD133">
        <v>0</v>
      </c>
      <c r="AE133">
        <v>14.98</v>
      </c>
      <c r="AF133">
        <v>0</v>
      </c>
      <c r="AG133">
        <v>0</v>
      </c>
      <c r="AH133">
        <v>0</v>
      </c>
      <c r="AI133">
        <v>2.1</v>
      </c>
      <c r="AJ133">
        <v>1</v>
      </c>
      <c r="AK133">
        <v>1</v>
      </c>
      <c r="AL133">
        <v>1</v>
      </c>
      <c r="AN133">
        <v>0</v>
      </c>
      <c r="AO133">
        <v>1</v>
      </c>
      <c r="AP133">
        <v>0</v>
      </c>
      <c r="AQ133">
        <v>0</v>
      </c>
      <c r="AR133">
        <v>0</v>
      </c>
      <c r="AS133" t="s">
        <v>3</v>
      </c>
      <c r="AT133">
        <v>22</v>
      </c>
      <c r="AU133" t="s">
        <v>3</v>
      </c>
      <c r="AV133">
        <v>0</v>
      </c>
      <c r="AW133">
        <v>2</v>
      </c>
      <c r="AX133">
        <v>42706723</v>
      </c>
      <c r="AY133">
        <v>1</v>
      </c>
      <c r="AZ133">
        <v>0</v>
      </c>
      <c r="BA133">
        <v>199</v>
      </c>
      <c r="BB133">
        <v>0</v>
      </c>
      <c r="BC133">
        <v>0</v>
      </c>
      <c r="BD133">
        <v>0</v>
      </c>
      <c r="BE133">
        <v>0</v>
      </c>
      <c r="BF133">
        <v>0</v>
      </c>
      <c r="BG133">
        <v>0</v>
      </c>
      <c r="BH133">
        <v>0</v>
      </c>
      <c r="BI133">
        <v>0</v>
      </c>
      <c r="BJ133">
        <v>0</v>
      </c>
      <c r="BK133">
        <v>0</v>
      </c>
      <c r="BL133">
        <v>0</v>
      </c>
      <c r="BM133">
        <v>0</v>
      </c>
      <c r="BN133">
        <v>0</v>
      </c>
      <c r="BO133">
        <v>0</v>
      </c>
      <c r="BP133">
        <v>0</v>
      </c>
      <c r="BQ133">
        <v>0</v>
      </c>
      <c r="BR133">
        <v>0</v>
      </c>
      <c r="BS133">
        <v>0</v>
      </c>
      <c r="BT133">
        <v>0</v>
      </c>
      <c r="BU133">
        <v>0</v>
      </c>
      <c r="BV133">
        <v>0</v>
      </c>
      <c r="BW133">
        <v>0</v>
      </c>
      <c r="CX133">
        <f>Y133*Source!I169</f>
        <v>8.8000000000000007</v>
      </c>
      <c r="CY133">
        <f>AA133</f>
        <v>31.46</v>
      </c>
      <c r="CZ133">
        <f>AE133</f>
        <v>14.98</v>
      </c>
      <c r="DA133">
        <f>AI133</f>
        <v>2.1</v>
      </c>
      <c r="DB133">
        <v>0</v>
      </c>
    </row>
    <row r="134" spans="1:106" x14ac:dyDescent="0.2">
      <c r="A134">
        <f>ROW(Source!A169)</f>
        <v>169</v>
      </c>
      <c r="B134">
        <v>42559019</v>
      </c>
      <c r="C134">
        <v>42559287</v>
      </c>
      <c r="D134">
        <v>30578610</v>
      </c>
      <c r="E134">
        <v>1</v>
      </c>
      <c r="F134">
        <v>1</v>
      </c>
      <c r="G134">
        <v>30515945</v>
      </c>
      <c r="H134">
        <v>3</v>
      </c>
      <c r="I134" t="s">
        <v>599</v>
      </c>
      <c r="J134" t="s">
        <v>600</v>
      </c>
      <c r="K134" t="s">
        <v>601</v>
      </c>
      <c r="L134">
        <v>1354</v>
      </c>
      <c r="N134">
        <v>1010</v>
      </c>
      <c r="O134" t="s">
        <v>43</v>
      </c>
      <c r="P134" t="s">
        <v>43</v>
      </c>
      <c r="Q134">
        <v>1</v>
      </c>
      <c r="W134">
        <v>0</v>
      </c>
      <c r="X134">
        <v>-881972823</v>
      </c>
      <c r="Y134">
        <v>22</v>
      </c>
      <c r="AA134">
        <v>30.8</v>
      </c>
      <c r="AB134">
        <v>0</v>
      </c>
      <c r="AC134">
        <v>0</v>
      </c>
      <c r="AD134">
        <v>0</v>
      </c>
      <c r="AE134">
        <v>17.11</v>
      </c>
      <c r="AF134">
        <v>0</v>
      </c>
      <c r="AG134">
        <v>0</v>
      </c>
      <c r="AH134">
        <v>0</v>
      </c>
      <c r="AI134">
        <v>1.8</v>
      </c>
      <c r="AJ134">
        <v>1</v>
      </c>
      <c r="AK134">
        <v>1</v>
      </c>
      <c r="AL134">
        <v>1</v>
      </c>
      <c r="AN134">
        <v>0</v>
      </c>
      <c r="AO134">
        <v>1</v>
      </c>
      <c r="AP134">
        <v>0</v>
      </c>
      <c r="AQ134">
        <v>0</v>
      </c>
      <c r="AR134">
        <v>0</v>
      </c>
      <c r="AS134" t="s">
        <v>3</v>
      </c>
      <c r="AT134">
        <v>22</v>
      </c>
      <c r="AU134" t="s">
        <v>3</v>
      </c>
      <c r="AV134">
        <v>0</v>
      </c>
      <c r="AW134">
        <v>2</v>
      </c>
      <c r="AX134">
        <v>42706724</v>
      </c>
      <c r="AY134">
        <v>1</v>
      </c>
      <c r="AZ134">
        <v>0</v>
      </c>
      <c r="BA134">
        <v>200</v>
      </c>
      <c r="BB134">
        <v>0</v>
      </c>
      <c r="BC134">
        <v>0</v>
      </c>
      <c r="BD134">
        <v>0</v>
      </c>
      <c r="BE134">
        <v>0</v>
      </c>
      <c r="BF134">
        <v>0</v>
      </c>
      <c r="BG134">
        <v>0</v>
      </c>
      <c r="BH134">
        <v>0</v>
      </c>
      <c r="BI134">
        <v>0</v>
      </c>
      <c r="BJ134">
        <v>0</v>
      </c>
      <c r="BK134">
        <v>0</v>
      </c>
      <c r="BL134">
        <v>0</v>
      </c>
      <c r="BM134">
        <v>0</v>
      </c>
      <c r="BN134">
        <v>0</v>
      </c>
      <c r="BO134">
        <v>0</v>
      </c>
      <c r="BP134">
        <v>0</v>
      </c>
      <c r="BQ134">
        <v>0</v>
      </c>
      <c r="BR134">
        <v>0</v>
      </c>
      <c r="BS134">
        <v>0</v>
      </c>
      <c r="BT134">
        <v>0</v>
      </c>
      <c r="BU134">
        <v>0</v>
      </c>
      <c r="BV134">
        <v>0</v>
      </c>
      <c r="BW134">
        <v>0</v>
      </c>
      <c r="CX134">
        <f>Y134*Source!I169</f>
        <v>8.8000000000000007</v>
      </c>
      <c r="CY134">
        <f>AA134</f>
        <v>30.8</v>
      </c>
      <c r="CZ134">
        <f>AE134</f>
        <v>17.11</v>
      </c>
      <c r="DA134">
        <f>AI134</f>
        <v>1.8</v>
      </c>
      <c r="DB134">
        <v>0</v>
      </c>
    </row>
    <row r="135" spans="1:106" x14ac:dyDescent="0.2">
      <c r="A135">
        <f>ROW(Source!A169)</f>
        <v>169</v>
      </c>
      <c r="B135">
        <v>42559019</v>
      </c>
      <c r="C135">
        <v>42559287</v>
      </c>
      <c r="D135">
        <v>30581602</v>
      </c>
      <c r="E135">
        <v>1</v>
      </c>
      <c r="F135">
        <v>1</v>
      </c>
      <c r="G135">
        <v>30515945</v>
      </c>
      <c r="H135">
        <v>3</v>
      </c>
      <c r="I135" t="s">
        <v>303</v>
      </c>
      <c r="J135" t="s">
        <v>305</v>
      </c>
      <c r="K135" t="s">
        <v>304</v>
      </c>
      <c r="L135">
        <v>1301</v>
      </c>
      <c r="N135">
        <v>1003</v>
      </c>
      <c r="O135" t="s">
        <v>38</v>
      </c>
      <c r="P135" t="s">
        <v>38</v>
      </c>
      <c r="Q135">
        <v>1</v>
      </c>
      <c r="W135">
        <v>0</v>
      </c>
      <c r="X135">
        <v>1428298128</v>
      </c>
      <c r="Y135">
        <v>100</v>
      </c>
      <c r="AA135">
        <v>360.86</v>
      </c>
      <c r="AB135">
        <v>0</v>
      </c>
      <c r="AC135">
        <v>0</v>
      </c>
      <c r="AD135">
        <v>0</v>
      </c>
      <c r="AE135">
        <v>74.25</v>
      </c>
      <c r="AF135">
        <v>0</v>
      </c>
      <c r="AG135">
        <v>0</v>
      </c>
      <c r="AH135">
        <v>0</v>
      </c>
      <c r="AI135">
        <v>4.8600000000000003</v>
      </c>
      <c r="AJ135">
        <v>1</v>
      </c>
      <c r="AK135">
        <v>1</v>
      </c>
      <c r="AL135">
        <v>1</v>
      </c>
      <c r="AN135">
        <v>0</v>
      </c>
      <c r="AO135">
        <v>0</v>
      </c>
      <c r="AP135">
        <v>0</v>
      </c>
      <c r="AQ135">
        <v>0</v>
      </c>
      <c r="AR135">
        <v>0</v>
      </c>
      <c r="AS135" t="s">
        <v>3</v>
      </c>
      <c r="AT135">
        <v>100</v>
      </c>
      <c r="AU135" t="s">
        <v>3</v>
      </c>
      <c r="AV135">
        <v>0</v>
      </c>
      <c r="AW135">
        <v>1</v>
      </c>
      <c r="AX135">
        <v>-1</v>
      </c>
      <c r="AY135">
        <v>0</v>
      </c>
      <c r="AZ135">
        <v>0</v>
      </c>
      <c r="BA135" t="s">
        <v>3</v>
      </c>
      <c r="BB135">
        <v>0</v>
      </c>
      <c r="BC135">
        <v>0</v>
      </c>
      <c r="BD135">
        <v>0</v>
      </c>
      <c r="BE135">
        <v>0</v>
      </c>
      <c r="BF135">
        <v>0</v>
      </c>
      <c r="BG135">
        <v>0</v>
      </c>
      <c r="BH135">
        <v>0</v>
      </c>
      <c r="BI135">
        <v>0</v>
      </c>
      <c r="BJ135">
        <v>0</v>
      </c>
      <c r="BK135">
        <v>0</v>
      </c>
      <c r="BL135">
        <v>0</v>
      </c>
      <c r="BM135">
        <v>0</v>
      </c>
      <c r="BN135">
        <v>0</v>
      </c>
      <c r="BO135">
        <v>0</v>
      </c>
      <c r="BP135">
        <v>0</v>
      </c>
      <c r="BQ135">
        <v>0</v>
      </c>
      <c r="BR135">
        <v>0</v>
      </c>
      <c r="BS135">
        <v>0</v>
      </c>
      <c r="BT135">
        <v>0</v>
      </c>
      <c r="BU135">
        <v>0</v>
      </c>
      <c r="BV135">
        <v>0</v>
      </c>
      <c r="BW135">
        <v>0</v>
      </c>
      <c r="CX135">
        <f>Y135*Source!I169</f>
        <v>40</v>
      </c>
      <c r="CY135">
        <f>AA135</f>
        <v>360.86</v>
      </c>
      <c r="CZ135">
        <f>AE135</f>
        <v>74.25</v>
      </c>
      <c r="DA135">
        <f>AI135</f>
        <v>4.8600000000000003</v>
      </c>
      <c r="DB135">
        <v>0</v>
      </c>
    </row>
    <row r="136" spans="1:106" x14ac:dyDescent="0.2">
      <c r="A136">
        <f>ROW(Source!A169)</f>
        <v>169</v>
      </c>
      <c r="B136">
        <v>42559019</v>
      </c>
      <c r="C136">
        <v>42559287</v>
      </c>
      <c r="D136">
        <v>30541208</v>
      </c>
      <c r="E136">
        <v>30515945</v>
      </c>
      <c r="F136">
        <v>1</v>
      </c>
      <c r="G136">
        <v>30515945</v>
      </c>
      <c r="H136">
        <v>3</v>
      </c>
      <c r="I136" t="s">
        <v>555</v>
      </c>
      <c r="J136" t="s">
        <v>3</v>
      </c>
      <c r="K136" t="s">
        <v>556</v>
      </c>
      <c r="L136">
        <v>1344</v>
      </c>
      <c r="N136">
        <v>1008</v>
      </c>
      <c r="O136" t="s">
        <v>554</v>
      </c>
      <c r="P136" t="s">
        <v>554</v>
      </c>
      <c r="Q136">
        <v>1</v>
      </c>
      <c r="W136">
        <v>0</v>
      </c>
      <c r="X136">
        <v>-94250534</v>
      </c>
      <c r="Y136">
        <v>8.75</v>
      </c>
      <c r="AA136">
        <v>1</v>
      </c>
      <c r="AB136">
        <v>0</v>
      </c>
      <c r="AC136">
        <v>0</v>
      </c>
      <c r="AD136">
        <v>0</v>
      </c>
      <c r="AE136">
        <v>1</v>
      </c>
      <c r="AF136">
        <v>0</v>
      </c>
      <c r="AG136">
        <v>0</v>
      </c>
      <c r="AH136">
        <v>0</v>
      </c>
      <c r="AI136">
        <v>1</v>
      </c>
      <c r="AJ136">
        <v>1</v>
      </c>
      <c r="AK136">
        <v>1</v>
      </c>
      <c r="AL136">
        <v>1</v>
      </c>
      <c r="AN136">
        <v>0</v>
      </c>
      <c r="AO136">
        <v>1</v>
      </c>
      <c r="AP136">
        <v>0</v>
      </c>
      <c r="AQ136">
        <v>0</v>
      </c>
      <c r="AR136">
        <v>0</v>
      </c>
      <c r="AS136" t="s">
        <v>3</v>
      </c>
      <c r="AT136">
        <v>8.75</v>
      </c>
      <c r="AU136" t="s">
        <v>3</v>
      </c>
      <c r="AV136">
        <v>0</v>
      </c>
      <c r="AW136">
        <v>2</v>
      </c>
      <c r="AX136">
        <v>42706726</v>
      </c>
      <c r="AY136">
        <v>1</v>
      </c>
      <c r="AZ136">
        <v>0</v>
      </c>
      <c r="BA136">
        <v>202</v>
      </c>
      <c r="BB136">
        <v>0</v>
      </c>
      <c r="BC136">
        <v>0</v>
      </c>
      <c r="BD136">
        <v>0</v>
      </c>
      <c r="BE136">
        <v>0</v>
      </c>
      <c r="BF136">
        <v>0</v>
      </c>
      <c r="BG136">
        <v>0</v>
      </c>
      <c r="BH136">
        <v>0</v>
      </c>
      <c r="BI136">
        <v>0</v>
      </c>
      <c r="BJ136">
        <v>0</v>
      </c>
      <c r="BK136">
        <v>0</v>
      </c>
      <c r="BL136">
        <v>0</v>
      </c>
      <c r="BM136">
        <v>0</v>
      </c>
      <c r="BN136">
        <v>0</v>
      </c>
      <c r="BO136">
        <v>0</v>
      </c>
      <c r="BP136">
        <v>0</v>
      </c>
      <c r="BQ136">
        <v>0</v>
      </c>
      <c r="BR136">
        <v>0</v>
      </c>
      <c r="BS136">
        <v>0</v>
      </c>
      <c r="BT136">
        <v>0</v>
      </c>
      <c r="BU136">
        <v>0</v>
      </c>
      <c r="BV136">
        <v>0</v>
      </c>
      <c r="BW136">
        <v>0</v>
      </c>
      <c r="CX136">
        <f>Y136*Source!I169</f>
        <v>3.5</v>
      </c>
      <c r="CY136">
        <f>AA136</f>
        <v>1</v>
      </c>
      <c r="CZ136">
        <f>AE136</f>
        <v>1</v>
      </c>
      <c r="DA136">
        <f>AI136</f>
        <v>1</v>
      </c>
      <c r="DB136">
        <v>0</v>
      </c>
    </row>
    <row r="137" spans="1:106" x14ac:dyDescent="0.2">
      <c r="A137">
        <f>ROW(Source!A172)</f>
        <v>172</v>
      </c>
      <c r="B137">
        <v>42559021</v>
      </c>
      <c r="C137">
        <v>42559293</v>
      </c>
      <c r="D137">
        <v>30515951</v>
      </c>
      <c r="E137">
        <v>30515945</v>
      </c>
      <c r="F137">
        <v>1</v>
      </c>
      <c r="G137">
        <v>30515945</v>
      </c>
      <c r="H137">
        <v>1</v>
      </c>
      <c r="I137" t="s">
        <v>549</v>
      </c>
      <c r="J137" t="s">
        <v>3</v>
      </c>
      <c r="K137" t="s">
        <v>550</v>
      </c>
      <c r="L137">
        <v>1191</v>
      </c>
      <c r="N137">
        <v>1013</v>
      </c>
      <c r="O137" t="s">
        <v>551</v>
      </c>
      <c r="P137" t="s">
        <v>551</v>
      </c>
      <c r="Q137">
        <v>1</v>
      </c>
      <c r="W137">
        <v>0</v>
      </c>
      <c r="X137">
        <v>476480486</v>
      </c>
      <c r="Y137">
        <v>99.509499999999989</v>
      </c>
      <c r="AA137">
        <v>0</v>
      </c>
      <c r="AB137">
        <v>0</v>
      </c>
      <c r="AC137">
        <v>0</v>
      </c>
      <c r="AD137">
        <v>0</v>
      </c>
      <c r="AE137">
        <v>0</v>
      </c>
      <c r="AF137">
        <v>0</v>
      </c>
      <c r="AG137">
        <v>0</v>
      </c>
      <c r="AH137">
        <v>0</v>
      </c>
      <c r="AI137">
        <v>1</v>
      </c>
      <c r="AJ137">
        <v>1</v>
      </c>
      <c r="AK137">
        <v>1</v>
      </c>
      <c r="AL137">
        <v>1</v>
      </c>
      <c r="AN137">
        <v>0</v>
      </c>
      <c r="AO137">
        <v>1</v>
      </c>
      <c r="AP137">
        <v>1</v>
      </c>
      <c r="AQ137">
        <v>0</v>
      </c>
      <c r="AR137">
        <v>0</v>
      </c>
      <c r="AS137" t="s">
        <v>3</v>
      </c>
      <c r="AT137">
        <v>86.53</v>
      </c>
      <c r="AU137" t="s">
        <v>22</v>
      </c>
      <c r="AV137">
        <v>1</v>
      </c>
      <c r="AW137">
        <v>2</v>
      </c>
      <c r="AX137">
        <v>42706728</v>
      </c>
      <c r="AY137">
        <v>1</v>
      </c>
      <c r="AZ137">
        <v>0</v>
      </c>
      <c r="BA137">
        <v>203</v>
      </c>
      <c r="BB137">
        <v>0</v>
      </c>
      <c r="BC137">
        <v>0</v>
      </c>
      <c r="BD137">
        <v>0</v>
      </c>
      <c r="BE137">
        <v>0</v>
      </c>
      <c r="BF137">
        <v>0</v>
      </c>
      <c r="BG137">
        <v>0</v>
      </c>
      <c r="BH137">
        <v>0</v>
      </c>
      <c r="BI137">
        <v>0</v>
      </c>
      <c r="BJ137">
        <v>0</v>
      </c>
      <c r="BK137">
        <v>0</v>
      </c>
      <c r="BL137">
        <v>0</v>
      </c>
      <c r="BM137">
        <v>0</v>
      </c>
      <c r="BN137">
        <v>0</v>
      </c>
      <c r="BO137">
        <v>0</v>
      </c>
      <c r="BP137">
        <v>0</v>
      </c>
      <c r="BQ137">
        <v>0</v>
      </c>
      <c r="BR137">
        <v>0</v>
      </c>
      <c r="BS137">
        <v>0</v>
      </c>
      <c r="BT137">
        <v>0</v>
      </c>
      <c r="BU137">
        <v>0</v>
      </c>
      <c r="BV137">
        <v>0</v>
      </c>
      <c r="BW137">
        <v>0</v>
      </c>
      <c r="CX137">
        <f>Y137*Source!I172</f>
        <v>328.38134999999994</v>
      </c>
      <c r="CY137">
        <f>AD137</f>
        <v>0</v>
      </c>
      <c r="CZ137">
        <f>AH137</f>
        <v>0</v>
      </c>
      <c r="DA137">
        <f>AL137</f>
        <v>1</v>
      </c>
      <c r="DB137">
        <v>0</v>
      </c>
    </row>
    <row r="138" spans="1:106" x14ac:dyDescent="0.2">
      <c r="A138">
        <f>ROW(Source!A172)</f>
        <v>172</v>
      </c>
      <c r="B138">
        <v>42559021</v>
      </c>
      <c r="C138">
        <v>42559293</v>
      </c>
      <c r="D138">
        <v>30596074</v>
      </c>
      <c r="E138">
        <v>1</v>
      </c>
      <c r="F138">
        <v>1</v>
      </c>
      <c r="G138">
        <v>30515945</v>
      </c>
      <c r="H138">
        <v>2</v>
      </c>
      <c r="I138" t="s">
        <v>577</v>
      </c>
      <c r="J138" t="s">
        <v>578</v>
      </c>
      <c r="K138" t="s">
        <v>579</v>
      </c>
      <c r="L138">
        <v>1367</v>
      </c>
      <c r="N138">
        <v>1011</v>
      </c>
      <c r="O138" t="s">
        <v>564</v>
      </c>
      <c r="P138" t="s">
        <v>564</v>
      </c>
      <c r="Q138">
        <v>1</v>
      </c>
      <c r="W138">
        <v>0</v>
      </c>
      <c r="X138">
        <v>-628430174</v>
      </c>
      <c r="Y138">
        <v>1.2500000000000001E-2</v>
      </c>
      <c r="AA138">
        <v>0</v>
      </c>
      <c r="AB138">
        <v>76.81</v>
      </c>
      <c r="AC138">
        <v>14.36</v>
      </c>
      <c r="AD138">
        <v>0</v>
      </c>
      <c r="AE138">
        <v>0</v>
      </c>
      <c r="AF138">
        <v>76.81</v>
      </c>
      <c r="AG138">
        <v>14.36</v>
      </c>
      <c r="AH138">
        <v>0</v>
      </c>
      <c r="AI138">
        <v>1</v>
      </c>
      <c r="AJ138">
        <v>1</v>
      </c>
      <c r="AK138">
        <v>1</v>
      </c>
      <c r="AL138">
        <v>1</v>
      </c>
      <c r="AN138">
        <v>0</v>
      </c>
      <c r="AO138">
        <v>1</v>
      </c>
      <c r="AP138">
        <v>1</v>
      </c>
      <c r="AQ138">
        <v>0</v>
      </c>
      <c r="AR138">
        <v>0</v>
      </c>
      <c r="AS138" t="s">
        <v>3</v>
      </c>
      <c r="AT138">
        <v>0.01</v>
      </c>
      <c r="AU138" t="s">
        <v>21</v>
      </c>
      <c r="AV138">
        <v>0</v>
      </c>
      <c r="AW138">
        <v>2</v>
      </c>
      <c r="AX138">
        <v>42706729</v>
      </c>
      <c r="AY138">
        <v>1</v>
      </c>
      <c r="AZ138">
        <v>0</v>
      </c>
      <c r="BA138">
        <v>204</v>
      </c>
      <c r="BB138">
        <v>0</v>
      </c>
      <c r="BC138">
        <v>0</v>
      </c>
      <c r="BD138">
        <v>0</v>
      </c>
      <c r="BE138">
        <v>0</v>
      </c>
      <c r="BF138">
        <v>0</v>
      </c>
      <c r="BG138">
        <v>0</v>
      </c>
      <c r="BH138">
        <v>0</v>
      </c>
      <c r="BI138">
        <v>0</v>
      </c>
      <c r="BJ138">
        <v>0</v>
      </c>
      <c r="BK138">
        <v>0</v>
      </c>
      <c r="BL138">
        <v>0</v>
      </c>
      <c r="BM138">
        <v>0</v>
      </c>
      <c r="BN138">
        <v>0</v>
      </c>
      <c r="BO138">
        <v>0</v>
      </c>
      <c r="BP138">
        <v>0</v>
      </c>
      <c r="BQ138">
        <v>0</v>
      </c>
      <c r="BR138">
        <v>0</v>
      </c>
      <c r="BS138">
        <v>0</v>
      </c>
      <c r="BT138">
        <v>0</v>
      </c>
      <c r="BU138">
        <v>0</v>
      </c>
      <c r="BV138">
        <v>0</v>
      </c>
      <c r="BW138">
        <v>0</v>
      </c>
      <c r="CX138">
        <f>Y138*Source!I172</f>
        <v>4.1250000000000002E-2</v>
      </c>
      <c r="CY138">
        <f>AB138</f>
        <v>76.81</v>
      </c>
      <c r="CZ138">
        <f>AF138</f>
        <v>76.81</v>
      </c>
      <c r="DA138">
        <f>AJ138</f>
        <v>1</v>
      </c>
      <c r="DB138">
        <v>0</v>
      </c>
    </row>
    <row r="139" spans="1:106" x14ac:dyDescent="0.2">
      <c r="A139">
        <f>ROW(Source!A172)</f>
        <v>172</v>
      </c>
      <c r="B139">
        <v>42559021</v>
      </c>
      <c r="C139">
        <v>42559293</v>
      </c>
      <c r="D139">
        <v>30596127</v>
      </c>
      <c r="E139">
        <v>1</v>
      </c>
      <c r="F139">
        <v>1</v>
      </c>
      <c r="G139">
        <v>30515945</v>
      </c>
      <c r="H139">
        <v>2</v>
      </c>
      <c r="I139" t="s">
        <v>602</v>
      </c>
      <c r="J139" t="s">
        <v>603</v>
      </c>
      <c r="K139" t="s">
        <v>604</v>
      </c>
      <c r="L139">
        <v>1367</v>
      </c>
      <c r="N139">
        <v>1011</v>
      </c>
      <c r="O139" t="s">
        <v>564</v>
      </c>
      <c r="P139" t="s">
        <v>564</v>
      </c>
      <c r="Q139">
        <v>1</v>
      </c>
      <c r="W139">
        <v>0</v>
      </c>
      <c r="X139">
        <v>1189541023</v>
      </c>
      <c r="Y139">
        <v>12.5</v>
      </c>
      <c r="AA139">
        <v>0</v>
      </c>
      <c r="AB139">
        <v>0.53</v>
      </c>
      <c r="AC139">
        <v>0.04</v>
      </c>
      <c r="AD139">
        <v>0</v>
      </c>
      <c r="AE139">
        <v>0</v>
      </c>
      <c r="AF139">
        <v>0.53</v>
      </c>
      <c r="AG139">
        <v>0.04</v>
      </c>
      <c r="AH139">
        <v>0</v>
      </c>
      <c r="AI139">
        <v>1</v>
      </c>
      <c r="AJ139">
        <v>1</v>
      </c>
      <c r="AK139">
        <v>1</v>
      </c>
      <c r="AL139">
        <v>1</v>
      </c>
      <c r="AN139">
        <v>0</v>
      </c>
      <c r="AO139">
        <v>1</v>
      </c>
      <c r="AP139">
        <v>1</v>
      </c>
      <c r="AQ139">
        <v>0</v>
      </c>
      <c r="AR139">
        <v>0</v>
      </c>
      <c r="AS139" t="s">
        <v>3</v>
      </c>
      <c r="AT139">
        <v>10</v>
      </c>
      <c r="AU139" t="s">
        <v>21</v>
      </c>
      <c r="AV139">
        <v>0</v>
      </c>
      <c r="AW139">
        <v>2</v>
      </c>
      <c r="AX139">
        <v>42706731</v>
      </c>
      <c r="AY139">
        <v>1</v>
      </c>
      <c r="AZ139">
        <v>0</v>
      </c>
      <c r="BA139">
        <v>205</v>
      </c>
      <c r="BB139">
        <v>0</v>
      </c>
      <c r="BC139">
        <v>0</v>
      </c>
      <c r="BD139">
        <v>0</v>
      </c>
      <c r="BE139">
        <v>0</v>
      </c>
      <c r="BF139">
        <v>0</v>
      </c>
      <c r="BG139">
        <v>0</v>
      </c>
      <c r="BH139">
        <v>0</v>
      </c>
      <c r="BI139">
        <v>0</v>
      </c>
      <c r="BJ139">
        <v>0</v>
      </c>
      <c r="BK139">
        <v>0</v>
      </c>
      <c r="BL139">
        <v>0</v>
      </c>
      <c r="BM139">
        <v>0</v>
      </c>
      <c r="BN139">
        <v>0</v>
      </c>
      <c r="BO139">
        <v>0</v>
      </c>
      <c r="BP139">
        <v>0</v>
      </c>
      <c r="BQ139">
        <v>0</v>
      </c>
      <c r="BR139">
        <v>0</v>
      </c>
      <c r="BS139">
        <v>0</v>
      </c>
      <c r="BT139">
        <v>0</v>
      </c>
      <c r="BU139">
        <v>0</v>
      </c>
      <c r="BV139">
        <v>0</v>
      </c>
      <c r="BW139">
        <v>0</v>
      </c>
      <c r="CX139">
        <f>Y139*Source!I172</f>
        <v>41.25</v>
      </c>
      <c r="CY139">
        <f>AB139</f>
        <v>0.53</v>
      </c>
      <c r="CZ139">
        <f>AF139</f>
        <v>0.53</v>
      </c>
      <c r="DA139">
        <f>AJ139</f>
        <v>1</v>
      </c>
      <c r="DB139">
        <v>0</v>
      </c>
    </row>
    <row r="140" spans="1:106" x14ac:dyDescent="0.2">
      <c r="A140">
        <f>ROW(Source!A172)</f>
        <v>172</v>
      </c>
      <c r="B140">
        <v>42559021</v>
      </c>
      <c r="C140">
        <v>42559293</v>
      </c>
      <c r="D140">
        <v>30595316</v>
      </c>
      <c r="E140">
        <v>1</v>
      </c>
      <c r="F140">
        <v>1</v>
      </c>
      <c r="G140">
        <v>30515945</v>
      </c>
      <c r="H140">
        <v>2</v>
      </c>
      <c r="I140" t="s">
        <v>605</v>
      </c>
      <c r="J140" t="s">
        <v>606</v>
      </c>
      <c r="K140" t="s">
        <v>607</v>
      </c>
      <c r="L140">
        <v>1367</v>
      </c>
      <c r="N140">
        <v>1011</v>
      </c>
      <c r="O140" t="s">
        <v>564</v>
      </c>
      <c r="P140" t="s">
        <v>564</v>
      </c>
      <c r="Q140">
        <v>1</v>
      </c>
      <c r="W140">
        <v>0</v>
      </c>
      <c r="X140">
        <v>906955457</v>
      </c>
      <c r="Y140">
        <v>1.2500000000000001E-2</v>
      </c>
      <c r="AA140">
        <v>0</v>
      </c>
      <c r="AB140">
        <v>98.7</v>
      </c>
      <c r="AC140">
        <v>24.5</v>
      </c>
      <c r="AD140">
        <v>0</v>
      </c>
      <c r="AE140">
        <v>0</v>
      </c>
      <c r="AF140">
        <v>98.7</v>
      </c>
      <c r="AG140">
        <v>24.5</v>
      </c>
      <c r="AH140">
        <v>0</v>
      </c>
      <c r="AI140">
        <v>1</v>
      </c>
      <c r="AJ140">
        <v>1</v>
      </c>
      <c r="AK140">
        <v>1</v>
      </c>
      <c r="AL140">
        <v>1</v>
      </c>
      <c r="AN140">
        <v>0</v>
      </c>
      <c r="AO140">
        <v>1</v>
      </c>
      <c r="AP140">
        <v>1</v>
      </c>
      <c r="AQ140">
        <v>0</v>
      </c>
      <c r="AR140">
        <v>0</v>
      </c>
      <c r="AS140" t="s">
        <v>3</v>
      </c>
      <c r="AT140">
        <v>0.01</v>
      </c>
      <c r="AU140" t="s">
        <v>21</v>
      </c>
      <c r="AV140">
        <v>0</v>
      </c>
      <c r="AW140">
        <v>2</v>
      </c>
      <c r="AX140">
        <v>42706730</v>
      </c>
      <c r="AY140">
        <v>1</v>
      </c>
      <c r="AZ140">
        <v>0</v>
      </c>
      <c r="BA140">
        <v>206</v>
      </c>
      <c r="BB140">
        <v>0</v>
      </c>
      <c r="BC140">
        <v>0</v>
      </c>
      <c r="BD140">
        <v>0</v>
      </c>
      <c r="BE140">
        <v>0</v>
      </c>
      <c r="BF140">
        <v>0</v>
      </c>
      <c r="BG140">
        <v>0</v>
      </c>
      <c r="BH140">
        <v>0</v>
      </c>
      <c r="BI140">
        <v>0</v>
      </c>
      <c r="BJ140">
        <v>0</v>
      </c>
      <c r="BK140">
        <v>0</v>
      </c>
      <c r="BL140">
        <v>0</v>
      </c>
      <c r="BM140">
        <v>0</v>
      </c>
      <c r="BN140">
        <v>0</v>
      </c>
      <c r="BO140">
        <v>0</v>
      </c>
      <c r="BP140">
        <v>0</v>
      </c>
      <c r="BQ140">
        <v>0</v>
      </c>
      <c r="BR140">
        <v>0</v>
      </c>
      <c r="BS140">
        <v>0</v>
      </c>
      <c r="BT140">
        <v>0</v>
      </c>
      <c r="BU140">
        <v>0</v>
      </c>
      <c r="BV140">
        <v>0</v>
      </c>
      <c r="BW140">
        <v>0</v>
      </c>
      <c r="CX140">
        <f>Y140*Source!I172</f>
        <v>4.1250000000000002E-2</v>
      </c>
      <c r="CY140">
        <f>AB140</f>
        <v>98.7</v>
      </c>
      <c r="CZ140">
        <f>AF140</f>
        <v>98.7</v>
      </c>
      <c r="DA140">
        <f>AJ140</f>
        <v>1</v>
      </c>
      <c r="DB140">
        <v>0</v>
      </c>
    </row>
    <row r="141" spans="1:106" x14ac:dyDescent="0.2">
      <c r="A141">
        <f>ROW(Source!A172)</f>
        <v>172</v>
      </c>
      <c r="B141">
        <v>42559021</v>
      </c>
      <c r="C141">
        <v>42559293</v>
      </c>
      <c r="D141">
        <v>30574246</v>
      </c>
      <c r="E141">
        <v>1</v>
      </c>
      <c r="F141">
        <v>1</v>
      </c>
      <c r="G141">
        <v>30515945</v>
      </c>
      <c r="H141">
        <v>3</v>
      </c>
      <c r="I141" t="s">
        <v>608</v>
      </c>
      <c r="J141" t="s">
        <v>609</v>
      </c>
      <c r="K141" t="s">
        <v>610</v>
      </c>
      <c r="L141">
        <v>1346</v>
      </c>
      <c r="N141">
        <v>1009</v>
      </c>
      <c r="O141" t="s">
        <v>611</v>
      </c>
      <c r="P141" t="s">
        <v>611</v>
      </c>
      <c r="Q141">
        <v>1</v>
      </c>
      <c r="W141">
        <v>0</v>
      </c>
      <c r="X141">
        <v>1850275622</v>
      </c>
      <c r="Y141">
        <v>0.3</v>
      </c>
      <c r="AA141">
        <v>520.52</v>
      </c>
      <c r="AB141">
        <v>0</v>
      </c>
      <c r="AC141">
        <v>0</v>
      </c>
      <c r="AD141">
        <v>0</v>
      </c>
      <c r="AE141">
        <v>520.52</v>
      </c>
      <c r="AF141">
        <v>0</v>
      </c>
      <c r="AG141">
        <v>0</v>
      </c>
      <c r="AH141">
        <v>0</v>
      </c>
      <c r="AI141">
        <v>1</v>
      </c>
      <c r="AJ141">
        <v>1</v>
      </c>
      <c r="AK141">
        <v>1</v>
      </c>
      <c r="AL141">
        <v>1</v>
      </c>
      <c r="AN141">
        <v>0</v>
      </c>
      <c r="AO141">
        <v>1</v>
      </c>
      <c r="AP141">
        <v>0</v>
      </c>
      <c r="AQ141">
        <v>0</v>
      </c>
      <c r="AR141">
        <v>0</v>
      </c>
      <c r="AS141" t="s">
        <v>3</v>
      </c>
      <c r="AT141">
        <v>0.3</v>
      </c>
      <c r="AU141" t="s">
        <v>3</v>
      </c>
      <c r="AV141">
        <v>0</v>
      </c>
      <c r="AW141">
        <v>2</v>
      </c>
      <c r="AX141">
        <v>42706732</v>
      </c>
      <c r="AY141">
        <v>1</v>
      </c>
      <c r="AZ141">
        <v>0</v>
      </c>
      <c r="BA141">
        <v>207</v>
      </c>
      <c r="BB141">
        <v>0</v>
      </c>
      <c r="BC141">
        <v>0</v>
      </c>
      <c r="BD141">
        <v>0</v>
      </c>
      <c r="BE141">
        <v>0</v>
      </c>
      <c r="BF141">
        <v>0</v>
      </c>
      <c r="BG141">
        <v>0</v>
      </c>
      <c r="BH141">
        <v>0</v>
      </c>
      <c r="BI141">
        <v>0</v>
      </c>
      <c r="BJ141">
        <v>0</v>
      </c>
      <c r="BK141">
        <v>0</v>
      </c>
      <c r="BL141">
        <v>0</v>
      </c>
      <c r="BM141">
        <v>0</v>
      </c>
      <c r="BN141">
        <v>0</v>
      </c>
      <c r="BO141">
        <v>0</v>
      </c>
      <c r="BP141">
        <v>0</v>
      </c>
      <c r="BQ141">
        <v>0</v>
      </c>
      <c r="BR141">
        <v>0</v>
      </c>
      <c r="BS141">
        <v>0</v>
      </c>
      <c r="BT141">
        <v>0</v>
      </c>
      <c r="BU141">
        <v>0</v>
      </c>
      <c r="BV141">
        <v>0</v>
      </c>
      <c r="BW141">
        <v>0</v>
      </c>
      <c r="CX141">
        <f>Y141*Source!I172</f>
        <v>0.98999999999999988</v>
      </c>
      <c r="CY141">
        <f>AA141</f>
        <v>520.52</v>
      </c>
      <c r="CZ141">
        <f>AE141</f>
        <v>520.52</v>
      </c>
      <c r="DA141">
        <f>AI141</f>
        <v>1</v>
      </c>
      <c r="DB141">
        <v>0</v>
      </c>
    </row>
    <row r="142" spans="1:106" x14ac:dyDescent="0.2">
      <c r="A142">
        <f>ROW(Source!A173)</f>
        <v>173</v>
      </c>
      <c r="B142">
        <v>42559019</v>
      </c>
      <c r="C142">
        <v>42559293</v>
      </c>
      <c r="D142">
        <v>30515951</v>
      </c>
      <c r="E142">
        <v>30515945</v>
      </c>
      <c r="F142">
        <v>1</v>
      </c>
      <c r="G142">
        <v>30515945</v>
      </c>
      <c r="H142">
        <v>1</v>
      </c>
      <c r="I142" t="s">
        <v>549</v>
      </c>
      <c r="J142" t="s">
        <v>3</v>
      </c>
      <c r="K142" t="s">
        <v>550</v>
      </c>
      <c r="L142">
        <v>1191</v>
      </c>
      <c r="N142">
        <v>1013</v>
      </c>
      <c r="O142" t="s">
        <v>551</v>
      </c>
      <c r="P142" t="s">
        <v>551</v>
      </c>
      <c r="Q142">
        <v>1</v>
      </c>
      <c r="W142">
        <v>0</v>
      </c>
      <c r="X142">
        <v>476480486</v>
      </c>
      <c r="Y142">
        <v>99.509499999999989</v>
      </c>
      <c r="AA142">
        <v>0</v>
      </c>
      <c r="AB142">
        <v>0</v>
      </c>
      <c r="AC142">
        <v>0</v>
      </c>
      <c r="AD142">
        <v>0</v>
      </c>
      <c r="AE142">
        <v>0</v>
      </c>
      <c r="AF142">
        <v>0</v>
      </c>
      <c r="AG142">
        <v>0</v>
      </c>
      <c r="AH142">
        <v>0</v>
      </c>
      <c r="AI142">
        <v>1</v>
      </c>
      <c r="AJ142">
        <v>1</v>
      </c>
      <c r="AK142">
        <v>1</v>
      </c>
      <c r="AL142">
        <v>1</v>
      </c>
      <c r="AN142">
        <v>0</v>
      </c>
      <c r="AO142">
        <v>1</v>
      </c>
      <c r="AP142">
        <v>1</v>
      </c>
      <c r="AQ142">
        <v>0</v>
      </c>
      <c r="AR142">
        <v>0</v>
      </c>
      <c r="AS142" t="s">
        <v>3</v>
      </c>
      <c r="AT142">
        <v>86.53</v>
      </c>
      <c r="AU142" t="s">
        <v>22</v>
      </c>
      <c r="AV142">
        <v>1</v>
      </c>
      <c r="AW142">
        <v>2</v>
      </c>
      <c r="AX142">
        <v>42706728</v>
      </c>
      <c r="AY142">
        <v>1</v>
      </c>
      <c r="AZ142">
        <v>0</v>
      </c>
      <c r="BA142">
        <v>210</v>
      </c>
      <c r="BB142">
        <v>0</v>
      </c>
      <c r="BC142">
        <v>0</v>
      </c>
      <c r="BD142">
        <v>0</v>
      </c>
      <c r="BE142">
        <v>0</v>
      </c>
      <c r="BF142">
        <v>0</v>
      </c>
      <c r="BG142">
        <v>0</v>
      </c>
      <c r="BH142">
        <v>0</v>
      </c>
      <c r="BI142">
        <v>0</v>
      </c>
      <c r="BJ142">
        <v>0</v>
      </c>
      <c r="BK142">
        <v>0</v>
      </c>
      <c r="BL142">
        <v>0</v>
      </c>
      <c r="BM142">
        <v>0</v>
      </c>
      <c r="BN142">
        <v>0</v>
      </c>
      <c r="BO142">
        <v>0</v>
      </c>
      <c r="BP142">
        <v>0</v>
      </c>
      <c r="BQ142">
        <v>0</v>
      </c>
      <c r="BR142">
        <v>0</v>
      </c>
      <c r="BS142">
        <v>0</v>
      </c>
      <c r="BT142">
        <v>0</v>
      </c>
      <c r="BU142">
        <v>0</v>
      </c>
      <c r="BV142">
        <v>0</v>
      </c>
      <c r="BW142">
        <v>0</v>
      </c>
      <c r="CX142">
        <f>Y142*Source!I173</f>
        <v>328.38134999999994</v>
      </c>
      <c r="CY142">
        <f>AD142</f>
        <v>0</v>
      </c>
      <c r="CZ142">
        <f>AH142</f>
        <v>0</v>
      </c>
      <c r="DA142">
        <f>AL142</f>
        <v>1</v>
      </c>
      <c r="DB142">
        <v>0</v>
      </c>
    </row>
    <row r="143" spans="1:106" x14ac:dyDescent="0.2">
      <c r="A143">
        <f>ROW(Source!A173)</f>
        <v>173</v>
      </c>
      <c r="B143">
        <v>42559019</v>
      </c>
      <c r="C143">
        <v>42559293</v>
      </c>
      <c r="D143">
        <v>30596074</v>
      </c>
      <c r="E143">
        <v>1</v>
      </c>
      <c r="F143">
        <v>1</v>
      </c>
      <c r="G143">
        <v>30515945</v>
      </c>
      <c r="H143">
        <v>2</v>
      </c>
      <c r="I143" t="s">
        <v>577</v>
      </c>
      <c r="J143" t="s">
        <v>578</v>
      </c>
      <c r="K143" t="s">
        <v>579</v>
      </c>
      <c r="L143">
        <v>1367</v>
      </c>
      <c r="N143">
        <v>1011</v>
      </c>
      <c r="O143" t="s">
        <v>564</v>
      </c>
      <c r="P143" t="s">
        <v>564</v>
      </c>
      <c r="Q143">
        <v>1</v>
      </c>
      <c r="W143">
        <v>0</v>
      </c>
      <c r="X143">
        <v>-628430174</v>
      </c>
      <c r="Y143">
        <v>1.2500000000000001E-2</v>
      </c>
      <c r="AA143">
        <v>0</v>
      </c>
      <c r="AB143">
        <v>606.79999999999995</v>
      </c>
      <c r="AC143">
        <v>292.94</v>
      </c>
      <c r="AD143">
        <v>0</v>
      </c>
      <c r="AE143">
        <v>0</v>
      </c>
      <c r="AF143">
        <v>76.81</v>
      </c>
      <c r="AG143">
        <v>14.36</v>
      </c>
      <c r="AH143">
        <v>0</v>
      </c>
      <c r="AI143">
        <v>1</v>
      </c>
      <c r="AJ143">
        <v>7.9</v>
      </c>
      <c r="AK143">
        <v>20.399999999999999</v>
      </c>
      <c r="AL143">
        <v>1</v>
      </c>
      <c r="AN143">
        <v>0</v>
      </c>
      <c r="AO143">
        <v>1</v>
      </c>
      <c r="AP143">
        <v>1</v>
      </c>
      <c r="AQ143">
        <v>0</v>
      </c>
      <c r="AR143">
        <v>0</v>
      </c>
      <c r="AS143" t="s">
        <v>3</v>
      </c>
      <c r="AT143">
        <v>0.01</v>
      </c>
      <c r="AU143" t="s">
        <v>21</v>
      </c>
      <c r="AV143">
        <v>0</v>
      </c>
      <c r="AW143">
        <v>2</v>
      </c>
      <c r="AX143">
        <v>42706729</v>
      </c>
      <c r="AY143">
        <v>1</v>
      </c>
      <c r="AZ143">
        <v>0</v>
      </c>
      <c r="BA143">
        <v>211</v>
      </c>
      <c r="BB143">
        <v>0</v>
      </c>
      <c r="BC143">
        <v>0</v>
      </c>
      <c r="BD143">
        <v>0</v>
      </c>
      <c r="BE143">
        <v>0</v>
      </c>
      <c r="BF143">
        <v>0</v>
      </c>
      <c r="BG143">
        <v>0</v>
      </c>
      <c r="BH143">
        <v>0</v>
      </c>
      <c r="BI143">
        <v>0</v>
      </c>
      <c r="BJ143">
        <v>0</v>
      </c>
      <c r="BK143">
        <v>0</v>
      </c>
      <c r="BL143">
        <v>0</v>
      </c>
      <c r="BM143">
        <v>0</v>
      </c>
      <c r="BN143">
        <v>0</v>
      </c>
      <c r="BO143">
        <v>0</v>
      </c>
      <c r="BP143">
        <v>0</v>
      </c>
      <c r="BQ143">
        <v>0</v>
      </c>
      <c r="BR143">
        <v>0</v>
      </c>
      <c r="BS143">
        <v>0</v>
      </c>
      <c r="BT143">
        <v>0</v>
      </c>
      <c r="BU143">
        <v>0</v>
      </c>
      <c r="BV143">
        <v>0</v>
      </c>
      <c r="BW143">
        <v>0</v>
      </c>
      <c r="CX143">
        <f>Y143*Source!I173</f>
        <v>4.1250000000000002E-2</v>
      </c>
      <c r="CY143">
        <f>AB143</f>
        <v>606.79999999999995</v>
      </c>
      <c r="CZ143">
        <f>AF143</f>
        <v>76.81</v>
      </c>
      <c r="DA143">
        <f>AJ143</f>
        <v>7.9</v>
      </c>
      <c r="DB143">
        <v>0</v>
      </c>
    </row>
    <row r="144" spans="1:106" x14ac:dyDescent="0.2">
      <c r="A144">
        <f>ROW(Source!A173)</f>
        <v>173</v>
      </c>
      <c r="B144">
        <v>42559019</v>
      </c>
      <c r="C144">
        <v>42559293</v>
      </c>
      <c r="D144">
        <v>30596127</v>
      </c>
      <c r="E144">
        <v>1</v>
      </c>
      <c r="F144">
        <v>1</v>
      </c>
      <c r="G144">
        <v>30515945</v>
      </c>
      <c r="H144">
        <v>2</v>
      </c>
      <c r="I144" t="s">
        <v>602</v>
      </c>
      <c r="J144" t="s">
        <v>603</v>
      </c>
      <c r="K144" t="s">
        <v>604</v>
      </c>
      <c r="L144">
        <v>1367</v>
      </c>
      <c r="N144">
        <v>1011</v>
      </c>
      <c r="O144" t="s">
        <v>564</v>
      </c>
      <c r="P144" t="s">
        <v>564</v>
      </c>
      <c r="Q144">
        <v>1</v>
      </c>
      <c r="W144">
        <v>0</v>
      </c>
      <c r="X144">
        <v>1189541023</v>
      </c>
      <c r="Y144">
        <v>12.5</v>
      </c>
      <c r="AA144">
        <v>0</v>
      </c>
      <c r="AB144">
        <v>3.37</v>
      </c>
      <c r="AC144">
        <v>0.82</v>
      </c>
      <c r="AD144">
        <v>0</v>
      </c>
      <c r="AE144">
        <v>0</v>
      </c>
      <c r="AF144">
        <v>0.53</v>
      </c>
      <c r="AG144">
        <v>0.04</v>
      </c>
      <c r="AH144">
        <v>0</v>
      </c>
      <c r="AI144">
        <v>1</v>
      </c>
      <c r="AJ144">
        <v>6.36</v>
      </c>
      <c r="AK144">
        <v>20.399999999999999</v>
      </c>
      <c r="AL144">
        <v>1</v>
      </c>
      <c r="AN144">
        <v>0</v>
      </c>
      <c r="AO144">
        <v>1</v>
      </c>
      <c r="AP144">
        <v>1</v>
      </c>
      <c r="AQ144">
        <v>0</v>
      </c>
      <c r="AR144">
        <v>0</v>
      </c>
      <c r="AS144" t="s">
        <v>3</v>
      </c>
      <c r="AT144">
        <v>10</v>
      </c>
      <c r="AU144" t="s">
        <v>21</v>
      </c>
      <c r="AV144">
        <v>0</v>
      </c>
      <c r="AW144">
        <v>2</v>
      </c>
      <c r="AX144">
        <v>42706731</v>
      </c>
      <c r="AY144">
        <v>1</v>
      </c>
      <c r="AZ144">
        <v>0</v>
      </c>
      <c r="BA144">
        <v>212</v>
      </c>
      <c r="BB144">
        <v>0</v>
      </c>
      <c r="BC144">
        <v>0</v>
      </c>
      <c r="BD144">
        <v>0</v>
      </c>
      <c r="BE144">
        <v>0</v>
      </c>
      <c r="BF144">
        <v>0</v>
      </c>
      <c r="BG144">
        <v>0</v>
      </c>
      <c r="BH144">
        <v>0</v>
      </c>
      <c r="BI144">
        <v>0</v>
      </c>
      <c r="BJ144">
        <v>0</v>
      </c>
      <c r="BK144">
        <v>0</v>
      </c>
      <c r="BL144">
        <v>0</v>
      </c>
      <c r="BM144">
        <v>0</v>
      </c>
      <c r="BN144">
        <v>0</v>
      </c>
      <c r="BO144">
        <v>0</v>
      </c>
      <c r="BP144">
        <v>0</v>
      </c>
      <c r="BQ144">
        <v>0</v>
      </c>
      <c r="BR144">
        <v>0</v>
      </c>
      <c r="BS144">
        <v>0</v>
      </c>
      <c r="BT144">
        <v>0</v>
      </c>
      <c r="BU144">
        <v>0</v>
      </c>
      <c r="BV144">
        <v>0</v>
      </c>
      <c r="BW144">
        <v>0</v>
      </c>
      <c r="CX144">
        <f>Y144*Source!I173</f>
        <v>41.25</v>
      </c>
      <c r="CY144">
        <f>AB144</f>
        <v>3.37</v>
      </c>
      <c r="CZ144">
        <f>AF144</f>
        <v>0.53</v>
      </c>
      <c r="DA144">
        <f>AJ144</f>
        <v>6.36</v>
      </c>
      <c r="DB144">
        <v>0</v>
      </c>
    </row>
    <row r="145" spans="1:106" x14ac:dyDescent="0.2">
      <c r="A145">
        <f>ROW(Source!A173)</f>
        <v>173</v>
      </c>
      <c r="B145">
        <v>42559019</v>
      </c>
      <c r="C145">
        <v>42559293</v>
      </c>
      <c r="D145">
        <v>30595316</v>
      </c>
      <c r="E145">
        <v>1</v>
      </c>
      <c r="F145">
        <v>1</v>
      </c>
      <c r="G145">
        <v>30515945</v>
      </c>
      <c r="H145">
        <v>2</v>
      </c>
      <c r="I145" t="s">
        <v>605</v>
      </c>
      <c r="J145" t="s">
        <v>606</v>
      </c>
      <c r="K145" t="s">
        <v>607</v>
      </c>
      <c r="L145">
        <v>1367</v>
      </c>
      <c r="N145">
        <v>1011</v>
      </c>
      <c r="O145" t="s">
        <v>564</v>
      </c>
      <c r="P145" t="s">
        <v>564</v>
      </c>
      <c r="Q145">
        <v>1</v>
      </c>
      <c r="W145">
        <v>0</v>
      </c>
      <c r="X145">
        <v>906955457</v>
      </c>
      <c r="Y145">
        <v>1.2500000000000001E-2</v>
      </c>
      <c r="AA145">
        <v>0</v>
      </c>
      <c r="AB145">
        <v>802.43</v>
      </c>
      <c r="AC145">
        <v>499.8</v>
      </c>
      <c r="AD145">
        <v>0</v>
      </c>
      <c r="AE145">
        <v>0</v>
      </c>
      <c r="AF145">
        <v>98.7</v>
      </c>
      <c r="AG145">
        <v>24.5</v>
      </c>
      <c r="AH145">
        <v>0</v>
      </c>
      <c r="AI145">
        <v>1</v>
      </c>
      <c r="AJ145">
        <v>8.1300000000000008</v>
      </c>
      <c r="AK145">
        <v>20.399999999999999</v>
      </c>
      <c r="AL145">
        <v>1</v>
      </c>
      <c r="AN145">
        <v>0</v>
      </c>
      <c r="AO145">
        <v>1</v>
      </c>
      <c r="AP145">
        <v>1</v>
      </c>
      <c r="AQ145">
        <v>0</v>
      </c>
      <c r="AR145">
        <v>0</v>
      </c>
      <c r="AS145" t="s">
        <v>3</v>
      </c>
      <c r="AT145">
        <v>0.01</v>
      </c>
      <c r="AU145" t="s">
        <v>21</v>
      </c>
      <c r="AV145">
        <v>0</v>
      </c>
      <c r="AW145">
        <v>2</v>
      </c>
      <c r="AX145">
        <v>42706730</v>
      </c>
      <c r="AY145">
        <v>1</v>
      </c>
      <c r="AZ145">
        <v>0</v>
      </c>
      <c r="BA145">
        <v>213</v>
      </c>
      <c r="BB145">
        <v>0</v>
      </c>
      <c r="BC145">
        <v>0</v>
      </c>
      <c r="BD145">
        <v>0</v>
      </c>
      <c r="BE145">
        <v>0</v>
      </c>
      <c r="BF145">
        <v>0</v>
      </c>
      <c r="BG145">
        <v>0</v>
      </c>
      <c r="BH145">
        <v>0</v>
      </c>
      <c r="BI145">
        <v>0</v>
      </c>
      <c r="BJ145">
        <v>0</v>
      </c>
      <c r="BK145">
        <v>0</v>
      </c>
      <c r="BL145">
        <v>0</v>
      </c>
      <c r="BM145">
        <v>0</v>
      </c>
      <c r="BN145">
        <v>0</v>
      </c>
      <c r="BO145">
        <v>0</v>
      </c>
      <c r="BP145">
        <v>0</v>
      </c>
      <c r="BQ145">
        <v>0</v>
      </c>
      <c r="BR145">
        <v>0</v>
      </c>
      <c r="BS145">
        <v>0</v>
      </c>
      <c r="BT145">
        <v>0</v>
      </c>
      <c r="BU145">
        <v>0</v>
      </c>
      <c r="BV145">
        <v>0</v>
      </c>
      <c r="BW145">
        <v>0</v>
      </c>
      <c r="CX145">
        <f>Y145*Source!I173</f>
        <v>4.1250000000000002E-2</v>
      </c>
      <c r="CY145">
        <f>AB145</f>
        <v>802.43</v>
      </c>
      <c r="CZ145">
        <f>AF145</f>
        <v>98.7</v>
      </c>
      <c r="DA145">
        <f>AJ145</f>
        <v>8.1300000000000008</v>
      </c>
      <c r="DB145">
        <v>0</v>
      </c>
    </row>
    <row r="146" spans="1:106" x14ac:dyDescent="0.2">
      <c r="A146">
        <f>ROW(Source!A173)</f>
        <v>173</v>
      </c>
      <c r="B146">
        <v>42559019</v>
      </c>
      <c r="C146">
        <v>42559293</v>
      </c>
      <c r="D146">
        <v>30574246</v>
      </c>
      <c r="E146">
        <v>1</v>
      </c>
      <c r="F146">
        <v>1</v>
      </c>
      <c r="G146">
        <v>30515945</v>
      </c>
      <c r="H146">
        <v>3</v>
      </c>
      <c r="I146" t="s">
        <v>608</v>
      </c>
      <c r="J146" t="s">
        <v>609</v>
      </c>
      <c r="K146" t="s">
        <v>610</v>
      </c>
      <c r="L146">
        <v>1346</v>
      </c>
      <c r="N146">
        <v>1009</v>
      </c>
      <c r="O146" t="s">
        <v>611</v>
      </c>
      <c r="P146" t="s">
        <v>611</v>
      </c>
      <c r="Q146">
        <v>1</v>
      </c>
      <c r="W146">
        <v>0</v>
      </c>
      <c r="X146">
        <v>1850275622</v>
      </c>
      <c r="Y146">
        <v>0.3</v>
      </c>
      <c r="AA146">
        <v>687.09</v>
      </c>
      <c r="AB146">
        <v>0</v>
      </c>
      <c r="AC146">
        <v>0</v>
      </c>
      <c r="AD146">
        <v>0</v>
      </c>
      <c r="AE146">
        <v>520.52</v>
      </c>
      <c r="AF146">
        <v>0</v>
      </c>
      <c r="AG146">
        <v>0</v>
      </c>
      <c r="AH146">
        <v>0</v>
      </c>
      <c r="AI146">
        <v>1.32</v>
      </c>
      <c r="AJ146">
        <v>1</v>
      </c>
      <c r="AK146">
        <v>1</v>
      </c>
      <c r="AL146">
        <v>1</v>
      </c>
      <c r="AN146">
        <v>0</v>
      </c>
      <c r="AO146">
        <v>1</v>
      </c>
      <c r="AP146">
        <v>0</v>
      </c>
      <c r="AQ146">
        <v>0</v>
      </c>
      <c r="AR146">
        <v>0</v>
      </c>
      <c r="AS146" t="s">
        <v>3</v>
      </c>
      <c r="AT146">
        <v>0.3</v>
      </c>
      <c r="AU146" t="s">
        <v>3</v>
      </c>
      <c r="AV146">
        <v>0</v>
      </c>
      <c r="AW146">
        <v>2</v>
      </c>
      <c r="AX146">
        <v>42706732</v>
      </c>
      <c r="AY146">
        <v>1</v>
      </c>
      <c r="AZ146">
        <v>0</v>
      </c>
      <c r="BA146">
        <v>214</v>
      </c>
      <c r="BB146">
        <v>0</v>
      </c>
      <c r="BC146">
        <v>0</v>
      </c>
      <c r="BD146">
        <v>0</v>
      </c>
      <c r="BE146">
        <v>0</v>
      </c>
      <c r="BF146">
        <v>0</v>
      </c>
      <c r="BG146">
        <v>0</v>
      </c>
      <c r="BH146">
        <v>0</v>
      </c>
      <c r="BI146">
        <v>0</v>
      </c>
      <c r="BJ146">
        <v>0</v>
      </c>
      <c r="BK146">
        <v>0</v>
      </c>
      <c r="BL146">
        <v>0</v>
      </c>
      <c r="BM146">
        <v>0</v>
      </c>
      <c r="BN146">
        <v>0</v>
      </c>
      <c r="BO146">
        <v>0</v>
      </c>
      <c r="BP146">
        <v>0</v>
      </c>
      <c r="BQ146">
        <v>0</v>
      </c>
      <c r="BR146">
        <v>0</v>
      </c>
      <c r="BS146">
        <v>0</v>
      </c>
      <c r="BT146">
        <v>0</v>
      </c>
      <c r="BU146">
        <v>0</v>
      </c>
      <c r="BV146">
        <v>0</v>
      </c>
      <c r="BW146">
        <v>0</v>
      </c>
      <c r="CX146">
        <f>Y146*Source!I173</f>
        <v>0.98999999999999988</v>
      </c>
      <c r="CY146">
        <f>AA146</f>
        <v>687.09</v>
      </c>
      <c r="CZ146">
        <f>AE146</f>
        <v>520.52</v>
      </c>
      <c r="DA146">
        <f>AI146</f>
        <v>1.32</v>
      </c>
      <c r="DB146">
        <v>0</v>
      </c>
    </row>
    <row r="147" spans="1:106" x14ac:dyDescent="0.2">
      <c r="A147">
        <f>ROW(Source!A176)</f>
        <v>176</v>
      </c>
      <c r="B147">
        <v>42559021</v>
      </c>
      <c r="C147">
        <v>42559302</v>
      </c>
      <c r="D147">
        <v>30515951</v>
      </c>
      <c r="E147">
        <v>30515945</v>
      </c>
      <c r="F147">
        <v>1</v>
      </c>
      <c r="G147">
        <v>30515945</v>
      </c>
      <c r="H147">
        <v>1</v>
      </c>
      <c r="I147" t="s">
        <v>549</v>
      </c>
      <c r="J147" t="s">
        <v>3</v>
      </c>
      <c r="K147" t="s">
        <v>550</v>
      </c>
      <c r="L147">
        <v>1191</v>
      </c>
      <c r="N147">
        <v>1013</v>
      </c>
      <c r="O147" t="s">
        <v>551</v>
      </c>
      <c r="P147" t="s">
        <v>551</v>
      </c>
      <c r="Q147">
        <v>1</v>
      </c>
      <c r="W147">
        <v>0</v>
      </c>
      <c r="X147">
        <v>476480486</v>
      </c>
      <c r="Y147">
        <v>99.509499999999989</v>
      </c>
      <c r="AA147">
        <v>0</v>
      </c>
      <c r="AB147">
        <v>0</v>
      </c>
      <c r="AC147">
        <v>0</v>
      </c>
      <c r="AD147">
        <v>0</v>
      </c>
      <c r="AE147">
        <v>0</v>
      </c>
      <c r="AF147">
        <v>0</v>
      </c>
      <c r="AG147">
        <v>0</v>
      </c>
      <c r="AH147">
        <v>0</v>
      </c>
      <c r="AI147">
        <v>1</v>
      </c>
      <c r="AJ147">
        <v>1</v>
      </c>
      <c r="AK147">
        <v>1</v>
      </c>
      <c r="AL147">
        <v>1</v>
      </c>
      <c r="AN147">
        <v>0</v>
      </c>
      <c r="AO147">
        <v>1</v>
      </c>
      <c r="AP147">
        <v>1</v>
      </c>
      <c r="AQ147">
        <v>0</v>
      </c>
      <c r="AR147">
        <v>0</v>
      </c>
      <c r="AS147" t="s">
        <v>3</v>
      </c>
      <c r="AT147">
        <v>86.53</v>
      </c>
      <c r="AU147" t="s">
        <v>22</v>
      </c>
      <c r="AV147">
        <v>1</v>
      </c>
      <c r="AW147">
        <v>2</v>
      </c>
      <c r="AX147">
        <v>42706737</v>
      </c>
      <c r="AY147">
        <v>1</v>
      </c>
      <c r="AZ147">
        <v>0</v>
      </c>
      <c r="BA147">
        <v>217</v>
      </c>
      <c r="BB147">
        <v>0</v>
      </c>
      <c r="BC147">
        <v>0</v>
      </c>
      <c r="BD147">
        <v>0</v>
      </c>
      <c r="BE147">
        <v>0</v>
      </c>
      <c r="BF147">
        <v>0</v>
      </c>
      <c r="BG147">
        <v>0</v>
      </c>
      <c r="BH147">
        <v>0</v>
      </c>
      <c r="BI147">
        <v>0</v>
      </c>
      <c r="BJ147">
        <v>0</v>
      </c>
      <c r="BK147">
        <v>0</v>
      </c>
      <c r="BL147">
        <v>0</v>
      </c>
      <c r="BM147">
        <v>0</v>
      </c>
      <c r="BN147">
        <v>0</v>
      </c>
      <c r="BO147">
        <v>0</v>
      </c>
      <c r="BP147">
        <v>0</v>
      </c>
      <c r="BQ147">
        <v>0</v>
      </c>
      <c r="BR147">
        <v>0</v>
      </c>
      <c r="BS147">
        <v>0</v>
      </c>
      <c r="BT147">
        <v>0</v>
      </c>
      <c r="BU147">
        <v>0</v>
      </c>
      <c r="BV147">
        <v>0</v>
      </c>
      <c r="BW147">
        <v>0</v>
      </c>
      <c r="CX147">
        <f>Y147*Source!I176</f>
        <v>7.9607599999999996</v>
      </c>
      <c r="CY147">
        <f>AD147</f>
        <v>0</v>
      </c>
      <c r="CZ147">
        <f>AH147</f>
        <v>0</v>
      </c>
      <c r="DA147">
        <f>AL147</f>
        <v>1</v>
      </c>
      <c r="DB147">
        <v>0</v>
      </c>
    </row>
    <row r="148" spans="1:106" x14ac:dyDescent="0.2">
      <c r="A148">
        <f>ROW(Source!A176)</f>
        <v>176</v>
      </c>
      <c r="B148">
        <v>42559021</v>
      </c>
      <c r="C148">
        <v>42559302</v>
      </c>
      <c r="D148">
        <v>30596074</v>
      </c>
      <c r="E148">
        <v>1</v>
      </c>
      <c r="F148">
        <v>1</v>
      </c>
      <c r="G148">
        <v>30515945</v>
      </c>
      <c r="H148">
        <v>2</v>
      </c>
      <c r="I148" t="s">
        <v>577</v>
      </c>
      <c r="J148" t="s">
        <v>578</v>
      </c>
      <c r="K148" t="s">
        <v>579</v>
      </c>
      <c r="L148">
        <v>1367</v>
      </c>
      <c r="N148">
        <v>1011</v>
      </c>
      <c r="O148" t="s">
        <v>564</v>
      </c>
      <c r="P148" t="s">
        <v>564</v>
      </c>
      <c r="Q148">
        <v>1</v>
      </c>
      <c r="W148">
        <v>0</v>
      </c>
      <c r="X148">
        <v>-628430174</v>
      </c>
      <c r="Y148">
        <v>1.2500000000000001E-2</v>
      </c>
      <c r="AA148">
        <v>0</v>
      </c>
      <c r="AB148">
        <v>76.81</v>
      </c>
      <c r="AC148">
        <v>14.36</v>
      </c>
      <c r="AD148">
        <v>0</v>
      </c>
      <c r="AE148">
        <v>0</v>
      </c>
      <c r="AF148">
        <v>76.81</v>
      </c>
      <c r="AG148">
        <v>14.36</v>
      </c>
      <c r="AH148">
        <v>0</v>
      </c>
      <c r="AI148">
        <v>1</v>
      </c>
      <c r="AJ148">
        <v>1</v>
      </c>
      <c r="AK148">
        <v>1</v>
      </c>
      <c r="AL148">
        <v>1</v>
      </c>
      <c r="AN148">
        <v>0</v>
      </c>
      <c r="AO148">
        <v>1</v>
      </c>
      <c r="AP148">
        <v>1</v>
      </c>
      <c r="AQ148">
        <v>0</v>
      </c>
      <c r="AR148">
        <v>0</v>
      </c>
      <c r="AS148" t="s">
        <v>3</v>
      </c>
      <c r="AT148">
        <v>0.01</v>
      </c>
      <c r="AU148" t="s">
        <v>21</v>
      </c>
      <c r="AV148">
        <v>0</v>
      </c>
      <c r="AW148">
        <v>2</v>
      </c>
      <c r="AX148">
        <v>42706738</v>
      </c>
      <c r="AY148">
        <v>1</v>
      </c>
      <c r="AZ148">
        <v>0</v>
      </c>
      <c r="BA148">
        <v>218</v>
      </c>
      <c r="BB148">
        <v>0</v>
      </c>
      <c r="BC148">
        <v>0</v>
      </c>
      <c r="BD148">
        <v>0</v>
      </c>
      <c r="BE148">
        <v>0</v>
      </c>
      <c r="BF148">
        <v>0</v>
      </c>
      <c r="BG148">
        <v>0</v>
      </c>
      <c r="BH148">
        <v>0</v>
      </c>
      <c r="BI148">
        <v>0</v>
      </c>
      <c r="BJ148">
        <v>0</v>
      </c>
      <c r="BK148">
        <v>0</v>
      </c>
      <c r="BL148">
        <v>0</v>
      </c>
      <c r="BM148">
        <v>0</v>
      </c>
      <c r="BN148">
        <v>0</v>
      </c>
      <c r="BO148">
        <v>0</v>
      </c>
      <c r="BP148">
        <v>0</v>
      </c>
      <c r="BQ148">
        <v>0</v>
      </c>
      <c r="BR148">
        <v>0</v>
      </c>
      <c r="BS148">
        <v>0</v>
      </c>
      <c r="BT148">
        <v>0</v>
      </c>
      <c r="BU148">
        <v>0</v>
      </c>
      <c r="BV148">
        <v>0</v>
      </c>
      <c r="BW148">
        <v>0</v>
      </c>
      <c r="CX148">
        <f>Y148*Source!I176</f>
        <v>1E-3</v>
      </c>
      <c r="CY148">
        <f>AB148</f>
        <v>76.81</v>
      </c>
      <c r="CZ148">
        <f>AF148</f>
        <v>76.81</v>
      </c>
      <c r="DA148">
        <f>AJ148</f>
        <v>1</v>
      </c>
      <c r="DB148">
        <v>0</v>
      </c>
    </row>
    <row r="149" spans="1:106" x14ac:dyDescent="0.2">
      <c r="A149">
        <f>ROW(Source!A176)</f>
        <v>176</v>
      </c>
      <c r="B149">
        <v>42559021</v>
      </c>
      <c r="C149">
        <v>42559302</v>
      </c>
      <c r="D149">
        <v>30596127</v>
      </c>
      <c r="E149">
        <v>1</v>
      </c>
      <c r="F149">
        <v>1</v>
      </c>
      <c r="G149">
        <v>30515945</v>
      </c>
      <c r="H149">
        <v>2</v>
      </c>
      <c r="I149" t="s">
        <v>602</v>
      </c>
      <c r="J149" t="s">
        <v>603</v>
      </c>
      <c r="K149" t="s">
        <v>604</v>
      </c>
      <c r="L149">
        <v>1367</v>
      </c>
      <c r="N149">
        <v>1011</v>
      </c>
      <c r="O149" t="s">
        <v>564</v>
      </c>
      <c r="P149" t="s">
        <v>564</v>
      </c>
      <c r="Q149">
        <v>1</v>
      </c>
      <c r="W149">
        <v>0</v>
      </c>
      <c r="X149">
        <v>1189541023</v>
      </c>
      <c r="Y149">
        <v>12.5</v>
      </c>
      <c r="AA149">
        <v>0</v>
      </c>
      <c r="AB149">
        <v>0.53</v>
      </c>
      <c r="AC149">
        <v>0.04</v>
      </c>
      <c r="AD149">
        <v>0</v>
      </c>
      <c r="AE149">
        <v>0</v>
      </c>
      <c r="AF149">
        <v>0.53</v>
      </c>
      <c r="AG149">
        <v>0.04</v>
      </c>
      <c r="AH149">
        <v>0</v>
      </c>
      <c r="AI149">
        <v>1</v>
      </c>
      <c r="AJ149">
        <v>1</v>
      </c>
      <c r="AK149">
        <v>1</v>
      </c>
      <c r="AL149">
        <v>1</v>
      </c>
      <c r="AN149">
        <v>0</v>
      </c>
      <c r="AO149">
        <v>1</v>
      </c>
      <c r="AP149">
        <v>1</v>
      </c>
      <c r="AQ149">
        <v>0</v>
      </c>
      <c r="AR149">
        <v>0</v>
      </c>
      <c r="AS149" t="s">
        <v>3</v>
      </c>
      <c r="AT149">
        <v>10</v>
      </c>
      <c r="AU149" t="s">
        <v>21</v>
      </c>
      <c r="AV149">
        <v>0</v>
      </c>
      <c r="AW149">
        <v>2</v>
      </c>
      <c r="AX149">
        <v>42706740</v>
      </c>
      <c r="AY149">
        <v>1</v>
      </c>
      <c r="AZ149">
        <v>0</v>
      </c>
      <c r="BA149">
        <v>219</v>
      </c>
      <c r="BB149">
        <v>0</v>
      </c>
      <c r="BC149">
        <v>0</v>
      </c>
      <c r="BD149">
        <v>0</v>
      </c>
      <c r="BE149">
        <v>0</v>
      </c>
      <c r="BF149">
        <v>0</v>
      </c>
      <c r="BG149">
        <v>0</v>
      </c>
      <c r="BH149">
        <v>0</v>
      </c>
      <c r="BI149">
        <v>0</v>
      </c>
      <c r="BJ149">
        <v>0</v>
      </c>
      <c r="BK149">
        <v>0</v>
      </c>
      <c r="BL149">
        <v>0</v>
      </c>
      <c r="BM149">
        <v>0</v>
      </c>
      <c r="BN149">
        <v>0</v>
      </c>
      <c r="BO149">
        <v>0</v>
      </c>
      <c r="BP149">
        <v>0</v>
      </c>
      <c r="BQ149">
        <v>0</v>
      </c>
      <c r="BR149">
        <v>0</v>
      </c>
      <c r="BS149">
        <v>0</v>
      </c>
      <c r="BT149">
        <v>0</v>
      </c>
      <c r="BU149">
        <v>0</v>
      </c>
      <c r="BV149">
        <v>0</v>
      </c>
      <c r="BW149">
        <v>0</v>
      </c>
      <c r="CX149">
        <f>Y149*Source!I176</f>
        <v>1</v>
      </c>
      <c r="CY149">
        <f>AB149</f>
        <v>0.53</v>
      </c>
      <c r="CZ149">
        <f>AF149</f>
        <v>0.53</v>
      </c>
      <c r="DA149">
        <f>AJ149</f>
        <v>1</v>
      </c>
      <c r="DB149">
        <v>0</v>
      </c>
    </row>
    <row r="150" spans="1:106" x14ac:dyDescent="0.2">
      <c r="A150">
        <f>ROW(Source!A176)</f>
        <v>176</v>
      </c>
      <c r="B150">
        <v>42559021</v>
      </c>
      <c r="C150">
        <v>42559302</v>
      </c>
      <c r="D150">
        <v>30595316</v>
      </c>
      <c r="E150">
        <v>1</v>
      </c>
      <c r="F150">
        <v>1</v>
      </c>
      <c r="G150">
        <v>30515945</v>
      </c>
      <c r="H150">
        <v>2</v>
      </c>
      <c r="I150" t="s">
        <v>605</v>
      </c>
      <c r="J150" t="s">
        <v>606</v>
      </c>
      <c r="K150" t="s">
        <v>607</v>
      </c>
      <c r="L150">
        <v>1367</v>
      </c>
      <c r="N150">
        <v>1011</v>
      </c>
      <c r="O150" t="s">
        <v>564</v>
      </c>
      <c r="P150" t="s">
        <v>564</v>
      </c>
      <c r="Q150">
        <v>1</v>
      </c>
      <c r="W150">
        <v>0</v>
      </c>
      <c r="X150">
        <v>906955457</v>
      </c>
      <c r="Y150">
        <v>1.2500000000000001E-2</v>
      </c>
      <c r="AA150">
        <v>0</v>
      </c>
      <c r="AB150">
        <v>98.7</v>
      </c>
      <c r="AC150">
        <v>24.5</v>
      </c>
      <c r="AD150">
        <v>0</v>
      </c>
      <c r="AE150">
        <v>0</v>
      </c>
      <c r="AF150">
        <v>98.7</v>
      </c>
      <c r="AG150">
        <v>24.5</v>
      </c>
      <c r="AH150">
        <v>0</v>
      </c>
      <c r="AI150">
        <v>1</v>
      </c>
      <c r="AJ150">
        <v>1</v>
      </c>
      <c r="AK150">
        <v>1</v>
      </c>
      <c r="AL150">
        <v>1</v>
      </c>
      <c r="AN150">
        <v>0</v>
      </c>
      <c r="AO150">
        <v>1</v>
      </c>
      <c r="AP150">
        <v>1</v>
      </c>
      <c r="AQ150">
        <v>0</v>
      </c>
      <c r="AR150">
        <v>0</v>
      </c>
      <c r="AS150" t="s">
        <v>3</v>
      </c>
      <c r="AT150">
        <v>0.01</v>
      </c>
      <c r="AU150" t="s">
        <v>21</v>
      </c>
      <c r="AV150">
        <v>0</v>
      </c>
      <c r="AW150">
        <v>2</v>
      </c>
      <c r="AX150">
        <v>42706739</v>
      </c>
      <c r="AY150">
        <v>1</v>
      </c>
      <c r="AZ150">
        <v>0</v>
      </c>
      <c r="BA150">
        <v>220</v>
      </c>
      <c r="BB150">
        <v>0</v>
      </c>
      <c r="BC150">
        <v>0</v>
      </c>
      <c r="BD150">
        <v>0</v>
      </c>
      <c r="BE150">
        <v>0</v>
      </c>
      <c r="BF150">
        <v>0</v>
      </c>
      <c r="BG150">
        <v>0</v>
      </c>
      <c r="BH150">
        <v>0</v>
      </c>
      <c r="BI150">
        <v>0</v>
      </c>
      <c r="BJ150">
        <v>0</v>
      </c>
      <c r="BK150">
        <v>0</v>
      </c>
      <c r="BL150">
        <v>0</v>
      </c>
      <c r="BM150">
        <v>0</v>
      </c>
      <c r="BN150">
        <v>0</v>
      </c>
      <c r="BO150">
        <v>0</v>
      </c>
      <c r="BP150">
        <v>0</v>
      </c>
      <c r="BQ150">
        <v>0</v>
      </c>
      <c r="BR150">
        <v>0</v>
      </c>
      <c r="BS150">
        <v>0</v>
      </c>
      <c r="BT150">
        <v>0</v>
      </c>
      <c r="BU150">
        <v>0</v>
      </c>
      <c r="BV150">
        <v>0</v>
      </c>
      <c r="BW150">
        <v>0</v>
      </c>
      <c r="CX150">
        <f>Y150*Source!I176</f>
        <v>1E-3</v>
      </c>
      <c r="CY150">
        <f>AB150</f>
        <v>98.7</v>
      </c>
      <c r="CZ150">
        <f>AF150</f>
        <v>98.7</v>
      </c>
      <c r="DA150">
        <f>AJ150</f>
        <v>1</v>
      </c>
      <c r="DB150">
        <v>0</v>
      </c>
    </row>
    <row r="151" spans="1:106" x14ac:dyDescent="0.2">
      <c r="A151">
        <f>ROW(Source!A176)</f>
        <v>176</v>
      </c>
      <c r="B151">
        <v>42559021</v>
      </c>
      <c r="C151">
        <v>42559302</v>
      </c>
      <c r="D151">
        <v>30574246</v>
      </c>
      <c r="E151">
        <v>1</v>
      </c>
      <c r="F151">
        <v>1</v>
      </c>
      <c r="G151">
        <v>30515945</v>
      </c>
      <c r="H151">
        <v>3</v>
      </c>
      <c r="I151" t="s">
        <v>608</v>
      </c>
      <c r="J151" t="s">
        <v>609</v>
      </c>
      <c r="K151" t="s">
        <v>610</v>
      </c>
      <c r="L151">
        <v>1346</v>
      </c>
      <c r="N151">
        <v>1009</v>
      </c>
      <c r="O151" t="s">
        <v>611</v>
      </c>
      <c r="P151" t="s">
        <v>611</v>
      </c>
      <c r="Q151">
        <v>1</v>
      </c>
      <c r="W151">
        <v>0</v>
      </c>
      <c r="X151">
        <v>1850275622</v>
      </c>
      <c r="Y151">
        <v>0.3</v>
      </c>
      <c r="AA151">
        <v>520.52</v>
      </c>
      <c r="AB151">
        <v>0</v>
      </c>
      <c r="AC151">
        <v>0</v>
      </c>
      <c r="AD151">
        <v>0</v>
      </c>
      <c r="AE151">
        <v>520.52</v>
      </c>
      <c r="AF151">
        <v>0</v>
      </c>
      <c r="AG151">
        <v>0</v>
      </c>
      <c r="AH151">
        <v>0</v>
      </c>
      <c r="AI151">
        <v>1</v>
      </c>
      <c r="AJ151">
        <v>1</v>
      </c>
      <c r="AK151">
        <v>1</v>
      </c>
      <c r="AL151">
        <v>1</v>
      </c>
      <c r="AN151">
        <v>0</v>
      </c>
      <c r="AO151">
        <v>1</v>
      </c>
      <c r="AP151">
        <v>0</v>
      </c>
      <c r="AQ151">
        <v>0</v>
      </c>
      <c r="AR151">
        <v>0</v>
      </c>
      <c r="AS151" t="s">
        <v>3</v>
      </c>
      <c r="AT151">
        <v>0.3</v>
      </c>
      <c r="AU151" t="s">
        <v>3</v>
      </c>
      <c r="AV151">
        <v>0</v>
      </c>
      <c r="AW151">
        <v>2</v>
      </c>
      <c r="AX151">
        <v>42706741</v>
      </c>
      <c r="AY151">
        <v>1</v>
      </c>
      <c r="AZ151">
        <v>0</v>
      </c>
      <c r="BA151">
        <v>221</v>
      </c>
      <c r="BB151">
        <v>0</v>
      </c>
      <c r="BC151">
        <v>0</v>
      </c>
      <c r="BD151">
        <v>0</v>
      </c>
      <c r="BE151">
        <v>0</v>
      </c>
      <c r="BF151">
        <v>0</v>
      </c>
      <c r="BG151">
        <v>0</v>
      </c>
      <c r="BH151">
        <v>0</v>
      </c>
      <c r="BI151">
        <v>0</v>
      </c>
      <c r="BJ151">
        <v>0</v>
      </c>
      <c r="BK151">
        <v>0</v>
      </c>
      <c r="BL151">
        <v>0</v>
      </c>
      <c r="BM151">
        <v>0</v>
      </c>
      <c r="BN151">
        <v>0</v>
      </c>
      <c r="BO151">
        <v>0</v>
      </c>
      <c r="BP151">
        <v>0</v>
      </c>
      <c r="BQ151">
        <v>0</v>
      </c>
      <c r="BR151">
        <v>0</v>
      </c>
      <c r="BS151">
        <v>0</v>
      </c>
      <c r="BT151">
        <v>0</v>
      </c>
      <c r="BU151">
        <v>0</v>
      </c>
      <c r="BV151">
        <v>0</v>
      </c>
      <c r="BW151">
        <v>0</v>
      </c>
      <c r="CX151">
        <f>Y151*Source!I176</f>
        <v>2.4E-2</v>
      </c>
      <c r="CY151">
        <f>AA151</f>
        <v>520.52</v>
      </c>
      <c r="CZ151">
        <f>AE151</f>
        <v>520.52</v>
      </c>
      <c r="DA151">
        <f>AI151</f>
        <v>1</v>
      </c>
      <c r="DB151">
        <v>0</v>
      </c>
    </row>
    <row r="152" spans="1:106" x14ac:dyDescent="0.2">
      <c r="A152">
        <f>ROW(Source!A177)</f>
        <v>177</v>
      </c>
      <c r="B152">
        <v>42559019</v>
      </c>
      <c r="C152">
        <v>42559302</v>
      </c>
      <c r="D152">
        <v>30515951</v>
      </c>
      <c r="E152">
        <v>30515945</v>
      </c>
      <c r="F152">
        <v>1</v>
      </c>
      <c r="G152">
        <v>30515945</v>
      </c>
      <c r="H152">
        <v>1</v>
      </c>
      <c r="I152" t="s">
        <v>549</v>
      </c>
      <c r="J152" t="s">
        <v>3</v>
      </c>
      <c r="K152" t="s">
        <v>550</v>
      </c>
      <c r="L152">
        <v>1191</v>
      </c>
      <c r="N152">
        <v>1013</v>
      </c>
      <c r="O152" t="s">
        <v>551</v>
      </c>
      <c r="P152" t="s">
        <v>551</v>
      </c>
      <c r="Q152">
        <v>1</v>
      </c>
      <c r="W152">
        <v>0</v>
      </c>
      <c r="X152">
        <v>476480486</v>
      </c>
      <c r="Y152">
        <v>99.509499999999989</v>
      </c>
      <c r="AA152">
        <v>0</v>
      </c>
      <c r="AB152">
        <v>0</v>
      </c>
      <c r="AC152">
        <v>0</v>
      </c>
      <c r="AD152">
        <v>0</v>
      </c>
      <c r="AE152">
        <v>0</v>
      </c>
      <c r="AF152">
        <v>0</v>
      </c>
      <c r="AG152">
        <v>0</v>
      </c>
      <c r="AH152">
        <v>0</v>
      </c>
      <c r="AI152">
        <v>1</v>
      </c>
      <c r="AJ152">
        <v>1</v>
      </c>
      <c r="AK152">
        <v>1</v>
      </c>
      <c r="AL152">
        <v>1</v>
      </c>
      <c r="AN152">
        <v>0</v>
      </c>
      <c r="AO152">
        <v>1</v>
      </c>
      <c r="AP152">
        <v>1</v>
      </c>
      <c r="AQ152">
        <v>0</v>
      </c>
      <c r="AR152">
        <v>0</v>
      </c>
      <c r="AS152" t="s">
        <v>3</v>
      </c>
      <c r="AT152">
        <v>86.53</v>
      </c>
      <c r="AU152" t="s">
        <v>22</v>
      </c>
      <c r="AV152">
        <v>1</v>
      </c>
      <c r="AW152">
        <v>2</v>
      </c>
      <c r="AX152">
        <v>42706737</v>
      </c>
      <c r="AY152">
        <v>1</v>
      </c>
      <c r="AZ152">
        <v>0</v>
      </c>
      <c r="BA152">
        <v>224</v>
      </c>
      <c r="BB152">
        <v>0</v>
      </c>
      <c r="BC152">
        <v>0</v>
      </c>
      <c r="BD152">
        <v>0</v>
      </c>
      <c r="BE152">
        <v>0</v>
      </c>
      <c r="BF152">
        <v>0</v>
      </c>
      <c r="BG152">
        <v>0</v>
      </c>
      <c r="BH152">
        <v>0</v>
      </c>
      <c r="BI152">
        <v>0</v>
      </c>
      <c r="BJ152">
        <v>0</v>
      </c>
      <c r="BK152">
        <v>0</v>
      </c>
      <c r="BL152">
        <v>0</v>
      </c>
      <c r="BM152">
        <v>0</v>
      </c>
      <c r="BN152">
        <v>0</v>
      </c>
      <c r="BO152">
        <v>0</v>
      </c>
      <c r="BP152">
        <v>0</v>
      </c>
      <c r="BQ152">
        <v>0</v>
      </c>
      <c r="BR152">
        <v>0</v>
      </c>
      <c r="BS152">
        <v>0</v>
      </c>
      <c r="BT152">
        <v>0</v>
      </c>
      <c r="BU152">
        <v>0</v>
      </c>
      <c r="BV152">
        <v>0</v>
      </c>
      <c r="BW152">
        <v>0</v>
      </c>
      <c r="CX152">
        <f>Y152*Source!I177</f>
        <v>7.9607599999999996</v>
      </c>
      <c r="CY152">
        <f>AD152</f>
        <v>0</v>
      </c>
      <c r="CZ152">
        <f>AH152</f>
        <v>0</v>
      </c>
      <c r="DA152">
        <f>AL152</f>
        <v>1</v>
      </c>
      <c r="DB152">
        <v>0</v>
      </c>
    </row>
    <row r="153" spans="1:106" x14ac:dyDescent="0.2">
      <c r="A153">
        <f>ROW(Source!A177)</f>
        <v>177</v>
      </c>
      <c r="B153">
        <v>42559019</v>
      </c>
      <c r="C153">
        <v>42559302</v>
      </c>
      <c r="D153">
        <v>30596074</v>
      </c>
      <c r="E153">
        <v>1</v>
      </c>
      <c r="F153">
        <v>1</v>
      </c>
      <c r="G153">
        <v>30515945</v>
      </c>
      <c r="H153">
        <v>2</v>
      </c>
      <c r="I153" t="s">
        <v>577</v>
      </c>
      <c r="J153" t="s">
        <v>578</v>
      </c>
      <c r="K153" t="s">
        <v>579</v>
      </c>
      <c r="L153">
        <v>1367</v>
      </c>
      <c r="N153">
        <v>1011</v>
      </c>
      <c r="O153" t="s">
        <v>564</v>
      </c>
      <c r="P153" t="s">
        <v>564</v>
      </c>
      <c r="Q153">
        <v>1</v>
      </c>
      <c r="W153">
        <v>0</v>
      </c>
      <c r="X153">
        <v>-628430174</v>
      </c>
      <c r="Y153">
        <v>1.2500000000000001E-2</v>
      </c>
      <c r="AA153">
        <v>0</v>
      </c>
      <c r="AB153">
        <v>606.79999999999995</v>
      </c>
      <c r="AC153">
        <v>292.94</v>
      </c>
      <c r="AD153">
        <v>0</v>
      </c>
      <c r="AE153">
        <v>0</v>
      </c>
      <c r="AF153">
        <v>76.81</v>
      </c>
      <c r="AG153">
        <v>14.36</v>
      </c>
      <c r="AH153">
        <v>0</v>
      </c>
      <c r="AI153">
        <v>1</v>
      </c>
      <c r="AJ153">
        <v>7.9</v>
      </c>
      <c r="AK153">
        <v>20.399999999999999</v>
      </c>
      <c r="AL153">
        <v>1</v>
      </c>
      <c r="AN153">
        <v>0</v>
      </c>
      <c r="AO153">
        <v>1</v>
      </c>
      <c r="AP153">
        <v>1</v>
      </c>
      <c r="AQ153">
        <v>0</v>
      </c>
      <c r="AR153">
        <v>0</v>
      </c>
      <c r="AS153" t="s">
        <v>3</v>
      </c>
      <c r="AT153">
        <v>0.01</v>
      </c>
      <c r="AU153" t="s">
        <v>21</v>
      </c>
      <c r="AV153">
        <v>0</v>
      </c>
      <c r="AW153">
        <v>2</v>
      </c>
      <c r="AX153">
        <v>42706738</v>
      </c>
      <c r="AY153">
        <v>1</v>
      </c>
      <c r="AZ153">
        <v>0</v>
      </c>
      <c r="BA153">
        <v>225</v>
      </c>
      <c r="BB153">
        <v>0</v>
      </c>
      <c r="BC153">
        <v>0</v>
      </c>
      <c r="BD153">
        <v>0</v>
      </c>
      <c r="BE153">
        <v>0</v>
      </c>
      <c r="BF153">
        <v>0</v>
      </c>
      <c r="BG153">
        <v>0</v>
      </c>
      <c r="BH153">
        <v>0</v>
      </c>
      <c r="BI153">
        <v>0</v>
      </c>
      <c r="BJ153">
        <v>0</v>
      </c>
      <c r="BK153">
        <v>0</v>
      </c>
      <c r="BL153">
        <v>0</v>
      </c>
      <c r="BM153">
        <v>0</v>
      </c>
      <c r="BN153">
        <v>0</v>
      </c>
      <c r="BO153">
        <v>0</v>
      </c>
      <c r="BP153">
        <v>0</v>
      </c>
      <c r="BQ153">
        <v>0</v>
      </c>
      <c r="BR153">
        <v>0</v>
      </c>
      <c r="BS153">
        <v>0</v>
      </c>
      <c r="BT153">
        <v>0</v>
      </c>
      <c r="BU153">
        <v>0</v>
      </c>
      <c r="BV153">
        <v>0</v>
      </c>
      <c r="BW153">
        <v>0</v>
      </c>
      <c r="CX153">
        <f>Y153*Source!I177</f>
        <v>1E-3</v>
      </c>
      <c r="CY153">
        <f>AB153</f>
        <v>606.79999999999995</v>
      </c>
      <c r="CZ153">
        <f>AF153</f>
        <v>76.81</v>
      </c>
      <c r="DA153">
        <f>AJ153</f>
        <v>7.9</v>
      </c>
      <c r="DB153">
        <v>0</v>
      </c>
    </row>
    <row r="154" spans="1:106" x14ac:dyDescent="0.2">
      <c r="A154">
        <f>ROW(Source!A177)</f>
        <v>177</v>
      </c>
      <c r="B154">
        <v>42559019</v>
      </c>
      <c r="C154">
        <v>42559302</v>
      </c>
      <c r="D154">
        <v>30596127</v>
      </c>
      <c r="E154">
        <v>1</v>
      </c>
      <c r="F154">
        <v>1</v>
      </c>
      <c r="G154">
        <v>30515945</v>
      </c>
      <c r="H154">
        <v>2</v>
      </c>
      <c r="I154" t="s">
        <v>602</v>
      </c>
      <c r="J154" t="s">
        <v>603</v>
      </c>
      <c r="K154" t="s">
        <v>604</v>
      </c>
      <c r="L154">
        <v>1367</v>
      </c>
      <c r="N154">
        <v>1011</v>
      </c>
      <c r="O154" t="s">
        <v>564</v>
      </c>
      <c r="P154" t="s">
        <v>564</v>
      </c>
      <c r="Q154">
        <v>1</v>
      </c>
      <c r="W154">
        <v>0</v>
      </c>
      <c r="X154">
        <v>1189541023</v>
      </c>
      <c r="Y154">
        <v>12.5</v>
      </c>
      <c r="AA154">
        <v>0</v>
      </c>
      <c r="AB154">
        <v>3.37</v>
      </c>
      <c r="AC154">
        <v>0.82</v>
      </c>
      <c r="AD154">
        <v>0</v>
      </c>
      <c r="AE154">
        <v>0</v>
      </c>
      <c r="AF154">
        <v>0.53</v>
      </c>
      <c r="AG154">
        <v>0.04</v>
      </c>
      <c r="AH154">
        <v>0</v>
      </c>
      <c r="AI154">
        <v>1</v>
      </c>
      <c r="AJ154">
        <v>6.36</v>
      </c>
      <c r="AK154">
        <v>20.399999999999999</v>
      </c>
      <c r="AL154">
        <v>1</v>
      </c>
      <c r="AN154">
        <v>0</v>
      </c>
      <c r="AO154">
        <v>1</v>
      </c>
      <c r="AP154">
        <v>1</v>
      </c>
      <c r="AQ154">
        <v>0</v>
      </c>
      <c r="AR154">
        <v>0</v>
      </c>
      <c r="AS154" t="s">
        <v>3</v>
      </c>
      <c r="AT154">
        <v>10</v>
      </c>
      <c r="AU154" t="s">
        <v>21</v>
      </c>
      <c r="AV154">
        <v>0</v>
      </c>
      <c r="AW154">
        <v>2</v>
      </c>
      <c r="AX154">
        <v>42706740</v>
      </c>
      <c r="AY154">
        <v>1</v>
      </c>
      <c r="AZ154">
        <v>0</v>
      </c>
      <c r="BA154">
        <v>226</v>
      </c>
      <c r="BB154">
        <v>0</v>
      </c>
      <c r="BC154">
        <v>0</v>
      </c>
      <c r="BD154">
        <v>0</v>
      </c>
      <c r="BE154">
        <v>0</v>
      </c>
      <c r="BF154">
        <v>0</v>
      </c>
      <c r="BG154">
        <v>0</v>
      </c>
      <c r="BH154">
        <v>0</v>
      </c>
      <c r="BI154">
        <v>0</v>
      </c>
      <c r="BJ154">
        <v>0</v>
      </c>
      <c r="BK154">
        <v>0</v>
      </c>
      <c r="BL154">
        <v>0</v>
      </c>
      <c r="BM154">
        <v>0</v>
      </c>
      <c r="BN154">
        <v>0</v>
      </c>
      <c r="BO154">
        <v>0</v>
      </c>
      <c r="BP154">
        <v>0</v>
      </c>
      <c r="BQ154">
        <v>0</v>
      </c>
      <c r="BR154">
        <v>0</v>
      </c>
      <c r="BS154">
        <v>0</v>
      </c>
      <c r="BT154">
        <v>0</v>
      </c>
      <c r="BU154">
        <v>0</v>
      </c>
      <c r="BV154">
        <v>0</v>
      </c>
      <c r="BW154">
        <v>0</v>
      </c>
      <c r="CX154">
        <f>Y154*Source!I177</f>
        <v>1</v>
      </c>
      <c r="CY154">
        <f>AB154</f>
        <v>3.37</v>
      </c>
      <c r="CZ154">
        <f>AF154</f>
        <v>0.53</v>
      </c>
      <c r="DA154">
        <f>AJ154</f>
        <v>6.36</v>
      </c>
      <c r="DB154">
        <v>0</v>
      </c>
    </row>
    <row r="155" spans="1:106" x14ac:dyDescent="0.2">
      <c r="A155">
        <f>ROW(Source!A177)</f>
        <v>177</v>
      </c>
      <c r="B155">
        <v>42559019</v>
      </c>
      <c r="C155">
        <v>42559302</v>
      </c>
      <c r="D155">
        <v>30595316</v>
      </c>
      <c r="E155">
        <v>1</v>
      </c>
      <c r="F155">
        <v>1</v>
      </c>
      <c r="G155">
        <v>30515945</v>
      </c>
      <c r="H155">
        <v>2</v>
      </c>
      <c r="I155" t="s">
        <v>605</v>
      </c>
      <c r="J155" t="s">
        <v>606</v>
      </c>
      <c r="K155" t="s">
        <v>607</v>
      </c>
      <c r="L155">
        <v>1367</v>
      </c>
      <c r="N155">
        <v>1011</v>
      </c>
      <c r="O155" t="s">
        <v>564</v>
      </c>
      <c r="P155" t="s">
        <v>564</v>
      </c>
      <c r="Q155">
        <v>1</v>
      </c>
      <c r="W155">
        <v>0</v>
      </c>
      <c r="X155">
        <v>906955457</v>
      </c>
      <c r="Y155">
        <v>1.2500000000000001E-2</v>
      </c>
      <c r="AA155">
        <v>0</v>
      </c>
      <c r="AB155">
        <v>802.43</v>
      </c>
      <c r="AC155">
        <v>499.8</v>
      </c>
      <c r="AD155">
        <v>0</v>
      </c>
      <c r="AE155">
        <v>0</v>
      </c>
      <c r="AF155">
        <v>98.7</v>
      </c>
      <c r="AG155">
        <v>24.5</v>
      </c>
      <c r="AH155">
        <v>0</v>
      </c>
      <c r="AI155">
        <v>1</v>
      </c>
      <c r="AJ155">
        <v>8.1300000000000008</v>
      </c>
      <c r="AK155">
        <v>20.399999999999999</v>
      </c>
      <c r="AL155">
        <v>1</v>
      </c>
      <c r="AN155">
        <v>0</v>
      </c>
      <c r="AO155">
        <v>1</v>
      </c>
      <c r="AP155">
        <v>1</v>
      </c>
      <c r="AQ155">
        <v>0</v>
      </c>
      <c r="AR155">
        <v>0</v>
      </c>
      <c r="AS155" t="s">
        <v>3</v>
      </c>
      <c r="AT155">
        <v>0.01</v>
      </c>
      <c r="AU155" t="s">
        <v>21</v>
      </c>
      <c r="AV155">
        <v>0</v>
      </c>
      <c r="AW155">
        <v>2</v>
      </c>
      <c r="AX155">
        <v>42706739</v>
      </c>
      <c r="AY155">
        <v>1</v>
      </c>
      <c r="AZ155">
        <v>0</v>
      </c>
      <c r="BA155">
        <v>227</v>
      </c>
      <c r="BB155">
        <v>0</v>
      </c>
      <c r="BC155">
        <v>0</v>
      </c>
      <c r="BD155">
        <v>0</v>
      </c>
      <c r="BE155">
        <v>0</v>
      </c>
      <c r="BF155">
        <v>0</v>
      </c>
      <c r="BG155">
        <v>0</v>
      </c>
      <c r="BH155">
        <v>0</v>
      </c>
      <c r="BI155">
        <v>0</v>
      </c>
      <c r="BJ155">
        <v>0</v>
      </c>
      <c r="BK155">
        <v>0</v>
      </c>
      <c r="BL155">
        <v>0</v>
      </c>
      <c r="BM155">
        <v>0</v>
      </c>
      <c r="BN155">
        <v>0</v>
      </c>
      <c r="BO155">
        <v>0</v>
      </c>
      <c r="BP155">
        <v>0</v>
      </c>
      <c r="BQ155">
        <v>0</v>
      </c>
      <c r="BR155">
        <v>0</v>
      </c>
      <c r="BS155">
        <v>0</v>
      </c>
      <c r="BT155">
        <v>0</v>
      </c>
      <c r="BU155">
        <v>0</v>
      </c>
      <c r="BV155">
        <v>0</v>
      </c>
      <c r="BW155">
        <v>0</v>
      </c>
      <c r="CX155">
        <f>Y155*Source!I177</f>
        <v>1E-3</v>
      </c>
      <c r="CY155">
        <f>AB155</f>
        <v>802.43</v>
      </c>
      <c r="CZ155">
        <f>AF155</f>
        <v>98.7</v>
      </c>
      <c r="DA155">
        <f>AJ155</f>
        <v>8.1300000000000008</v>
      </c>
      <c r="DB155">
        <v>0</v>
      </c>
    </row>
    <row r="156" spans="1:106" x14ac:dyDescent="0.2">
      <c r="A156">
        <f>ROW(Source!A177)</f>
        <v>177</v>
      </c>
      <c r="B156">
        <v>42559019</v>
      </c>
      <c r="C156">
        <v>42559302</v>
      </c>
      <c r="D156">
        <v>30574246</v>
      </c>
      <c r="E156">
        <v>1</v>
      </c>
      <c r="F156">
        <v>1</v>
      </c>
      <c r="G156">
        <v>30515945</v>
      </c>
      <c r="H156">
        <v>3</v>
      </c>
      <c r="I156" t="s">
        <v>608</v>
      </c>
      <c r="J156" t="s">
        <v>609</v>
      </c>
      <c r="K156" t="s">
        <v>610</v>
      </c>
      <c r="L156">
        <v>1346</v>
      </c>
      <c r="N156">
        <v>1009</v>
      </c>
      <c r="O156" t="s">
        <v>611</v>
      </c>
      <c r="P156" t="s">
        <v>611</v>
      </c>
      <c r="Q156">
        <v>1</v>
      </c>
      <c r="W156">
        <v>0</v>
      </c>
      <c r="X156">
        <v>1850275622</v>
      </c>
      <c r="Y156">
        <v>0.3</v>
      </c>
      <c r="AA156">
        <v>687.09</v>
      </c>
      <c r="AB156">
        <v>0</v>
      </c>
      <c r="AC156">
        <v>0</v>
      </c>
      <c r="AD156">
        <v>0</v>
      </c>
      <c r="AE156">
        <v>520.52</v>
      </c>
      <c r="AF156">
        <v>0</v>
      </c>
      <c r="AG156">
        <v>0</v>
      </c>
      <c r="AH156">
        <v>0</v>
      </c>
      <c r="AI156">
        <v>1.32</v>
      </c>
      <c r="AJ156">
        <v>1</v>
      </c>
      <c r="AK156">
        <v>1</v>
      </c>
      <c r="AL156">
        <v>1</v>
      </c>
      <c r="AN156">
        <v>0</v>
      </c>
      <c r="AO156">
        <v>1</v>
      </c>
      <c r="AP156">
        <v>0</v>
      </c>
      <c r="AQ156">
        <v>0</v>
      </c>
      <c r="AR156">
        <v>0</v>
      </c>
      <c r="AS156" t="s">
        <v>3</v>
      </c>
      <c r="AT156">
        <v>0.3</v>
      </c>
      <c r="AU156" t="s">
        <v>3</v>
      </c>
      <c r="AV156">
        <v>0</v>
      </c>
      <c r="AW156">
        <v>2</v>
      </c>
      <c r="AX156">
        <v>42706741</v>
      </c>
      <c r="AY156">
        <v>1</v>
      </c>
      <c r="AZ156">
        <v>0</v>
      </c>
      <c r="BA156">
        <v>228</v>
      </c>
      <c r="BB156">
        <v>0</v>
      </c>
      <c r="BC156">
        <v>0</v>
      </c>
      <c r="BD156">
        <v>0</v>
      </c>
      <c r="BE156">
        <v>0</v>
      </c>
      <c r="BF156">
        <v>0</v>
      </c>
      <c r="BG156">
        <v>0</v>
      </c>
      <c r="BH156">
        <v>0</v>
      </c>
      <c r="BI156">
        <v>0</v>
      </c>
      <c r="BJ156">
        <v>0</v>
      </c>
      <c r="BK156">
        <v>0</v>
      </c>
      <c r="BL156">
        <v>0</v>
      </c>
      <c r="BM156">
        <v>0</v>
      </c>
      <c r="BN156">
        <v>0</v>
      </c>
      <c r="BO156">
        <v>0</v>
      </c>
      <c r="BP156">
        <v>0</v>
      </c>
      <c r="BQ156">
        <v>0</v>
      </c>
      <c r="BR156">
        <v>0</v>
      </c>
      <c r="BS156">
        <v>0</v>
      </c>
      <c r="BT156">
        <v>0</v>
      </c>
      <c r="BU156">
        <v>0</v>
      </c>
      <c r="BV156">
        <v>0</v>
      </c>
      <c r="BW156">
        <v>0</v>
      </c>
      <c r="CX156">
        <f>Y156*Source!I177</f>
        <v>2.4E-2</v>
      </c>
      <c r="CY156">
        <f>AA156</f>
        <v>687.09</v>
      </c>
      <c r="CZ156">
        <f>AE156</f>
        <v>520.52</v>
      </c>
      <c r="DA156">
        <f>AI156</f>
        <v>1.32</v>
      </c>
      <c r="DB156">
        <v>0</v>
      </c>
    </row>
    <row r="157" spans="1:106" x14ac:dyDescent="0.2">
      <c r="A157">
        <f>ROW(Source!A182)</f>
        <v>182</v>
      </c>
      <c r="B157">
        <v>42559021</v>
      </c>
      <c r="C157">
        <v>42559313</v>
      </c>
      <c r="D157">
        <v>30515951</v>
      </c>
      <c r="E157">
        <v>30515945</v>
      </c>
      <c r="F157">
        <v>1</v>
      </c>
      <c r="G157">
        <v>30515945</v>
      </c>
      <c r="H157">
        <v>1</v>
      </c>
      <c r="I157" t="s">
        <v>549</v>
      </c>
      <c r="J157" t="s">
        <v>3</v>
      </c>
      <c r="K157" t="s">
        <v>550</v>
      </c>
      <c r="L157">
        <v>1191</v>
      </c>
      <c r="N157">
        <v>1013</v>
      </c>
      <c r="O157" t="s">
        <v>551</v>
      </c>
      <c r="P157" t="s">
        <v>551</v>
      </c>
      <c r="Q157">
        <v>1</v>
      </c>
      <c r="W157">
        <v>0</v>
      </c>
      <c r="X157">
        <v>476480486</v>
      </c>
      <c r="Y157">
        <v>1.6904999999999999</v>
      </c>
      <c r="AA157">
        <v>0</v>
      </c>
      <c r="AB157">
        <v>0</v>
      </c>
      <c r="AC157">
        <v>0</v>
      </c>
      <c r="AD157">
        <v>0</v>
      </c>
      <c r="AE157">
        <v>0</v>
      </c>
      <c r="AF157">
        <v>0</v>
      </c>
      <c r="AG157">
        <v>0</v>
      </c>
      <c r="AH157">
        <v>0</v>
      </c>
      <c r="AI157">
        <v>1</v>
      </c>
      <c r="AJ157">
        <v>1</v>
      </c>
      <c r="AK157">
        <v>1</v>
      </c>
      <c r="AL157">
        <v>1</v>
      </c>
      <c r="AN157">
        <v>0</v>
      </c>
      <c r="AO157">
        <v>1</v>
      </c>
      <c r="AP157">
        <v>1</v>
      </c>
      <c r="AQ157">
        <v>0</v>
      </c>
      <c r="AR157">
        <v>0</v>
      </c>
      <c r="AS157" t="s">
        <v>3</v>
      </c>
      <c r="AT157">
        <v>1.47</v>
      </c>
      <c r="AU157" t="s">
        <v>22</v>
      </c>
      <c r="AV157">
        <v>1</v>
      </c>
      <c r="AW157">
        <v>2</v>
      </c>
      <c r="AX157">
        <v>42706746</v>
      </c>
      <c r="AY157">
        <v>1</v>
      </c>
      <c r="AZ157">
        <v>0</v>
      </c>
      <c r="BA157">
        <v>231</v>
      </c>
      <c r="BB157">
        <v>0</v>
      </c>
      <c r="BC157">
        <v>0</v>
      </c>
      <c r="BD157">
        <v>0</v>
      </c>
      <c r="BE157">
        <v>0</v>
      </c>
      <c r="BF157">
        <v>0</v>
      </c>
      <c r="BG157">
        <v>0</v>
      </c>
      <c r="BH157">
        <v>0</v>
      </c>
      <c r="BI157">
        <v>0</v>
      </c>
      <c r="BJ157">
        <v>0</v>
      </c>
      <c r="BK157">
        <v>0</v>
      </c>
      <c r="BL157">
        <v>0</v>
      </c>
      <c r="BM157">
        <v>0</v>
      </c>
      <c r="BN157">
        <v>0</v>
      </c>
      <c r="BO157">
        <v>0</v>
      </c>
      <c r="BP157">
        <v>0</v>
      </c>
      <c r="BQ157">
        <v>0</v>
      </c>
      <c r="BR157">
        <v>0</v>
      </c>
      <c r="BS157">
        <v>0</v>
      </c>
      <c r="BT157">
        <v>0</v>
      </c>
      <c r="BU157">
        <v>0</v>
      </c>
      <c r="BV157">
        <v>0</v>
      </c>
      <c r="BW157">
        <v>0</v>
      </c>
      <c r="CX157">
        <f>Y157*Source!I182</f>
        <v>1250.97</v>
      </c>
      <c r="CY157">
        <f>AD157</f>
        <v>0</v>
      </c>
      <c r="CZ157">
        <f>AH157</f>
        <v>0</v>
      </c>
      <c r="DA157">
        <f>AL157</f>
        <v>1</v>
      </c>
      <c r="DB157">
        <v>0</v>
      </c>
    </row>
    <row r="158" spans="1:106" x14ac:dyDescent="0.2">
      <c r="A158">
        <f>ROW(Source!A182)</f>
        <v>182</v>
      </c>
      <c r="B158">
        <v>42559021</v>
      </c>
      <c r="C158">
        <v>42559313</v>
      </c>
      <c r="D158">
        <v>30516999</v>
      </c>
      <c r="E158">
        <v>30515945</v>
      </c>
      <c r="F158">
        <v>1</v>
      </c>
      <c r="G158">
        <v>30515945</v>
      </c>
      <c r="H158">
        <v>2</v>
      </c>
      <c r="I158" t="s">
        <v>552</v>
      </c>
      <c r="J158" t="s">
        <v>3</v>
      </c>
      <c r="K158" t="s">
        <v>553</v>
      </c>
      <c r="L158">
        <v>1344</v>
      </c>
      <c r="N158">
        <v>1008</v>
      </c>
      <c r="O158" t="s">
        <v>554</v>
      </c>
      <c r="P158" t="s">
        <v>554</v>
      </c>
      <c r="Q158">
        <v>1</v>
      </c>
      <c r="W158">
        <v>0</v>
      </c>
      <c r="X158">
        <v>-1180195794</v>
      </c>
      <c r="Y158">
        <v>4.1875</v>
      </c>
      <c r="AA158">
        <v>0</v>
      </c>
      <c r="AB158">
        <v>1</v>
      </c>
      <c r="AC158">
        <v>0</v>
      </c>
      <c r="AD158">
        <v>0</v>
      </c>
      <c r="AE158">
        <v>0</v>
      </c>
      <c r="AF158">
        <v>1</v>
      </c>
      <c r="AG158">
        <v>0</v>
      </c>
      <c r="AH158">
        <v>0</v>
      </c>
      <c r="AI158">
        <v>1</v>
      </c>
      <c r="AJ158">
        <v>1</v>
      </c>
      <c r="AK158">
        <v>1</v>
      </c>
      <c r="AL158">
        <v>1</v>
      </c>
      <c r="AN158">
        <v>0</v>
      </c>
      <c r="AO158">
        <v>1</v>
      </c>
      <c r="AP158">
        <v>1</v>
      </c>
      <c r="AQ158">
        <v>0</v>
      </c>
      <c r="AR158">
        <v>0</v>
      </c>
      <c r="AS158" t="s">
        <v>3</v>
      </c>
      <c r="AT158">
        <v>3.35</v>
      </c>
      <c r="AU158" t="s">
        <v>21</v>
      </c>
      <c r="AV158">
        <v>0</v>
      </c>
      <c r="AW158">
        <v>2</v>
      </c>
      <c r="AX158">
        <v>42706747</v>
      </c>
      <c r="AY158">
        <v>1</v>
      </c>
      <c r="AZ158">
        <v>0</v>
      </c>
      <c r="BA158">
        <v>232</v>
      </c>
      <c r="BB158">
        <v>0</v>
      </c>
      <c r="BC158">
        <v>0</v>
      </c>
      <c r="BD158">
        <v>0</v>
      </c>
      <c r="BE158">
        <v>0</v>
      </c>
      <c r="BF158">
        <v>0</v>
      </c>
      <c r="BG158">
        <v>0</v>
      </c>
      <c r="BH158">
        <v>0</v>
      </c>
      <c r="BI158">
        <v>0</v>
      </c>
      <c r="BJ158">
        <v>0</v>
      </c>
      <c r="BK158">
        <v>0</v>
      </c>
      <c r="BL158">
        <v>0</v>
      </c>
      <c r="BM158">
        <v>0</v>
      </c>
      <c r="BN158">
        <v>0</v>
      </c>
      <c r="BO158">
        <v>0</v>
      </c>
      <c r="BP158">
        <v>0</v>
      </c>
      <c r="BQ158">
        <v>0</v>
      </c>
      <c r="BR158">
        <v>0</v>
      </c>
      <c r="BS158">
        <v>0</v>
      </c>
      <c r="BT158">
        <v>0</v>
      </c>
      <c r="BU158">
        <v>0</v>
      </c>
      <c r="BV158">
        <v>0</v>
      </c>
      <c r="BW158">
        <v>0</v>
      </c>
      <c r="CX158">
        <f>Y158*Source!I182</f>
        <v>3098.75</v>
      </c>
      <c r="CY158">
        <f>AB158</f>
        <v>1</v>
      </c>
      <c r="CZ158">
        <f>AF158</f>
        <v>1</v>
      </c>
      <c r="DA158">
        <f>AJ158</f>
        <v>1</v>
      </c>
      <c r="DB158">
        <v>0</v>
      </c>
    </row>
    <row r="159" spans="1:106" x14ac:dyDescent="0.2">
      <c r="A159">
        <f>ROW(Source!A182)</f>
        <v>182</v>
      </c>
      <c r="B159">
        <v>42559021</v>
      </c>
      <c r="C159">
        <v>42559313</v>
      </c>
      <c r="D159">
        <v>30571127</v>
      </c>
      <c r="E159">
        <v>1</v>
      </c>
      <c r="F159">
        <v>1</v>
      </c>
      <c r="G159">
        <v>30515945</v>
      </c>
      <c r="H159">
        <v>3</v>
      </c>
      <c r="I159" t="s">
        <v>586</v>
      </c>
      <c r="J159" t="s">
        <v>587</v>
      </c>
      <c r="K159" t="s">
        <v>588</v>
      </c>
      <c r="L159">
        <v>1348</v>
      </c>
      <c r="N159">
        <v>1009</v>
      </c>
      <c r="O159" t="s">
        <v>172</v>
      </c>
      <c r="P159" t="s">
        <v>172</v>
      </c>
      <c r="Q159">
        <v>1000</v>
      </c>
      <c r="W159">
        <v>0</v>
      </c>
      <c r="X159">
        <v>-1798553121</v>
      </c>
      <c r="Y159">
        <v>1.1000000000000001E-3</v>
      </c>
      <c r="AA159">
        <v>17876.91</v>
      </c>
      <c r="AB159">
        <v>0</v>
      </c>
      <c r="AC159">
        <v>0</v>
      </c>
      <c r="AD159">
        <v>0</v>
      </c>
      <c r="AE159">
        <v>17876.91</v>
      </c>
      <c r="AF159">
        <v>0</v>
      </c>
      <c r="AG159">
        <v>0</v>
      </c>
      <c r="AH159">
        <v>0</v>
      </c>
      <c r="AI159">
        <v>1</v>
      </c>
      <c r="AJ159">
        <v>1</v>
      </c>
      <c r="AK159">
        <v>1</v>
      </c>
      <c r="AL159">
        <v>1</v>
      </c>
      <c r="AN159">
        <v>0</v>
      </c>
      <c r="AO159">
        <v>1</v>
      </c>
      <c r="AP159">
        <v>0</v>
      </c>
      <c r="AQ159">
        <v>0</v>
      </c>
      <c r="AR159">
        <v>0</v>
      </c>
      <c r="AS159" t="s">
        <v>3</v>
      </c>
      <c r="AT159">
        <v>1.1000000000000001E-3</v>
      </c>
      <c r="AU159" t="s">
        <v>3</v>
      </c>
      <c r="AV159">
        <v>0</v>
      </c>
      <c r="AW159">
        <v>2</v>
      </c>
      <c r="AX159">
        <v>42706748</v>
      </c>
      <c r="AY159">
        <v>1</v>
      </c>
      <c r="AZ159">
        <v>0</v>
      </c>
      <c r="BA159">
        <v>233</v>
      </c>
      <c r="BB159">
        <v>0</v>
      </c>
      <c r="BC159">
        <v>0</v>
      </c>
      <c r="BD159">
        <v>0</v>
      </c>
      <c r="BE159">
        <v>0</v>
      </c>
      <c r="BF159">
        <v>0</v>
      </c>
      <c r="BG159">
        <v>0</v>
      </c>
      <c r="BH159">
        <v>0</v>
      </c>
      <c r="BI159">
        <v>0</v>
      </c>
      <c r="BJ159">
        <v>0</v>
      </c>
      <c r="BK159">
        <v>0</v>
      </c>
      <c r="BL159">
        <v>0</v>
      </c>
      <c r="BM159">
        <v>0</v>
      </c>
      <c r="BN159">
        <v>0</v>
      </c>
      <c r="BO159">
        <v>0</v>
      </c>
      <c r="BP159">
        <v>0</v>
      </c>
      <c r="BQ159">
        <v>0</v>
      </c>
      <c r="BR159">
        <v>0</v>
      </c>
      <c r="BS159">
        <v>0</v>
      </c>
      <c r="BT159">
        <v>0</v>
      </c>
      <c r="BU159">
        <v>0</v>
      </c>
      <c r="BV159">
        <v>0</v>
      </c>
      <c r="BW159">
        <v>0</v>
      </c>
      <c r="CX159">
        <f>Y159*Source!I182</f>
        <v>0.81400000000000006</v>
      </c>
      <c r="CY159">
        <f>AA159</f>
        <v>17876.91</v>
      </c>
      <c r="CZ159">
        <f>AE159</f>
        <v>17876.91</v>
      </c>
      <c r="DA159">
        <f>AI159</f>
        <v>1</v>
      </c>
      <c r="DB159">
        <v>0</v>
      </c>
    </row>
    <row r="160" spans="1:106" x14ac:dyDescent="0.2">
      <c r="A160">
        <f>ROW(Source!A182)</f>
        <v>182</v>
      </c>
      <c r="B160">
        <v>42559021</v>
      </c>
      <c r="C160">
        <v>42559313</v>
      </c>
      <c r="D160">
        <v>30541208</v>
      </c>
      <c r="E160">
        <v>30515945</v>
      </c>
      <c r="F160">
        <v>1</v>
      </c>
      <c r="G160">
        <v>30515945</v>
      </c>
      <c r="H160">
        <v>3</v>
      </c>
      <c r="I160" t="s">
        <v>555</v>
      </c>
      <c r="J160" t="s">
        <v>3</v>
      </c>
      <c r="K160" t="s">
        <v>556</v>
      </c>
      <c r="L160">
        <v>1344</v>
      </c>
      <c r="N160">
        <v>1008</v>
      </c>
      <c r="O160" t="s">
        <v>554</v>
      </c>
      <c r="P160" t="s">
        <v>554</v>
      </c>
      <c r="Q160">
        <v>1</v>
      </c>
      <c r="W160">
        <v>0</v>
      </c>
      <c r="X160">
        <v>-94250534</v>
      </c>
      <c r="Y160">
        <v>0.84</v>
      </c>
      <c r="AA160">
        <v>1</v>
      </c>
      <c r="AB160">
        <v>0</v>
      </c>
      <c r="AC160">
        <v>0</v>
      </c>
      <c r="AD160">
        <v>0</v>
      </c>
      <c r="AE160">
        <v>1</v>
      </c>
      <c r="AF160">
        <v>0</v>
      </c>
      <c r="AG160">
        <v>0</v>
      </c>
      <c r="AH160">
        <v>0</v>
      </c>
      <c r="AI160">
        <v>1</v>
      </c>
      <c r="AJ160">
        <v>1</v>
      </c>
      <c r="AK160">
        <v>1</v>
      </c>
      <c r="AL160">
        <v>1</v>
      </c>
      <c r="AN160">
        <v>0</v>
      </c>
      <c r="AO160">
        <v>1</v>
      </c>
      <c r="AP160">
        <v>0</v>
      </c>
      <c r="AQ160">
        <v>0</v>
      </c>
      <c r="AR160">
        <v>0</v>
      </c>
      <c r="AS160" t="s">
        <v>3</v>
      </c>
      <c r="AT160">
        <v>0.84</v>
      </c>
      <c r="AU160" t="s">
        <v>3</v>
      </c>
      <c r="AV160">
        <v>0</v>
      </c>
      <c r="AW160">
        <v>2</v>
      </c>
      <c r="AX160">
        <v>42706751</v>
      </c>
      <c r="AY160">
        <v>1</v>
      </c>
      <c r="AZ160">
        <v>0</v>
      </c>
      <c r="BA160">
        <v>236</v>
      </c>
      <c r="BB160">
        <v>0</v>
      </c>
      <c r="BC160">
        <v>0</v>
      </c>
      <c r="BD160">
        <v>0</v>
      </c>
      <c r="BE160">
        <v>0</v>
      </c>
      <c r="BF160">
        <v>0</v>
      </c>
      <c r="BG160">
        <v>0</v>
      </c>
      <c r="BH160">
        <v>0</v>
      </c>
      <c r="BI160">
        <v>0</v>
      </c>
      <c r="BJ160">
        <v>0</v>
      </c>
      <c r="BK160">
        <v>0</v>
      </c>
      <c r="BL160">
        <v>0</v>
      </c>
      <c r="BM160">
        <v>0</v>
      </c>
      <c r="BN160">
        <v>0</v>
      </c>
      <c r="BO160">
        <v>0</v>
      </c>
      <c r="BP160">
        <v>0</v>
      </c>
      <c r="BQ160">
        <v>0</v>
      </c>
      <c r="BR160">
        <v>0</v>
      </c>
      <c r="BS160">
        <v>0</v>
      </c>
      <c r="BT160">
        <v>0</v>
      </c>
      <c r="BU160">
        <v>0</v>
      </c>
      <c r="BV160">
        <v>0</v>
      </c>
      <c r="BW160">
        <v>0</v>
      </c>
      <c r="CX160">
        <f>Y160*Source!I182</f>
        <v>621.6</v>
      </c>
      <c r="CY160">
        <f>AA160</f>
        <v>1</v>
      </c>
      <c r="CZ160">
        <f>AE160</f>
        <v>1</v>
      </c>
      <c r="DA160">
        <f>AI160</f>
        <v>1</v>
      </c>
      <c r="DB160">
        <v>0</v>
      </c>
    </row>
    <row r="161" spans="1:106" x14ac:dyDescent="0.2">
      <c r="A161">
        <f>ROW(Source!A183)</f>
        <v>183</v>
      </c>
      <c r="B161">
        <v>42559019</v>
      </c>
      <c r="C161">
        <v>42559313</v>
      </c>
      <c r="D161">
        <v>30515951</v>
      </c>
      <c r="E161">
        <v>30515945</v>
      </c>
      <c r="F161">
        <v>1</v>
      </c>
      <c r="G161">
        <v>30515945</v>
      </c>
      <c r="H161">
        <v>1</v>
      </c>
      <c r="I161" t="s">
        <v>549</v>
      </c>
      <c r="J161" t="s">
        <v>3</v>
      </c>
      <c r="K161" t="s">
        <v>550</v>
      </c>
      <c r="L161">
        <v>1191</v>
      </c>
      <c r="N161">
        <v>1013</v>
      </c>
      <c r="O161" t="s">
        <v>551</v>
      </c>
      <c r="P161" t="s">
        <v>551</v>
      </c>
      <c r="Q161">
        <v>1</v>
      </c>
      <c r="W161">
        <v>0</v>
      </c>
      <c r="X161">
        <v>476480486</v>
      </c>
      <c r="Y161">
        <v>1.6904999999999999</v>
      </c>
      <c r="AA161">
        <v>0</v>
      </c>
      <c r="AB161">
        <v>0</v>
      </c>
      <c r="AC161">
        <v>0</v>
      </c>
      <c r="AD161">
        <v>0</v>
      </c>
      <c r="AE161">
        <v>0</v>
      </c>
      <c r="AF161">
        <v>0</v>
      </c>
      <c r="AG161">
        <v>0</v>
      </c>
      <c r="AH161">
        <v>0</v>
      </c>
      <c r="AI161">
        <v>1</v>
      </c>
      <c r="AJ161">
        <v>1</v>
      </c>
      <c r="AK161">
        <v>1</v>
      </c>
      <c r="AL161">
        <v>1</v>
      </c>
      <c r="AN161">
        <v>0</v>
      </c>
      <c r="AO161">
        <v>1</v>
      </c>
      <c r="AP161">
        <v>1</v>
      </c>
      <c r="AQ161">
        <v>0</v>
      </c>
      <c r="AR161">
        <v>0</v>
      </c>
      <c r="AS161" t="s">
        <v>3</v>
      </c>
      <c r="AT161">
        <v>1.47</v>
      </c>
      <c r="AU161" t="s">
        <v>22</v>
      </c>
      <c r="AV161">
        <v>1</v>
      </c>
      <c r="AW161">
        <v>2</v>
      </c>
      <c r="AX161">
        <v>42706746</v>
      </c>
      <c r="AY161">
        <v>1</v>
      </c>
      <c r="AZ161">
        <v>0</v>
      </c>
      <c r="BA161">
        <v>237</v>
      </c>
      <c r="BB161">
        <v>0</v>
      </c>
      <c r="BC161">
        <v>0</v>
      </c>
      <c r="BD161">
        <v>0</v>
      </c>
      <c r="BE161">
        <v>0</v>
      </c>
      <c r="BF161">
        <v>0</v>
      </c>
      <c r="BG161">
        <v>0</v>
      </c>
      <c r="BH161">
        <v>0</v>
      </c>
      <c r="BI161">
        <v>0</v>
      </c>
      <c r="BJ161">
        <v>0</v>
      </c>
      <c r="BK161">
        <v>0</v>
      </c>
      <c r="BL161">
        <v>0</v>
      </c>
      <c r="BM161">
        <v>0</v>
      </c>
      <c r="BN161">
        <v>0</v>
      </c>
      <c r="BO161">
        <v>0</v>
      </c>
      <c r="BP161">
        <v>0</v>
      </c>
      <c r="BQ161">
        <v>0</v>
      </c>
      <c r="BR161">
        <v>0</v>
      </c>
      <c r="BS161">
        <v>0</v>
      </c>
      <c r="BT161">
        <v>0</v>
      </c>
      <c r="BU161">
        <v>0</v>
      </c>
      <c r="BV161">
        <v>0</v>
      </c>
      <c r="BW161">
        <v>0</v>
      </c>
      <c r="CX161">
        <f>Y161*Source!I183</f>
        <v>1250.97</v>
      </c>
      <c r="CY161">
        <f>AD161</f>
        <v>0</v>
      </c>
      <c r="CZ161">
        <f>AH161</f>
        <v>0</v>
      </c>
      <c r="DA161">
        <f>AL161</f>
        <v>1</v>
      </c>
      <c r="DB161">
        <v>0</v>
      </c>
    </row>
    <row r="162" spans="1:106" x14ac:dyDescent="0.2">
      <c r="A162">
        <f>ROW(Source!A183)</f>
        <v>183</v>
      </c>
      <c r="B162">
        <v>42559019</v>
      </c>
      <c r="C162">
        <v>42559313</v>
      </c>
      <c r="D162">
        <v>30516999</v>
      </c>
      <c r="E162">
        <v>30515945</v>
      </c>
      <c r="F162">
        <v>1</v>
      </c>
      <c r="G162">
        <v>30515945</v>
      </c>
      <c r="H162">
        <v>2</v>
      </c>
      <c r="I162" t="s">
        <v>552</v>
      </c>
      <c r="J162" t="s">
        <v>3</v>
      </c>
      <c r="K162" t="s">
        <v>553</v>
      </c>
      <c r="L162">
        <v>1344</v>
      </c>
      <c r="N162">
        <v>1008</v>
      </c>
      <c r="O162" t="s">
        <v>554</v>
      </c>
      <c r="P162" t="s">
        <v>554</v>
      </c>
      <c r="Q162">
        <v>1</v>
      </c>
      <c r="W162">
        <v>0</v>
      </c>
      <c r="X162">
        <v>-1180195794</v>
      </c>
      <c r="Y162">
        <v>4.1875</v>
      </c>
      <c r="AA162">
        <v>0</v>
      </c>
      <c r="AB162">
        <v>1</v>
      </c>
      <c r="AC162">
        <v>0</v>
      </c>
      <c r="AD162">
        <v>0</v>
      </c>
      <c r="AE162">
        <v>0</v>
      </c>
      <c r="AF162">
        <v>1</v>
      </c>
      <c r="AG162">
        <v>0</v>
      </c>
      <c r="AH162">
        <v>0</v>
      </c>
      <c r="AI162">
        <v>1</v>
      </c>
      <c r="AJ162">
        <v>1</v>
      </c>
      <c r="AK162">
        <v>1</v>
      </c>
      <c r="AL162">
        <v>1</v>
      </c>
      <c r="AN162">
        <v>0</v>
      </c>
      <c r="AO162">
        <v>1</v>
      </c>
      <c r="AP162">
        <v>1</v>
      </c>
      <c r="AQ162">
        <v>0</v>
      </c>
      <c r="AR162">
        <v>0</v>
      </c>
      <c r="AS162" t="s">
        <v>3</v>
      </c>
      <c r="AT162">
        <v>3.35</v>
      </c>
      <c r="AU162" t="s">
        <v>21</v>
      </c>
      <c r="AV162">
        <v>0</v>
      </c>
      <c r="AW162">
        <v>2</v>
      </c>
      <c r="AX162">
        <v>42706747</v>
      </c>
      <c r="AY162">
        <v>1</v>
      </c>
      <c r="AZ162">
        <v>0</v>
      </c>
      <c r="BA162">
        <v>238</v>
      </c>
      <c r="BB162">
        <v>0</v>
      </c>
      <c r="BC162">
        <v>0</v>
      </c>
      <c r="BD162">
        <v>0</v>
      </c>
      <c r="BE162">
        <v>0</v>
      </c>
      <c r="BF162">
        <v>0</v>
      </c>
      <c r="BG162">
        <v>0</v>
      </c>
      <c r="BH162">
        <v>0</v>
      </c>
      <c r="BI162">
        <v>0</v>
      </c>
      <c r="BJ162">
        <v>0</v>
      </c>
      <c r="BK162">
        <v>0</v>
      </c>
      <c r="BL162">
        <v>0</v>
      </c>
      <c r="BM162">
        <v>0</v>
      </c>
      <c r="BN162">
        <v>0</v>
      </c>
      <c r="BO162">
        <v>0</v>
      </c>
      <c r="BP162">
        <v>0</v>
      </c>
      <c r="BQ162">
        <v>0</v>
      </c>
      <c r="BR162">
        <v>0</v>
      </c>
      <c r="BS162">
        <v>0</v>
      </c>
      <c r="BT162">
        <v>0</v>
      </c>
      <c r="BU162">
        <v>0</v>
      </c>
      <c r="BV162">
        <v>0</v>
      </c>
      <c r="BW162">
        <v>0</v>
      </c>
      <c r="CX162">
        <f>Y162*Source!I183</f>
        <v>3098.75</v>
      </c>
      <c r="CY162">
        <f>AB162</f>
        <v>1</v>
      </c>
      <c r="CZ162">
        <f>AF162</f>
        <v>1</v>
      </c>
      <c r="DA162">
        <f>AJ162</f>
        <v>1</v>
      </c>
      <c r="DB162">
        <v>0</v>
      </c>
    </row>
    <row r="163" spans="1:106" x14ac:dyDescent="0.2">
      <c r="A163">
        <f>ROW(Source!A183)</f>
        <v>183</v>
      </c>
      <c r="B163">
        <v>42559019</v>
      </c>
      <c r="C163">
        <v>42559313</v>
      </c>
      <c r="D163">
        <v>30571127</v>
      </c>
      <c r="E163">
        <v>1</v>
      </c>
      <c r="F163">
        <v>1</v>
      </c>
      <c r="G163">
        <v>30515945</v>
      </c>
      <c r="H163">
        <v>3</v>
      </c>
      <c r="I163" t="s">
        <v>586</v>
      </c>
      <c r="J163" t="s">
        <v>587</v>
      </c>
      <c r="K163" t="s">
        <v>588</v>
      </c>
      <c r="L163">
        <v>1348</v>
      </c>
      <c r="N163">
        <v>1009</v>
      </c>
      <c r="O163" t="s">
        <v>172</v>
      </c>
      <c r="P163" t="s">
        <v>172</v>
      </c>
      <c r="Q163">
        <v>1000</v>
      </c>
      <c r="W163">
        <v>0</v>
      </c>
      <c r="X163">
        <v>-1798553121</v>
      </c>
      <c r="Y163">
        <v>1.1000000000000001E-3</v>
      </c>
      <c r="AA163">
        <v>78122.100000000006</v>
      </c>
      <c r="AB163">
        <v>0</v>
      </c>
      <c r="AC163">
        <v>0</v>
      </c>
      <c r="AD163">
        <v>0</v>
      </c>
      <c r="AE163">
        <v>17876.91</v>
      </c>
      <c r="AF163">
        <v>0</v>
      </c>
      <c r="AG163">
        <v>0</v>
      </c>
      <c r="AH163">
        <v>0</v>
      </c>
      <c r="AI163">
        <v>4.37</v>
      </c>
      <c r="AJ163">
        <v>1</v>
      </c>
      <c r="AK163">
        <v>1</v>
      </c>
      <c r="AL163">
        <v>1</v>
      </c>
      <c r="AN163">
        <v>0</v>
      </c>
      <c r="AO163">
        <v>1</v>
      </c>
      <c r="AP163">
        <v>0</v>
      </c>
      <c r="AQ163">
        <v>0</v>
      </c>
      <c r="AR163">
        <v>0</v>
      </c>
      <c r="AS163" t="s">
        <v>3</v>
      </c>
      <c r="AT163">
        <v>1.1000000000000001E-3</v>
      </c>
      <c r="AU163" t="s">
        <v>3</v>
      </c>
      <c r="AV163">
        <v>0</v>
      </c>
      <c r="AW163">
        <v>2</v>
      </c>
      <c r="AX163">
        <v>42706748</v>
      </c>
      <c r="AY163">
        <v>1</v>
      </c>
      <c r="AZ163">
        <v>0</v>
      </c>
      <c r="BA163">
        <v>239</v>
      </c>
      <c r="BB163">
        <v>0</v>
      </c>
      <c r="BC163">
        <v>0</v>
      </c>
      <c r="BD163">
        <v>0</v>
      </c>
      <c r="BE163">
        <v>0</v>
      </c>
      <c r="BF163">
        <v>0</v>
      </c>
      <c r="BG163">
        <v>0</v>
      </c>
      <c r="BH163">
        <v>0</v>
      </c>
      <c r="BI163">
        <v>0</v>
      </c>
      <c r="BJ163">
        <v>0</v>
      </c>
      <c r="BK163">
        <v>0</v>
      </c>
      <c r="BL163">
        <v>0</v>
      </c>
      <c r="BM163">
        <v>0</v>
      </c>
      <c r="BN163">
        <v>0</v>
      </c>
      <c r="BO163">
        <v>0</v>
      </c>
      <c r="BP163">
        <v>0</v>
      </c>
      <c r="BQ163">
        <v>0</v>
      </c>
      <c r="BR163">
        <v>0</v>
      </c>
      <c r="BS163">
        <v>0</v>
      </c>
      <c r="BT163">
        <v>0</v>
      </c>
      <c r="BU163">
        <v>0</v>
      </c>
      <c r="BV163">
        <v>0</v>
      </c>
      <c r="BW163">
        <v>0</v>
      </c>
      <c r="CX163">
        <f>Y163*Source!I183</f>
        <v>0.81400000000000006</v>
      </c>
      <c r="CY163">
        <f>AA163</f>
        <v>78122.100000000006</v>
      </c>
      <c r="CZ163">
        <f>AE163</f>
        <v>17876.91</v>
      </c>
      <c r="DA163">
        <f>AI163</f>
        <v>4.37</v>
      </c>
      <c r="DB163">
        <v>0</v>
      </c>
    </row>
    <row r="164" spans="1:106" x14ac:dyDescent="0.2">
      <c r="A164">
        <f>ROW(Source!A183)</f>
        <v>183</v>
      </c>
      <c r="B164">
        <v>42559019</v>
      </c>
      <c r="C164">
        <v>42559313</v>
      </c>
      <c r="D164">
        <v>30541208</v>
      </c>
      <c r="E164">
        <v>30515945</v>
      </c>
      <c r="F164">
        <v>1</v>
      </c>
      <c r="G164">
        <v>30515945</v>
      </c>
      <c r="H164">
        <v>3</v>
      </c>
      <c r="I164" t="s">
        <v>555</v>
      </c>
      <c r="J164" t="s">
        <v>3</v>
      </c>
      <c r="K164" t="s">
        <v>556</v>
      </c>
      <c r="L164">
        <v>1344</v>
      </c>
      <c r="N164">
        <v>1008</v>
      </c>
      <c r="O164" t="s">
        <v>554</v>
      </c>
      <c r="P164" t="s">
        <v>554</v>
      </c>
      <c r="Q164">
        <v>1</v>
      </c>
      <c r="W164">
        <v>0</v>
      </c>
      <c r="X164">
        <v>-94250534</v>
      </c>
      <c r="Y164">
        <v>0.84</v>
      </c>
      <c r="AA164">
        <v>1</v>
      </c>
      <c r="AB164">
        <v>0</v>
      </c>
      <c r="AC164">
        <v>0</v>
      </c>
      <c r="AD164">
        <v>0</v>
      </c>
      <c r="AE164">
        <v>1</v>
      </c>
      <c r="AF164">
        <v>0</v>
      </c>
      <c r="AG164">
        <v>0</v>
      </c>
      <c r="AH164">
        <v>0</v>
      </c>
      <c r="AI164">
        <v>1</v>
      </c>
      <c r="AJ164">
        <v>1</v>
      </c>
      <c r="AK164">
        <v>1</v>
      </c>
      <c r="AL164">
        <v>1</v>
      </c>
      <c r="AN164">
        <v>0</v>
      </c>
      <c r="AO164">
        <v>1</v>
      </c>
      <c r="AP164">
        <v>0</v>
      </c>
      <c r="AQ164">
        <v>0</v>
      </c>
      <c r="AR164">
        <v>0</v>
      </c>
      <c r="AS164" t="s">
        <v>3</v>
      </c>
      <c r="AT164">
        <v>0.84</v>
      </c>
      <c r="AU164" t="s">
        <v>3</v>
      </c>
      <c r="AV164">
        <v>0</v>
      </c>
      <c r="AW164">
        <v>2</v>
      </c>
      <c r="AX164">
        <v>42706751</v>
      </c>
      <c r="AY164">
        <v>1</v>
      </c>
      <c r="AZ164">
        <v>0</v>
      </c>
      <c r="BA164">
        <v>242</v>
      </c>
      <c r="BB164">
        <v>0</v>
      </c>
      <c r="BC164">
        <v>0</v>
      </c>
      <c r="BD164">
        <v>0</v>
      </c>
      <c r="BE164">
        <v>0</v>
      </c>
      <c r="BF164">
        <v>0</v>
      </c>
      <c r="BG164">
        <v>0</v>
      </c>
      <c r="BH164">
        <v>0</v>
      </c>
      <c r="BI164">
        <v>0</v>
      </c>
      <c r="BJ164">
        <v>0</v>
      </c>
      <c r="BK164">
        <v>0</v>
      </c>
      <c r="BL164">
        <v>0</v>
      </c>
      <c r="BM164">
        <v>0</v>
      </c>
      <c r="BN164">
        <v>0</v>
      </c>
      <c r="BO164">
        <v>0</v>
      </c>
      <c r="BP164">
        <v>0</v>
      </c>
      <c r="BQ164">
        <v>0</v>
      </c>
      <c r="BR164">
        <v>0</v>
      </c>
      <c r="BS164">
        <v>0</v>
      </c>
      <c r="BT164">
        <v>0</v>
      </c>
      <c r="BU164">
        <v>0</v>
      </c>
      <c r="BV164">
        <v>0</v>
      </c>
      <c r="BW164">
        <v>0</v>
      </c>
      <c r="CX164">
        <f>Y164*Source!I183</f>
        <v>621.6</v>
      </c>
      <c r="CY164">
        <f>AA164</f>
        <v>1</v>
      </c>
      <c r="CZ164">
        <f>AE164</f>
        <v>1</v>
      </c>
      <c r="DA164">
        <f>AI164</f>
        <v>1</v>
      </c>
      <c r="DB164">
        <v>0</v>
      </c>
    </row>
    <row r="165" spans="1:106" x14ac:dyDescent="0.2">
      <c r="A165">
        <f>ROW(Source!A198)</f>
        <v>198</v>
      </c>
      <c r="B165">
        <v>42559021</v>
      </c>
      <c r="C165">
        <v>42559332</v>
      </c>
      <c r="D165">
        <v>30515951</v>
      </c>
      <c r="E165">
        <v>30515945</v>
      </c>
      <c r="F165">
        <v>1</v>
      </c>
      <c r="G165">
        <v>30515945</v>
      </c>
      <c r="H165">
        <v>1</v>
      </c>
      <c r="I165" t="s">
        <v>549</v>
      </c>
      <c r="J165" t="s">
        <v>3</v>
      </c>
      <c r="K165" t="s">
        <v>550</v>
      </c>
      <c r="L165">
        <v>1191</v>
      </c>
      <c r="N165">
        <v>1013</v>
      </c>
      <c r="O165" t="s">
        <v>551</v>
      </c>
      <c r="P165" t="s">
        <v>551</v>
      </c>
      <c r="Q165">
        <v>1</v>
      </c>
      <c r="W165">
        <v>0</v>
      </c>
      <c r="X165">
        <v>476480486</v>
      </c>
      <c r="Y165">
        <v>1.6904999999999999</v>
      </c>
      <c r="AA165">
        <v>0</v>
      </c>
      <c r="AB165">
        <v>0</v>
      </c>
      <c r="AC165">
        <v>0</v>
      </c>
      <c r="AD165">
        <v>0</v>
      </c>
      <c r="AE165">
        <v>0</v>
      </c>
      <c r="AF165">
        <v>0</v>
      </c>
      <c r="AG165">
        <v>0</v>
      </c>
      <c r="AH165">
        <v>0</v>
      </c>
      <c r="AI165">
        <v>1</v>
      </c>
      <c r="AJ165">
        <v>1</v>
      </c>
      <c r="AK165">
        <v>1</v>
      </c>
      <c r="AL165">
        <v>1</v>
      </c>
      <c r="AN165">
        <v>0</v>
      </c>
      <c r="AO165">
        <v>1</v>
      </c>
      <c r="AP165">
        <v>1</v>
      </c>
      <c r="AQ165">
        <v>0</v>
      </c>
      <c r="AR165">
        <v>0</v>
      </c>
      <c r="AS165" t="s">
        <v>3</v>
      </c>
      <c r="AT165">
        <v>1.47</v>
      </c>
      <c r="AU165" t="s">
        <v>22</v>
      </c>
      <c r="AV165">
        <v>1</v>
      </c>
      <c r="AW165">
        <v>2</v>
      </c>
      <c r="AX165">
        <v>42706762</v>
      </c>
      <c r="AY165">
        <v>1</v>
      </c>
      <c r="AZ165">
        <v>0</v>
      </c>
      <c r="BA165">
        <v>243</v>
      </c>
      <c r="BB165">
        <v>0</v>
      </c>
      <c r="BC165">
        <v>0</v>
      </c>
      <c r="BD165">
        <v>0</v>
      </c>
      <c r="BE165">
        <v>0</v>
      </c>
      <c r="BF165">
        <v>0</v>
      </c>
      <c r="BG165">
        <v>0</v>
      </c>
      <c r="BH165">
        <v>0</v>
      </c>
      <c r="BI165">
        <v>0</v>
      </c>
      <c r="BJ165">
        <v>0</v>
      </c>
      <c r="BK165">
        <v>0</v>
      </c>
      <c r="BL165">
        <v>0</v>
      </c>
      <c r="BM165">
        <v>0</v>
      </c>
      <c r="BN165">
        <v>0</v>
      </c>
      <c r="BO165">
        <v>0</v>
      </c>
      <c r="BP165">
        <v>0</v>
      </c>
      <c r="BQ165">
        <v>0</v>
      </c>
      <c r="BR165">
        <v>0</v>
      </c>
      <c r="BS165">
        <v>0</v>
      </c>
      <c r="BT165">
        <v>0</v>
      </c>
      <c r="BU165">
        <v>0</v>
      </c>
      <c r="BV165">
        <v>0</v>
      </c>
      <c r="BW165">
        <v>0</v>
      </c>
      <c r="CX165">
        <f>Y165*Source!I198</f>
        <v>60.857999999999997</v>
      </c>
      <c r="CY165">
        <f>AD165</f>
        <v>0</v>
      </c>
      <c r="CZ165">
        <f>AH165</f>
        <v>0</v>
      </c>
      <c r="DA165">
        <f>AL165</f>
        <v>1</v>
      </c>
      <c r="DB165">
        <v>0</v>
      </c>
    </row>
    <row r="166" spans="1:106" x14ac:dyDescent="0.2">
      <c r="A166">
        <f>ROW(Source!A198)</f>
        <v>198</v>
      </c>
      <c r="B166">
        <v>42559021</v>
      </c>
      <c r="C166">
        <v>42559332</v>
      </c>
      <c r="D166">
        <v>30516999</v>
      </c>
      <c r="E166">
        <v>30515945</v>
      </c>
      <c r="F166">
        <v>1</v>
      </c>
      <c r="G166">
        <v>30515945</v>
      </c>
      <c r="H166">
        <v>2</v>
      </c>
      <c r="I166" t="s">
        <v>552</v>
      </c>
      <c r="J166" t="s">
        <v>3</v>
      </c>
      <c r="K166" t="s">
        <v>553</v>
      </c>
      <c r="L166">
        <v>1344</v>
      </c>
      <c r="N166">
        <v>1008</v>
      </c>
      <c r="O166" t="s">
        <v>554</v>
      </c>
      <c r="P166" t="s">
        <v>554</v>
      </c>
      <c r="Q166">
        <v>1</v>
      </c>
      <c r="W166">
        <v>0</v>
      </c>
      <c r="X166">
        <v>-1180195794</v>
      </c>
      <c r="Y166">
        <v>4.1875</v>
      </c>
      <c r="AA166">
        <v>0</v>
      </c>
      <c r="AB166">
        <v>1</v>
      </c>
      <c r="AC166">
        <v>0</v>
      </c>
      <c r="AD166">
        <v>0</v>
      </c>
      <c r="AE166">
        <v>0</v>
      </c>
      <c r="AF166">
        <v>1</v>
      </c>
      <c r="AG166">
        <v>0</v>
      </c>
      <c r="AH166">
        <v>0</v>
      </c>
      <c r="AI166">
        <v>1</v>
      </c>
      <c r="AJ166">
        <v>1</v>
      </c>
      <c r="AK166">
        <v>1</v>
      </c>
      <c r="AL166">
        <v>1</v>
      </c>
      <c r="AN166">
        <v>0</v>
      </c>
      <c r="AO166">
        <v>1</v>
      </c>
      <c r="AP166">
        <v>1</v>
      </c>
      <c r="AQ166">
        <v>0</v>
      </c>
      <c r="AR166">
        <v>0</v>
      </c>
      <c r="AS166" t="s">
        <v>3</v>
      </c>
      <c r="AT166">
        <v>3.35</v>
      </c>
      <c r="AU166" t="s">
        <v>21</v>
      </c>
      <c r="AV166">
        <v>0</v>
      </c>
      <c r="AW166">
        <v>2</v>
      </c>
      <c r="AX166">
        <v>42706763</v>
      </c>
      <c r="AY166">
        <v>1</v>
      </c>
      <c r="AZ166">
        <v>0</v>
      </c>
      <c r="BA166">
        <v>244</v>
      </c>
      <c r="BB166">
        <v>0</v>
      </c>
      <c r="BC166">
        <v>0</v>
      </c>
      <c r="BD166">
        <v>0</v>
      </c>
      <c r="BE166">
        <v>0</v>
      </c>
      <c r="BF166">
        <v>0</v>
      </c>
      <c r="BG166">
        <v>0</v>
      </c>
      <c r="BH166">
        <v>0</v>
      </c>
      <c r="BI166">
        <v>0</v>
      </c>
      <c r="BJ166">
        <v>0</v>
      </c>
      <c r="BK166">
        <v>0</v>
      </c>
      <c r="BL166">
        <v>0</v>
      </c>
      <c r="BM166">
        <v>0</v>
      </c>
      <c r="BN166">
        <v>0</v>
      </c>
      <c r="BO166">
        <v>0</v>
      </c>
      <c r="BP166">
        <v>0</v>
      </c>
      <c r="BQ166">
        <v>0</v>
      </c>
      <c r="BR166">
        <v>0</v>
      </c>
      <c r="BS166">
        <v>0</v>
      </c>
      <c r="BT166">
        <v>0</v>
      </c>
      <c r="BU166">
        <v>0</v>
      </c>
      <c r="BV166">
        <v>0</v>
      </c>
      <c r="BW166">
        <v>0</v>
      </c>
      <c r="CX166">
        <f>Y166*Source!I198</f>
        <v>150.75</v>
      </c>
      <c r="CY166">
        <f>AB166</f>
        <v>1</v>
      </c>
      <c r="CZ166">
        <f>AF166</f>
        <v>1</v>
      </c>
      <c r="DA166">
        <f>AJ166</f>
        <v>1</v>
      </c>
      <c r="DB166">
        <v>0</v>
      </c>
    </row>
    <row r="167" spans="1:106" x14ac:dyDescent="0.2">
      <c r="A167">
        <f>ROW(Source!A198)</f>
        <v>198</v>
      </c>
      <c r="B167">
        <v>42559021</v>
      </c>
      <c r="C167">
        <v>42559332</v>
      </c>
      <c r="D167">
        <v>30571127</v>
      </c>
      <c r="E167">
        <v>1</v>
      </c>
      <c r="F167">
        <v>1</v>
      </c>
      <c r="G167">
        <v>30515945</v>
      </c>
      <c r="H167">
        <v>3</v>
      </c>
      <c r="I167" t="s">
        <v>586</v>
      </c>
      <c r="J167" t="s">
        <v>587</v>
      </c>
      <c r="K167" t="s">
        <v>588</v>
      </c>
      <c r="L167">
        <v>1348</v>
      </c>
      <c r="N167">
        <v>1009</v>
      </c>
      <c r="O167" t="s">
        <v>172</v>
      </c>
      <c r="P167" t="s">
        <v>172</v>
      </c>
      <c r="Q167">
        <v>1000</v>
      </c>
      <c r="W167">
        <v>0</v>
      </c>
      <c r="X167">
        <v>-1798553121</v>
      </c>
      <c r="Y167">
        <v>1.1000000000000001E-3</v>
      </c>
      <c r="AA167">
        <v>17876.91</v>
      </c>
      <c r="AB167">
        <v>0</v>
      </c>
      <c r="AC167">
        <v>0</v>
      </c>
      <c r="AD167">
        <v>0</v>
      </c>
      <c r="AE167">
        <v>17876.91</v>
      </c>
      <c r="AF167">
        <v>0</v>
      </c>
      <c r="AG167">
        <v>0</v>
      </c>
      <c r="AH167">
        <v>0</v>
      </c>
      <c r="AI167">
        <v>1</v>
      </c>
      <c r="AJ167">
        <v>1</v>
      </c>
      <c r="AK167">
        <v>1</v>
      </c>
      <c r="AL167">
        <v>1</v>
      </c>
      <c r="AN167">
        <v>0</v>
      </c>
      <c r="AO167">
        <v>1</v>
      </c>
      <c r="AP167">
        <v>0</v>
      </c>
      <c r="AQ167">
        <v>0</v>
      </c>
      <c r="AR167">
        <v>0</v>
      </c>
      <c r="AS167" t="s">
        <v>3</v>
      </c>
      <c r="AT167">
        <v>1.1000000000000001E-3</v>
      </c>
      <c r="AU167" t="s">
        <v>3</v>
      </c>
      <c r="AV167">
        <v>0</v>
      </c>
      <c r="AW167">
        <v>2</v>
      </c>
      <c r="AX167">
        <v>42706764</v>
      </c>
      <c r="AY167">
        <v>1</v>
      </c>
      <c r="AZ167">
        <v>0</v>
      </c>
      <c r="BA167">
        <v>245</v>
      </c>
      <c r="BB167">
        <v>0</v>
      </c>
      <c r="BC167">
        <v>0</v>
      </c>
      <c r="BD167">
        <v>0</v>
      </c>
      <c r="BE167">
        <v>0</v>
      </c>
      <c r="BF167">
        <v>0</v>
      </c>
      <c r="BG167">
        <v>0</v>
      </c>
      <c r="BH167">
        <v>0</v>
      </c>
      <c r="BI167">
        <v>0</v>
      </c>
      <c r="BJ167">
        <v>0</v>
      </c>
      <c r="BK167">
        <v>0</v>
      </c>
      <c r="BL167">
        <v>0</v>
      </c>
      <c r="BM167">
        <v>0</v>
      </c>
      <c r="BN167">
        <v>0</v>
      </c>
      <c r="BO167">
        <v>0</v>
      </c>
      <c r="BP167">
        <v>0</v>
      </c>
      <c r="BQ167">
        <v>0</v>
      </c>
      <c r="BR167">
        <v>0</v>
      </c>
      <c r="BS167">
        <v>0</v>
      </c>
      <c r="BT167">
        <v>0</v>
      </c>
      <c r="BU167">
        <v>0</v>
      </c>
      <c r="BV167">
        <v>0</v>
      </c>
      <c r="BW167">
        <v>0</v>
      </c>
      <c r="CX167">
        <f>Y167*Source!I198</f>
        <v>3.9600000000000003E-2</v>
      </c>
      <c r="CY167">
        <f>AA167</f>
        <v>17876.91</v>
      </c>
      <c r="CZ167">
        <f>AE167</f>
        <v>17876.91</v>
      </c>
      <c r="DA167">
        <f>AI167</f>
        <v>1</v>
      </c>
      <c r="DB167">
        <v>0</v>
      </c>
    </row>
    <row r="168" spans="1:106" x14ac:dyDescent="0.2">
      <c r="A168">
        <f>ROW(Source!A198)</f>
        <v>198</v>
      </c>
      <c r="B168">
        <v>42559021</v>
      </c>
      <c r="C168">
        <v>42559332</v>
      </c>
      <c r="D168">
        <v>30541208</v>
      </c>
      <c r="E168">
        <v>30515945</v>
      </c>
      <c r="F168">
        <v>1</v>
      </c>
      <c r="G168">
        <v>30515945</v>
      </c>
      <c r="H168">
        <v>3</v>
      </c>
      <c r="I168" t="s">
        <v>555</v>
      </c>
      <c r="J168" t="s">
        <v>3</v>
      </c>
      <c r="K168" t="s">
        <v>556</v>
      </c>
      <c r="L168">
        <v>1344</v>
      </c>
      <c r="N168">
        <v>1008</v>
      </c>
      <c r="O168" t="s">
        <v>554</v>
      </c>
      <c r="P168" t="s">
        <v>554</v>
      </c>
      <c r="Q168">
        <v>1</v>
      </c>
      <c r="W168">
        <v>0</v>
      </c>
      <c r="X168">
        <v>-94250534</v>
      </c>
      <c r="Y168">
        <v>0.84</v>
      </c>
      <c r="AA168">
        <v>1</v>
      </c>
      <c r="AB168">
        <v>0</v>
      </c>
      <c r="AC168">
        <v>0</v>
      </c>
      <c r="AD168">
        <v>0</v>
      </c>
      <c r="AE168">
        <v>1</v>
      </c>
      <c r="AF168">
        <v>0</v>
      </c>
      <c r="AG168">
        <v>0</v>
      </c>
      <c r="AH168">
        <v>0</v>
      </c>
      <c r="AI168">
        <v>1</v>
      </c>
      <c r="AJ168">
        <v>1</v>
      </c>
      <c r="AK168">
        <v>1</v>
      </c>
      <c r="AL168">
        <v>1</v>
      </c>
      <c r="AN168">
        <v>0</v>
      </c>
      <c r="AO168">
        <v>1</v>
      </c>
      <c r="AP168">
        <v>0</v>
      </c>
      <c r="AQ168">
        <v>0</v>
      </c>
      <c r="AR168">
        <v>0</v>
      </c>
      <c r="AS168" t="s">
        <v>3</v>
      </c>
      <c r="AT168">
        <v>0.84</v>
      </c>
      <c r="AU168" t="s">
        <v>3</v>
      </c>
      <c r="AV168">
        <v>0</v>
      </c>
      <c r="AW168">
        <v>2</v>
      </c>
      <c r="AX168">
        <v>42706767</v>
      </c>
      <c r="AY168">
        <v>1</v>
      </c>
      <c r="AZ168">
        <v>0</v>
      </c>
      <c r="BA168">
        <v>248</v>
      </c>
      <c r="BB168">
        <v>0</v>
      </c>
      <c r="BC168">
        <v>0</v>
      </c>
      <c r="BD168">
        <v>0</v>
      </c>
      <c r="BE168">
        <v>0</v>
      </c>
      <c r="BF168">
        <v>0</v>
      </c>
      <c r="BG168">
        <v>0</v>
      </c>
      <c r="BH168">
        <v>0</v>
      </c>
      <c r="BI168">
        <v>0</v>
      </c>
      <c r="BJ168">
        <v>0</v>
      </c>
      <c r="BK168">
        <v>0</v>
      </c>
      <c r="BL168">
        <v>0</v>
      </c>
      <c r="BM168">
        <v>0</v>
      </c>
      <c r="BN168">
        <v>0</v>
      </c>
      <c r="BO168">
        <v>0</v>
      </c>
      <c r="BP168">
        <v>0</v>
      </c>
      <c r="BQ168">
        <v>0</v>
      </c>
      <c r="BR168">
        <v>0</v>
      </c>
      <c r="BS168">
        <v>0</v>
      </c>
      <c r="BT168">
        <v>0</v>
      </c>
      <c r="BU168">
        <v>0</v>
      </c>
      <c r="BV168">
        <v>0</v>
      </c>
      <c r="BW168">
        <v>0</v>
      </c>
      <c r="CX168">
        <f>Y168*Source!I198</f>
        <v>30.24</v>
      </c>
      <c r="CY168">
        <f>AA168</f>
        <v>1</v>
      </c>
      <c r="CZ168">
        <f>AE168</f>
        <v>1</v>
      </c>
      <c r="DA168">
        <f>AI168</f>
        <v>1</v>
      </c>
      <c r="DB168">
        <v>0</v>
      </c>
    </row>
    <row r="169" spans="1:106" x14ac:dyDescent="0.2">
      <c r="A169">
        <f>ROW(Source!A199)</f>
        <v>199</v>
      </c>
      <c r="B169">
        <v>42559019</v>
      </c>
      <c r="C169">
        <v>42559332</v>
      </c>
      <c r="D169">
        <v>30515951</v>
      </c>
      <c r="E169">
        <v>30515945</v>
      </c>
      <c r="F169">
        <v>1</v>
      </c>
      <c r="G169">
        <v>30515945</v>
      </c>
      <c r="H169">
        <v>1</v>
      </c>
      <c r="I169" t="s">
        <v>549</v>
      </c>
      <c r="J169" t="s">
        <v>3</v>
      </c>
      <c r="K169" t="s">
        <v>550</v>
      </c>
      <c r="L169">
        <v>1191</v>
      </c>
      <c r="N169">
        <v>1013</v>
      </c>
      <c r="O169" t="s">
        <v>551</v>
      </c>
      <c r="P169" t="s">
        <v>551</v>
      </c>
      <c r="Q169">
        <v>1</v>
      </c>
      <c r="W169">
        <v>0</v>
      </c>
      <c r="X169">
        <v>476480486</v>
      </c>
      <c r="Y169">
        <v>1.6904999999999999</v>
      </c>
      <c r="AA169">
        <v>0</v>
      </c>
      <c r="AB169">
        <v>0</v>
      </c>
      <c r="AC169">
        <v>0</v>
      </c>
      <c r="AD169">
        <v>0</v>
      </c>
      <c r="AE169">
        <v>0</v>
      </c>
      <c r="AF169">
        <v>0</v>
      </c>
      <c r="AG169">
        <v>0</v>
      </c>
      <c r="AH169">
        <v>0</v>
      </c>
      <c r="AI169">
        <v>1</v>
      </c>
      <c r="AJ169">
        <v>1</v>
      </c>
      <c r="AK169">
        <v>1</v>
      </c>
      <c r="AL169">
        <v>1</v>
      </c>
      <c r="AN169">
        <v>0</v>
      </c>
      <c r="AO169">
        <v>1</v>
      </c>
      <c r="AP169">
        <v>1</v>
      </c>
      <c r="AQ169">
        <v>0</v>
      </c>
      <c r="AR169">
        <v>0</v>
      </c>
      <c r="AS169" t="s">
        <v>3</v>
      </c>
      <c r="AT169">
        <v>1.47</v>
      </c>
      <c r="AU169" t="s">
        <v>22</v>
      </c>
      <c r="AV169">
        <v>1</v>
      </c>
      <c r="AW169">
        <v>2</v>
      </c>
      <c r="AX169">
        <v>42706762</v>
      </c>
      <c r="AY169">
        <v>1</v>
      </c>
      <c r="AZ169">
        <v>0</v>
      </c>
      <c r="BA169">
        <v>249</v>
      </c>
      <c r="BB169">
        <v>0</v>
      </c>
      <c r="BC169">
        <v>0</v>
      </c>
      <c r="BD169">
        <v>0</v>
      </c>
      <c r="BE169">
        <v>0</v>
      </c>
      <c r="BF169">
        <v>0</v>
      </c>
      <c r="BG169">
        <v>0</v>
      </c>
      <c r="BH169">
        <v>0</v>
      </c>
      <c r="BI169">
        <v>0</v>
      </c>
      <c r="BJ169">
        <v>0</v>
      </c>
      <c r="BK169">
        <v>0</v>
      </c>
      <c r="BL169">
        <v>0</v>
      </c>
      <c r="BM169">
        <v>0</v>
      </c>
      <c r="BN169">
        <v>0</v>
      </c>
      <c r="BO169">
        <v>0</v>
      </c>
      <c r="BP169">
        <v>0</v>
      </c>
      <c r="BQ169">
        <v>0</v>
      </c>
      <c r="BR169">
        <v>0</v>
      </c>
      <c r="BS169">
        <v>0</v>
      </c>
      <c r="BT169">
        <v>0</v>
      </c>
      <c r="BU169">
        <v>0</v>
      </c>
      <c r="BV169">
        <v>0</v>
      </c>
      <c r="BW169">
        <v>0</v>
      </c>
      <c r="CX169">
        <f>Y169*Source!I199</f>
        <v>60.857999999999997</v>
      </c>
      <c r="CY169">
        <f>AD169</f>
        <v>0</v>
      </c>
      <c r="CZ169">
        <f>AH169</f>
        <v>0</v>
      </c>
      <c r="DA169">
        <f>AL169</f>
        <v>1</v>
      </c>
      <c r="DB169">
        <v>0</v>
      </c>
    </row>
    <row r="170" spans="1:106" x14ac:dyDescent="0.2">
      <c r="A170">
        <f>ROW(Source!A199)</f>
        <v>199</v>
      </c>
      <c r="B170">
        <v>42559019</v>
      </c>
      <c r="C170">
        <v>42559332</v>
      </c>
      <c r="D170">
        <v>30516999</v>
      </c>
      <c r="E170">
        <v>30515945</v>
      </c>
      <c r="F170">
        <v>1</v>
      </c>
      <c r="G170">
        <v>30515945</v>
      </c>
      <c r="H170">
        <v>2</v>
      </c>
      <c r="I170" t="s">
        <v>552</v>
      </c>
      <c r="J170" t="s">
        <v>3</v>
      </c>
      <c r="K170" t="s">
        <v>553</v>
      </c>
      <c r="L170">
        <v>1344</v>
      </c>
      <c r="N170">
        <v>1008</v>
      </c>
      <c r="O170" t="s">
        <v>554</v>
      </c>
      <c r="P170" t="s">
        <v>554</v>
      </c>
      <c r="Q170">
        <v>1</v>
      </c>
      <c r="W170">
        <v>0</v>
      </c>
      <c r="X170">
        <v>-1180195794</v>
      </c>
      <c r="Y170">
        <v>4.1875</v>
      </c>
      <c r="AA170">
        <v>0</v>
      </c>
      <c r="AB170">
        <v>1</v>
      </c>
      <c r="AC170">
        <v>0</v>
      </c>
      <c r="AD170">
        <v>0</v>
      </c>
      <c r="AE170">
        <v>0</v>
      </c>
      <c r="AF170">
        <v>1</v>
      </c>
      <c r="AG170">
        <v>0</v>
      </c>
      <c r="AH170">
        <v>0</v>
      </c>
      <c r="AI170">
        <v>1</v>
      </c>
      <c r="AJ170">
        <v>1</v>
      </c>
      <c r="AK170">
        <v>1</v>
      </c>
      <c r="AL170">
        <v>1</v>
      </c>
      <c r="AN170">
        <v>0</v>
      </c>
      <c r="AO170">
        <v>1</v>
      </c>
      <c r="AP170">
        <v>1</v>
      </c>
      <c r="AQ170">
        <v>0</v>
      </c>
      <c r="AR170">
        <v>0</v>
      </c>
      <c r="AS170" t="s">
        <v>3</v>
      </c>
      <c r="AT170">
        <v>3.35</v>
      </c>
      <c r="AU170" t="s">
        <v>21</v>
      </c>
      <c r="AV170">
        <v>0</v>
      </c>
      <c r="AW170">
        <v>2</v>
      </c>
      <c r="AX170">
        <v>42706763</v>
      </c>
      <c r="AY170">
        <v>1</v>
      </c>
      <c r="AZ170">
        <v>0</v>
      </c>
      <c r="BA170">
        <v>250</v>
      </c>
      <c r="BB170">
        <v>0</v>
      </c>
      <c r="BC170">
        <v>0</v>
      </c>
      <c r="BD170">
        <v>0</v>
      </c>
      <c r="BE170">
        <v>0</v>
      </c>
      <c r="BF170">
        <v>0</v>
      </c>
      <c r="BG170">
        <v>0</v>
      </c>
      <c r="BH170">
        <v>0</v>
      </c>
      <c r="BI170">
        <v>0</v>
      </c>
      <c r="BJ170">
        <v>0</v>
      </c>
      <c r="BK170">
        <v>0</v>
      </c>
      <c r="BL170">
        <v>0</v>
      </c>
      <c r="BM170">
        <v>0</v>
      </c>
      <c r="BN170">
        <v>0</v>
      </c>
      <c r="BO170">
        <v>0</v>
      </c>
      <c r="BP170">
        <v>0</v>
      </c>
      <c r="BQ170">
        <v>0</v>
      </c>
      <c r="BR170">
        <v>0</v>
      </c>
      <c r="BS170">
        <v>0</v>
      </c>
      <c r="BT170">
        <v>0</v>
      </c>
      <c r="BU170">
        <v>0</v>
      </c>
      <c r="BV170">
        <v>0</v>
      </c>
      <c r="BW170">
        <v>0</v>
      </c>
      <c r="CX170">
        <f>Y170*Source!I199</f>
        <v>150.75</v>
      </c>
      <c r="CY170">
        <f>AB170</f>
        <v>1</v>
      </c>
      <c r="CZ170">
        <f>AF170</f>
        <v>1</v>
      </c>
      <c r="DA170">
        <f>AJ170</f>
        <v>1</v>
      </c>
      <c r="DB170">
        <v>0</v>
      </c>
    </row>
    <row r="171" spans="1:106" x14ac:dyDescent="0.2">
      <c r="A171">
        <f>ROW(Source!A199)</f>
        <v>199</v>
      </c>
      <c r="B171">
        <v>42559019</v>
      </c>
      <c r="C171">
        <v>42559332</v>
      </c>
      <c r="D171">
        <v>30571127</v>
      </c>
      <c r="E171">
        <v>1</v>
      </c>
      <c r="F171">
        <v>1</v>
      </c>
      <c r="G171">
        <v>30515945</v>
      </c>
      <c r="H171">
        <v>3</v>
      </c>
      <c r="I171" t="s">
        <v>586</v>
      </c>
      <c r="J171" t="s">
        <v>587</v>
      </c>
      <c r="K171" t="s">
        <v>588</v>
      </c>
      <c r="L171">
        <v>1348</v>
      </c>
      <c r="N171">
        <v>1009</v>
      </c>
      <c r="O171" t="s">
        <v>172</v>
      </c>
      <c r="P171" t="s">
        <v>172</v>
      </c>
      <c r="Q171">
        <v>1000</v>
      </c>
      <c r="W171">
        <v>0</v>
      </c>
      <c r="X171">
        <v>-1798553121</v>
      </c>
      <c r="Y171">
        <v>1.1000000000000001E-3</v>
      </c>
      <c r="AA171">
        <v>78122.100000000006</v>
      </c>
      <c r="AB171">
        <v>0</v>
      </c>
      <c r="AC171">
        <v>0</v>
      </c>
      <c r="AD171">
        <v>0</v>
      </c>
      <c r="AE171">
        <v>17876.91</v>
      </c>
      <c r="AF171">
        <v>0</v>
      </c>
      <c r="AG171">
        <v>0</v>
      </c>
      <c r="AH171">
        <v>0</v>
      </c>
      <c r="AI171">
        <v>4.37</v>
      </c>
      <c r="AJ171">
        <v>1</v>
      </c>
      <c r="AK171">
        <v>1</v>
      </c>
      <c r="AL171">
        <v>1</v>
      </c>
      <c r="AN171">
        <v>0</v>
      </c>
      <c r="AO171">
        <v>1</v>
      </c>
      <c r="AP171">
        <v>0</v>
      </c>
      <c r="AQ171">
        <v>0</v>
      </c>
      <c r="AR171">
        <v>0</v>
      </c>
      <c r="AS171" t="s">
        <v>3</v>
      </c>
      <c r="AT171">
        <v>1.1000000000000001E-3</v>
      </c>
      <c r="AU171" t="s">
        <v>3</v>
      </c>
      <c r="AV171">
        <v>0</v>
      </c>
      <c r="AW171">
        <v>2</v>
      </c>
      <c r="AX171">
        <v>42706764</v>
      </c>
      <c r="AY171">
        <v>1</v>
      </c>
      <c r="AZ171">
        <v>0</v>
      </c>
      <c r="BA171">
        <v>251</v>
      </c>
      <c r="BB171">
        <v>0</v>
      </c>
      <c r="BC171">
        <v>0</v>
      </c>
      <c r="BD171">
        <v>0</v>
      </c>
      <c r="BE171">
        <v>0</v>
      </c>
      <c r="BF171">
        <v>0</v>
      </c>
      <c r="BG171">
        <v>0</v>
      </c>
      <c r="BH171">
        <v>0</v>
      </c>
      <c r="BI171">
        <v>0</v>
      </c>
      <c r="BJ171">
        <v>0</v>
      </c>
      <c r="BK171">
        <v>0</v>
      </c>
      <c r="BL171">
        <v>0</v>
      </c>
      <c r="BM171">
        <v>0</v>
      </c>
      <c r="BN171">
        <v>0</v>
      </c>
      <c r="BO171">
        <v>0</v>
      </c>
      <c r="BP171">
        <v>0</v>
      </c>
      <c r="BQ171">
        <v>0</v>
      </c>
      <c r="BR171">
        <v>0</v>
      </c>
      <c r="BS171">
        <v>0</v>
      </c>
      <c r="BT171">
        <v>0</v>
      </c>
      <c r="BU171">
        <v>0</v>
      </c>
      <c r="BV171">
        <v>0</v>
      </c>
      <c r="BW171">
        <v>0</v>
      </c>
      <c r="CX171">
        <f>Y171*Source!I199</f>
        <v>3.9600000000000003E-2</v>
      </c>
      <c r="CY171">
        <f>AA171</f>
        <v>78122.100000000006</v>
      </c>
      <c r="CZ171">
        <f>AE171</f>
        <v>17876.91</v>
      </c>
      <c r="DA171">
        <f>AI171</f>
        <v>4.37</v>
      </c>
      <c r="DB171">
        <v>0</v>
      </c>
    </row>
    <row r="172" spans="1:106" x14ac:dyDescent="0.2">
      <c r="A172">
        <f>ROW(Source!A199)</f>
        <v>199</v>
      </c>
      <c r="B172">
        <v>42559019</v>
      </c>
      <c r="C172">
        <v>42559332</v>
      </c>
      <c r="D172">
        <v>30541208</v>
      </c>
      <c r="E172">
        <v>30515945</v>
      </c>
      <c r="F172">
        <v>1</v>
      </c>
      <c r="G172">
        <v>30515945</v>
      </c>
      <c r="H172">
        <v>3</v>
      </c>
      <c r="I172" t="s">
        <v>555</v>
      </c>
      <c r="J172" t="s">
        <v>3</v>
      </c>
      <c r="K172" t="s">
        <v>556</v>
      </c>
      <c r="L172">
        <v>1344</v>
      </c>
      <c r="N172">
        <v>1008</v>
      </c>
      <c r="O172" t="s">
        <v>554</v>
      </c>
      <c r="P172" t="s">
        <v>554</v>
      </c>
      <c r="Q172">
        <v>1</v>
      </c>
      <c r="W172">
        <v>0</v>
      </c>
      <c r="X172">
        <v>-94250534</v>
      </c>
      <c r="Y172">
        <v>0.84</v>
      </c>
      <c r="AA172">
        <v>1</v>
      </c>
      <c r="AB172">
        <v>0</v>
      </c>
      <c r="AC172">
        <v>0</v>
      </c>
      <c r="AD172">
        <v>0</v>
      </c>
      <c r="AE172">
        <v>1</v>
      </c>
      <c r="AF172">
        <v>0</v>
      </c>
      <c r="AG172">
        <v>0</v>
      </c>
      <c r="AH172">
        <v>0</v>
      </c>
      <c r="AI172">
        <v>1</v>
      </c>
      <c r="AJ172">
        <v>1</v>
      </c>
      <c r="AK172">
        <v>1</v>
      </c>
      <c r="AL172">
        <v>1</v>
      </c>
      <c r="AN172">
        <v>0</v>
      </c>
      <c r="AO172">
        <v>1</v>
      </c>
      <c r="AP172">
        <v>0</v>
      </c>
      <c r="AQ172">
        <v>0</v>
      </c>
      <c r="AR172">
        <v>0</v>
      </c>
      <c r="AS172" t="s">
        <v>3</v>
      </c>
      <c r="AT172">
        <v>0.84</v>
      </c>
      <c r="AU172" t="s">
        <v>3</v>
      </c>
      <c r="AV172">
        <v>0</v>
      </c>
      <c r="AW172">
        <v>2</v>
      </c>
      <c r="AX172">
        <v>42706767</v>
      </c>
      <c r="AY172">
        <v>1</v>
      </c>
      <c r="AZ172">
        <v>0</v>
      </c>
      <c r="BA172">
        <v>254</v>
      </c>
      <c r="BB172">
        <v>0</v>
      </c>
      <c r="BC172">
        <v>0</v>
      </c>
      <c r="BD172">
        <v>0</v>
      </c>
      <c r="BE172">
        <v>0</v>
      </c>
      <c r="BF172">
        <v>0</v>
      </c>
      <c r="BG172">
        <v>0</v>
      </c>
      <c r="BH172">
        <v>0</v>
      </c>
      <c r="BI172">
        <v>0</v>
      </c>
      <c r="BJ172">
        <v>0</v>
      </c>
      <c r="BK172">
        <v>0</v>
      </c>
      <c r="BL172">
        <v>0</v>
      </c>
      <c r="BM172">
        <v>0</v>
      </c>
      <c r="BN172">
        <v>0</v>
      </c>
      <c r="BO172">
        <v>0</v>
      </c>
      <c r="BP172">
        <v>0</v>
      </c>
      <c r="BQ172">
        <v>0</v>
      </c>
      <c r="BR172">
        <v>0</v>
      </c>
      <c r="BS172">
        <v>0</v>
      </c>
      <c r="BT172">
        <v>0</v>
      </c>
      <c r="BU172">
        <v>0</v>
      </c>
      <c r="BV172">
        <v>0</v>
      </c>
      <c r="BW172">
        <v>0</v>
      </c>
      <c r="CX172">
        <f>Y172*Source!I199</f>
        <v>30.24</v>
      </c>
      <c r="CY172">
        <f>AA172</f>
        <v>1</v>
      </c>
      <c r="CZ172">
        <f>AE172</f>
        <v>1</v>
      </c>
      <c r="DA172">
        <f>AI172</f>
        <v>1</v>
      </c>
      <c r="DB172">
        <v>0</v>
      </c>
    </row>
    <row r="173" spans="1:106" x14ac:dyDescent="0.2">
      <c r="A173">
        <f>ROW(Source!A212)</f>
        <v>212</v>
      </c>
      <c r="B173">
        <v>42559021</v>
      </c>
      <c r="C173">
        <v>42559349</v>
      </c>
      <c r="D173">
        <v>30515951</v>
      </c>
      <c r="E173">
        <v>30515945</v>
      </c>
      <c r="F173">
        <v>1</v>
      </c>
      <c r="G173">
        <v>30515945</v>
      </c>
      <c r="H173">
        <v>1</v>
      </c>
      <c r="I173" t="s">
        <v>549</v>
      </c>
      <c r="J173" t="s">
        <v>3</v>
      </c>
      <c r="K173" t="s">
        <v>550</v>
      </c>
      <c r="L173">
        <v>1191</v>
      </c>
      <c r="N173">
        <v>1013</v>
      </c>
      <c r="O173" t="s">
        <v>551</v>
      </c>
      <c r="P173" t="s">
        <v>551</v>
      </c>
      <c r="Q173">
        <v>1</v>
      </c>
      <c r="W173">
        <v>0</v>
      </c>
      <c r="X173">
        <v>476480486</v>
      </c>
      <c r="Y173">
        <v>1.8285</v>
      </c>
      <c r="AA173">
        <v>0</v>
      </c>
      <c r="AB173">
        <v>0</v>
      </c>
      <c r="AC173">
        <v>0</v>
      </c>
      <c r="AD173">
        <v>0</v>
      </c>
      <c r="AE173">
        <v>0</v>
      </c>
      <c r="AF173">
        <v>0</v>
      </c>
      <c r="AG173">
        <v>0</v>
      </c>
      <c r="AH173">
        <v>0</v>
      </c>
      <c r="AI173">
        <v>1</v>
      </c>
      <c r="AJ173">
        <v>1</v>
      </c>
      <c r="AK173">
        <v>1</v>
      </c>
      <c r="AL173">
        <v>1</v>
      </c>
      <c r="AN173">
        <v>0</v>
      </c>
      <c r="AO173">
        <v>1</v>
      </c>
      <c r="AP173">
        <v>1</v>
      </c>
      <c r="AQ173">
        <v>0</v>
      </c>
      <c r="AR173">
        <v>0</v>
      </c>
      <c r="AS173" t="s">
        <v>3</v>
      </c>
      <c r="AT173">
        <v>1.59</v>
      </c>
      <c r="AU173" t="s">
        <v>22</v>
      </c>
      <c r="AV173">
        <v>1</v>
      </c>
      <c r="AW173">
        <v>2</v>
      </c>
      <c r="AX173">
        <v>42706770</v>
      </c>
      <c r="AY173">
        <v>1</v>
      </c>
      <c r="AZ173">
        <v>0</v>
      </c>
      <c r="BA173">
        <v>255</v>
      </c>
      <c r="BB173">
        <v>0</v>
      </c>
      <c r="BC173">
        <v>0</v>
      </c>
      <c r="BD173">
        <v>0</v>
      </c>
      <c r="BE173">
        <v>0</v>
      </c>
      <c r="BF173">
        <v>0</v>
      </c>
      <c r="BG173">
        <v>0</v>
      </c>
      <c r="BH173">
        <v>0</v>
      </c>
      <c r="BI173">
        <v>0</v>
      </c>
      <c r="BJ173">
        <v>0</v>
      </c>
      <c r="BK173">
        <v>0</v>
      </c>
      <c r="BL173">
        <v>0</v>
      </c>
      <c r="BM173">
        <v>0</v>
      </c>
      <c r="BN173">
        <v>0</v>
      </c>
      <c r="BO173">
        <v>0</v>
      </c>
      <c r="BP173">
        <v>0</v>
      </c>
      <c r="BQ173">
        <v>0</v>
      </c>
      <c r="BR173">
        <v>0</v>
      </c>
      <c r="BS173">
        <v>0</v>
      </c>
      <c r="BT173">
        <v>0</v>
      </c>
      <c r="BU173">
        <v>0</v>
      </c>
      <c r="BV173">
        <v>0</v>
      </c>
      <c r="BW173">
        <v>0</v>
      </c>
      <c r="CX173">
        <f>Y173*Source!I212</f>
        <v>80.454000000000008</v>
      </c>
      <c r="CY173">
        <f>AD173</f>
        <v>0</v>
      </c>
      <c r="CZ173">
        <f>AH173</f>
        <v>0</v>
      </c>
      <c r="DA173">
        <f>AL173</f>
        <v>1</v>
      </c>
      <c r="DB173">
        <v>0</v>
      </c>
    </row>
    <row r="174" spans="1:106" x14ac:dyDescent="0.2">
      <c r="A174">
        <f>ROW(Source!A212)</f>
        <v>212</v>
      </c>
      <c r="B174">
        <v>42559021</v>
      </c>
      <c r="C174">
        <v>42559349</v>
      </c>
      <c r="D174">
        <v>30596074</v>
      </c>
      <c r="E174">
        <v>1</v>
      </c>
      <c r="F174">
        <v>1</v>
      </c>
      <c r="G174">
        <v>30515945</v>
      </c>
      <c r="H174">
        <v>2</v>
      </c>
      <c r="I174" t="s">
        <v>577</v>
      </c>
      <c r="J174" t="s">
        <v>578</v>
      </c>
      <c r="K174" t="s">
        <v>579</v>
      </c>
      <c r="L174">
        <v>1367</v>
      </c>
      <c r="N174">
        <v>1011</v>
      </c>
      <c r="O174" t="s">
        <v>564</v>
      </c>
      <c r="P174" t="s">
        <v>564</v>
      </c>
      <c r="Q174">
        <v>1</v>
      </c>
      <c r="W174">
        <v>0</v>
      </c>
      <c r="X174">
        <v>-628430174</v>
      </c>
      <c r="Y174">
        <v>7.4999999999999997E-2</v>
      </c>
      <c r="AA174">
        <v>0</v>
      </c>
      <c r="AB174">
        <v>76.81</v>
      </c>
      <c r="AC174">
        <v>14.36</v>
      </c>
      <c r="AD174">
        <v>0</v>
      </c>
      <c r="AE174">
        <v>0</v>
      </c>
      <c r="AF174">
        <v>76.81</v>
      </c>
      <c r="AG174">
        <v>14.36</v>
      </c>
      <c r="AH174">
        <v>0</v>
      </c>
      <c r="AI174">
        <v>1</v>
      </c>
      <c r="AJ174">
        <v>1</v>
      </c>
      <c r="AK174">
        <v>1</v>
      </c>
      <c r="AL174">
        <v>1</v>
      </c>
      <c r="AN174">
        <v>0</v>
      </c>
      <c r="AO174">
        <v>1</v>
      </c>
      <c r="AP174">
        <v>1</v>
      </c>
      <c r="AQ174">
        <v>0</v>
      </c>
      <c r="AR174">
        <v>0</v>
      </c>
      <c r="AS174" t="s">
        <v>3</v>
      </c>
      <c r="AT174">
        <v>0.06</v>
      </c>
      <c r="AU174" t="s">
        <v>21</v>
      </c>
      <c r="AV174">
        <v>0</v>
      </c>
      <c r="AW174">
        <v>2</v>
      </c>
      <c r="AX174">
        <v>42706771</v>
      </c>
      <c r="AY174">
        <v>1</v>
      </c>
      <c r="AZ174">
        <v>0</v>
      </c>
      <c r="BA174">
        <v>256</v>
      </c>
      <c r="BB174">
        <v>0</v>
      </c>
      <c r="BC174">
        <v>0</v>
      </c>
      <c r="BD174">
        <v>0</v>
      </c>
      <c r="BE174">
        <v>0</v>
      </c>
      <c r="BF174">
        <v>0</v>
      </c>
      <c r="BG174">
        <v>0</v>
      </c>
      <c r="BH174">
        <v>0</v>
      </c>
      <c r="BI174">
        <v>0</v>
      </c>
      <c r="BJ174">
        <v>0</v>
      </c>
      <c r="BK174">
        <v>0</v>
      </c>
      <c r="BL174">
        <v>0</v>
      </c>
      <c r="BM174">
        <v>0</v>
      </c>
      <c r="BN174">
        <v>0</v>
      </c>
      <c r="BO174">
        <v>0</v>
      </c>
      <c r="BP174">
        <v>0</v>
      </c>
      <c r="BQ174">
        <v>0</v>
      </c>
      <c r="BR174">
        <v>0</v>
      </c>
      <c r="BS174">
        <v>0</v>
      </c>
      <c r="BT174">
        <v>0</v>
      </c>
      <c r="BU174">
        <v>0</v>
      </c>
      <c r="BV174">
        <v>0</v>
      </c>
      <c r="BW174">
        <v>0</v>
      </c>
      <c r="CX174">
        <f>Y174*Source!I212</f>
        <v>3.3</v>
      </c>
      <c r="CY174">
        <f>AB174</f>
        <v>76.81</v>
      </c>
      <c r="CZ174">
        <f>AF174</f>
        <v>76.81</v>
      </c>
      <c r="DA174">
        <f>AJ174</f>
        <v>1</v>
      </c>
      <c r="DB174">
        <v>0</v>
      </c>
    </row>
    <row r="175" spans="1:106" x14ac:dyDescent="0.2">
      <c r="A175">
        <f>ROW(Source!A212)</f>
        <v>212</v>
      </c>
      <c r="B175">
        <v>42559021</v>
      </c>
      <c r="C175">
        <v>42559349</v>
      </c>
      <c r="D175">
        <v>30595318</v>
      </c>
      <c r="E175">
        <v>1</v>
      </c>
      <c r="F175">
        <v>1</v>
      </c>
      <c r="G175">
        <v>30515945</v>
      </c>
      <c r="H175">
        <v>2</v>
      </c>
      <c r="I175" t="s">
        <v>580</v>
      </c>
      <c r="J175" t="s">
        <v>581</v>
      </c>
      <c r="K175" t="s">
        <v>582</v>
      </c>
      <c r="L175">
        <v>1367</v>
      </c>
      <c r="N175">
        <v>1011</v>
      </c>
      <c r="O175" t="s">
        <v>564</v>
      </c>
      <c r="P175" t="s">
        <v>564</v>
      </c>
      <c r="Q175">
        <v>1</v>
      </c>
      <c r="W175">
        <v>0</v>
      </c>
      <c r="X175">
        <v>-94137371</v>
      </c>
      <c r="Y175">
        <v>2.5000000000000001E-2</v>
      </c>
      <c r="AA175">
        <v>0</v>
      </c>
      <c r="AB175">
        <v>102.11</v>
      </c>
      <c r="AC175">
        <v>30.03</v>
      </c>
      <c r="AD175">
        <v>0</v>
      </c>
      <c r="AE175">
        <v>0</v>
      </c>
      <c r="AF175">
        <v>102.11</v>
      </c>
      <c r="AG175">
        <v>30.03</v>
      </c>
      <c r="AH175">
        <v>0</v>
      </c>
      <c r="AI175">
        <v>1</v>
      </c>
      <c r="AJ175">
        <v>1</v>
      </c>
      <c r="AK175">
        <v>1</v>
      </c>
      <c r="AL175">
        <v>1</v>
      </c>
      <c r="AN175">
        <v>0</v>
      </c>
      <c r="AO175">
        <v>1</v>
      </c>
      <c r="AP175">
        <v>1</v>
      </c>
      <c r="AQ175">
        <v>0</v>
      </c>
      <c r="AR175">
        <v>0</v>
      </c>
      <c r="AS175" t="s">
        <v>3</v>
      </c>
      <c r="AT175">
        <v>0.02</v>
      </c>
      <c r="AU175" t="s">
        <v>21</v>
      </c>
      <c r="AV175">
        <v>0</v>
      </c>
      <c r="AW175">
        <v>2</v>
      </c>
      <c r="AX175">
        <v>42706772</v>
      </c>
      <c r="AY175">
        <v>1</v>
      </c>
      <c r="AZ175">
        <v>0</v>
      </c>
      <c r="BA175">
        <v>257</v>
      </c>
      <c r="BB175">
        <v>0</v>
      </c>
      <c r="BC175">
        <v>0</v>
      </c>
      <c r="BD175">
        <v>0</v>
      </c>
      <c r="BE175">
        <v>0</v>
      </c>
      <c r="BF175">
        <v>0</v>
      </c>
      <c r="BG175">
        <v>0</v>
      </c>
      <c r="BH175">
        <v>0</v>
      </c>
      <c r="BI175">
        <v>0</v>
      </c>
      <c r="BJ175">
        <v>0</v>
      </c>
      <c r="BK175">
        <v>0</v>
      </c>
      <c r="BL175">
        <v>0</v>
      </c>
      <c r="BM175">
        <v>0</v>
      </c>
      <c r="BN175">
        <v>0</v>
      </c>
      <c r="BO175">
        <v>0</v>
      </c>
      <c r="BP175">
        <v>0</v>
      </c>
      <c r="BQ175">
        <v>0</v>
      </c>
      <c r="BR175">
        <v>0</v>
      </c>
      <c r="BS175">
        <v>0</v>
      </c>
      <c r="BT175">
        <v>0</v>
      </c>
      <c r="BU175">
        <v>0</v>
      </c>
      <c r="BV175">
        <v>0</v>
      </c>
      <c r="BW175">
        <v>0</v>
      </c>
      <c r="CX175">
        <f>Y175*Source!I212</f>
        <v>1.1000000000000001</v>
      </c>
      <c r="CY175">
        <f>AB175</f>
        <v>102.11</v>
      </c>
      <c r="CZ175">
        <f>AF175</f>
        <v>102.11</v>
      </c>
      <c r="DA175">
        <f>AJ175</f>
        <v>1</v>
      </c>
      <c r="DB175">
        <v>0</v>
      </c>
    </row>
    <row r="176" spans="1:106" x14ac:dyDescent="0.2">
      <c r="A176">
        <f>ROW(Source!A212)</f>
        <v>212</v>
      </c>
      <c r="B176">
        <v>42559021</v>
      </c>
      <c r="C176">
        <v>42559349</v>
      </c>
      <c r="D176">
        <v>30573295</v>
      </c>
      <c r="E176">
        <v>1</v>
      </c>
      <c r="F176">
        <v>1</v>
      </c>
      <c r="G176">
        <v>30515945</v>
      </c>
      <c r="H176">
        <v>3</v>
      </c>
      <c r="I176" t="s">
        <v>612</v>
      </c>
      <c r="J176" t="s">
        <v>613</v>
      </c>
      <c r="K176" t="s">
        <v>614</v>
      </c>
      <c r="L176">
        <v>1346</v>
      </c>
      <c r="N176">
        <v>1009</v>
      </c>
      <c r="O176" t="s">
        <v>611</v>
      </c>
      <c r="P176" t="s">
        <v>611</v>
      </c>
      <c r="Q176">
        <v>1</v>
      </c>
      <c r="W176">
        <v>0</v>
      </c>
      <c r="X176">
        <v>1037702096</v>
      </c>
      <c r="Y176">
        <v>0.04</v>
      </c>
      <c r="AA176">
        <v>38</v>
      </c>
      <c r="AB176">
        <v>0</v>
      </c>
      <c r="AC176">
        <v>0</v>
      </c>
      <c r="AD176">
        <v>0</v>
      </c>
      <c r="AE176">
        <v>38</v>
      </c>
      <c r="AF176">
        <v>0</v>
      </c>
      <c r="AG176">
        <v>0</v>
      </c>
      <c r="AH176">
        <v>0</v>
      </c>
      <c r="AI176">
        <v>1</v>
      </c>
      <c r="AJ176">
        <v>1</v>
      </c>
      <c r="AK176">
        <v>1</v>
      </c>
      <c r="AL176">
        <v>1</v>
      </c>
      <c r="AN176">
        <v>0</v>
      </c>
      <c r="AO176">
        <v>1</v>
      </c>
      <c r="AP176">
        <v>0</v>
      </c>
      <c r="AQ176">
        <v>0</v>
      </c>
      <c r="AR176">
        <v>0</v>
      </c>
      <c r="AS176" t="s">
        <v>3</v>
      </c>
      <c r="AT176">
        <v>0.04</v>
      </c>
      <c r="AU176" t="s">
        <v>3</v>
      </c>
      <c r="AV176">
        <v>0</v>
      </c>
      <c r="AW176">
        <v>2</v>
      </c>
      <c r="AX176">
        <v>42706773</v>
      </c>
      <c r="AY176">
        <v>1</v>
      </c>
      <c r="AZ176">
        <v>0</v>
      </c>
      <c r="BA176">
        <v>258</v>
      </c>
      <c r="BB176">
        <v>0</v>
      </c>
      <c r="BC176">
        <v>0</v>
      </c>
      <c r="BD176">
        <v>0</v>
      </c>
      <c r="BE176">
        <v>0</v>
      </c>
      <c r="BF176">
        <v>0</v>
      </c>
      <c r="BG176">
        <v>0</v>
      </c>
      <c r="BH176">
        <v>0</v>
      </c>
      <c r="BI176">
        <v>0</v>
      </c>
      <c r="BJ176">
        <v>0</v>
      </c>
      <c r="BK176">
        <v>0</v>
      </c>
      <c r="BL176">
        <v>0</v>
      </c>
      <c r="BM176">
        <v>0</v>
      </c>
      <c r="BN176">
        <v>0</v>
      </c>
      <c r="BO176">
        <v>0</v>
      </c>
      <c r="BP176">
        <v>0</v>
      </c>
      <c r="BQ176">
        <v>0</v>
      </c>
      <c r="BR176">
        <v>0</v>
      </c>
      <c r="BS176">
        <v>0</v>
      </c>
      <c r="BT176">
        <v>0</v>
      </c>
      <c r="BU176">
        <v>0</v>
      </c>
      <c r="BV176">
        <v>0</v>
      </c>
      <c r="BW176">
        <v>0</v>
      </c>
      <c r="CX176">
        <f>Y176*Source!I212</f>
        <v>1.76</v>
      </c>
      <c r="CY176">
        <f t="shared" ref="CY176:CY181" si="0">AA176</f>
        <v>38</v>
      </c>
      <c r="CZ176">
        <f t="shared" ref="CZ176:CZ181" si="1">AE176</f>
        <v>38</v>
      </c>
      <c r="DA176">
        <f t="shared" ref="DA176:DA181" si="2">AI176</f>
        <v>1</v>
      </c>
      <c r="DB176">
        <v>0</v>
      </c>
    </row>
    <row r="177" spans="1:106" x14ac:dyDescent="0.2">
      <c r="A177">
        <f>ROW(Source!A212)</f>
        <v>212</v>
      </c>
      <c r="B177">
        <v>42559021</v>
      </c>
      <c r="C177">
        <v>42559349</v>
      </c>
      <c r="D177">
        <v>30571512</v>
      </c>
      <c r="E177">
        <v>1</v>
      </c>
      <c r="F177">
        <v>1</v>
      </c>
      <c r="G177">
        <v>30515945</v>
      </c>
      <c r="H177">
        <v>3</v>
      </c>
      <c r="I177" t="s">
        <v>615</v>
      </c>
      <c r="J177" t="s">
        <v>616</v>
      </c>
      <c r="K177" t="s">
        <v>617</v>
      </c>
      <c r="L177">
        <v>1348</v>
      </c>
      <c r="N177">
        <v>1009</v>
      </c>
      <c r="O177" t="s">
        <v>172</v>
      </c>
      <c r="P177" t="s">
        <v>172</v>
      </c>
      <c r="Q177">
        <v>1000</v>
      </c>
      <c r="W177">
        <v>0</v>
      </c>
      <c r="X177">
        <v>-434568416</v>
      </c>
      <c r="Y177">
        <v>1E-4</v>
      </c>
      <c r="AA177">
        <v>16222.39</v>
      </c>
      <c r="AB177">
        <v>0</v>
      </c>
      <c r="AC177">
        <v>0</v>
      </c>
      <c r="AD177">
        <v>0</v>
      </c>
      <c r="AE177">
        <v>16222.39</v>
      </c>
      <c r="AF177">
        <v>0</v>
      </c>
      <c r="AG177">
        <v>0</v>
      </c>
      <c r="AH177">
        <v>0</v>
      </c>
      <c r="AI177">
        <v>1</v>
      </c>
      <c r="AJ177">
        <v>1</v>
      </c>
      <c r="AK177">
        <v>1</v>
      </c>
      <c r="AL177">
        <v>1</v>
      </c>
      <c r="AN177">
        <v>0</v>
      </c>
      <c r="AO177">
        <v>1</v>
      </c>
      <c r="AP177">
        <v>0</v>
      </c>
      <c r="AQ177">
        <v>0</v>
      </c>
      <c r="AR177">
        <v>0</v>
      </c>
      <c r="AS177" t="s">
        <v>3</v>
      </c>
      <c r="AT177">
        <v>1E-4</v>
      </c>
      <c r="AU177" t="s">
        <v>3</v>
      </c>
      <c r="AV177">
        <v>0</v>
      </c>
      <c r="AW177">
        <v>2</v>
      </c>
      <c r="AX177">
        <v>42706774</v>
      </c>
      <c r="AY177">
        <v>1</v>
      </c>
      <c r="AZ177">
        <v>0</v>
      </c>
      <c r="BA177">
        <v>259</v>
      </c>
      <c r="BB177">
        <v>0</v>
      </c>
      <c r="BC177">
        <v>0</v>
      </c>
      <c r="BD177">
        <v>0</v>
      </c>
      <c r="BE177">
        <v>0</v>
      </c>
      <c r="BF177">
        <v>0</v>
      </c>
      <c r="BG177">
        <v>0</v>
      </c>
      <c r="BH177">
        <v>0</v>
      </c>
      <c r="BI177">
        <v>0</v>
      </c>
      <c r="BJ177">
        <v>0</v>
      </c>
      <c r="BK177">
        <v>0</v>
      </c>
      <c r="BL177">
        <v>0</v>
      </c>
      <c r="BM177">
        <v>0</v>
      </c>
      <c r="BN177">
        <v>0</v>
      </c>
      <c r="BO177">
        <v>0</v>
      </c>
      <c r="BP177">
        <v>0</v>
      </c>
      <c r="BQ177">
        <v>0</v>
      </c>
      <c r="BR177">
        <v>0</v>
      </c>
      <c r="BS177">
        <v>0</v>
      </c>
      <c r="BT177">
        <v>0</v>
      </c>
      <c r="BU177">
        <v>0</v>
      </c>
      <c r="BV177">
        <v>0</v>
      </c>
      <c r="BW177">
        <v>0</v>
      </c>
      <c r="CX177">
        <f>Y177*Source!I212</f>
        <v>4.4000000000000003E-3</v>
      </c>
      <c r="CY177">
        <f t="shared" si="0"/>
        <v>16222.39</v>
      </c>
      <c r="CZ177">
        <f t="shared" si="1"/>
        <v>16222.39</v>
      </c>
      <c r="DA177">
        <f t="shared" si="2"/>
        <v>1</v>
      </c>
      <c r="DB177">
        <v>0</v>
      </c>
    </row>
    <row r="178" spans="1:106" x14ac:dyDescent="0.2">
      <c r="A178">
        <f>ROW(Source!A212)</f>
        <v>212</v>
      </c>
      <c r="B178">
        <v>42559021</v>
      </c>
      <c r="C178">
        <v>42559349</v>
      </c>
      <c r="D178">
        <v>30571714</v>
      </c>
      <c r="E178">
        <v>1</v>
      </c>
      <c r="F178">
        <v>1</v>
      </c>
      <c r="G178">
        <v>30515945</v>
      </c>
      <c r="H178">
        <v>3</v>
      </c>
      <c r="I178" t="s">
        <v>618</v>
      </c>
      <c r="J178" t="s">
        <v>619</v>
      </c>
      <c r="K178" t="s">
        <v>620</v>
      </c>
      <c r="L178">
        <v>1346</v>
      </c>
      <c r="N178">
        <v>1009</v>
      </c>
      <c r="O178" t="s">
        <v>611</v>
      </c>
      <c r="P178" t="s">
        <v>611</v>
      </c>
      <c r="Q178">
        <v>1</v>
      </c>
      <c r="W178">
        <v>0</v>
      </c>
      <c r="X178">
        <v>-1082935818</v>
      </c>
      <c r="Y178">
        <v>0.01</v>
      </c>
      <c r="AA178">
        <v>20.190000000000001</v>
      </c>
      <c r="AB178">
        <v>0</v>
      </c>
      <c r="AC178">
        <v>0</v>
      </c>
      <c r="AD178">
        <v>0</v>
      </c>
      <c r="AE178">
        <v>20.190000000000001</v>
      </c>
      <c r="AF178">
        <v>0</v>
      </c>
      <c r="AG178">
        <v>0</v>
      </c>
      <c r="AH178">
        <v>0</v>
      </c>
      <c r="AI178">
        <v>1</v>
      </c>
      <c r="AJ178">
        <v>1</v>
      </c>
      <c r="AK178">
        <v>1</v>
      </c>
      <c r="AL178">
        <v>1</v>
      </c>
      <c r="AN178">
        <v>0</v>
      </c>
      <c r="AO178">
        <v>1</v>
      </c>
      <c r="AP178">
        <v>0</v>
      </c>
      <c r="AQ178">
        <v>0</v>
      </c>
      <c r="AR178">
        <v>0</v>
      </c>
      <c r="AS178" t="s">
        <v>3</v>
      </c>
      <c r="AT178">
        <v>0.01</v>
      </c>
      <c r="AU178" t="s">
        <v>3</v>
      </c>
      <c r="AV178">
        <v>0</v>
      </c>
      <c r="AW178">
        <v>2</v>
      </c>
      <c r="AX178">
        <v>42706775</v>
      </c>
      <c r="AY178">
        <v>1</v>
      </c>
      <c r="AZ178">
        <v>0</v>
      </c>
      <c r="BA178">
        <v>260</v>
      </c>
      <c r="BB178">
        <v>0</v>
      </c>
      <c r="BC178">
        <v>0</v>
      </c>
      <c r="BD178">
        <v>0</v>
      </c>
      <c r="BE178">
        <v>0</v>
      </c>
      <c r="BF178">
        <v>0</v>
      </c>
      <c r="BG178">
        <v>0</v>
      </c>
      <c r="BH178">
        <v>0</v>
      </c>
      <c r="BI178">
        <v>0</v>
      </c>
      <c r="BJ178">
        <v>0</v>
      </c>
      <c r="BK178">
        <v>0</v>
      </c>
      <c r="BL178">
        <v>0</v>
      </c>
      <c r="BM178">
        <v>0</v>
      </c>
      <c r="BN178">
        <v>0</v>
      </c>
      <c r="BO178">
        <v>0</v>
      </c>
      <c r="BP178">
        <v>0</v>
      </c>
      <c r="BQ178">
        <v>0</v>
      </c>
      <c r="BR178">
        <v>0</v>
      </c>
      <c r="BS178">
        <v>0</v>
      </c>
      <c r="BT178">
        <v>0</v>
      </c>
      <c r="BU178">
        <v>0</v>
      </c>
      <c r="BV178">
        <v>0</v>
      </c>
      <c r="BW178">
        <v>0</v>
      </c>
      <c r="CX178">
        <f>Y178*Source!I212</f>
        <v>0.44</v>
      </c>
      <c r="CY178">
        <f t="shared" si="0"/>
        <v>20.190000000000001</v>
      </c>
      <c r="CZ178">
        <f t="shared" si="1"/>
        <v>20.190000000000001</v>
      </c>
      <c r="DA178">
        <f t="shared" si="2"/>
        <v>1</v>
      </c>
      <c r="DB178">
        <v>0</v>
      </c>
    </row>
    <row r="179" spans="1:106" x14ac:dyDescent="0.2">
      <c r="A179">
        <f>ROW(Source!A212)</f>
        <v>212</v>
      </c>
      <c r="B179">
        <v>42559021</v>
      </c>
      <c r="C179">
        <v>42559349</v>
      </c>
      <c r="D179">
        <v>30578397</v>
      </c>
      <c r="E179">
        <v>1</v>
      </c>
      <c r="F179">
        <v>1</v>
      </c>
      <c r="G179">
        <v>30515945</v>
      </c>
      <c r="H179">
        <v>3</v>
      </c>
      <c r="I179" t="s">
        <v>376</v>
      </c>
      <c r="J179" t="s">
        <v>378</v>
      </c>
      <c r="K179" t="s">
        <v>377</v>
      </c>
      <c r="L179">
        <v>1354</v>
      </c>
      <c r="N179">
        <v>1010</v>
      </c>
      <c r="O179" t="s">
        <v>43</v>
      </c>
      <c r="P179" t="s">
        <v>43</v>
      </c>
      <c r="Q179">
        <v>1</v>
      </c>
      <c r="W179">
        <v>0</v>
      </c>
      <c r="X179">
        <v>-432837790</v>
      </c>
      <c r="Y179">
        <v>1</v>
      </c>
      <c r="AA179">
        <v>37.200000000000003</v>
      </c>
      <c r="AB179">
        <v>0</v>
      </c>
      <c r="AC179">
        <v>0</v>
      </c>
      <c r="AD179">
        <v>0</v>
      </c>
      <c r="AE179">
        <v>37.200000000000003</v>
      </c>
      <c r="AF179">
        <v>0</v>
      </c>
      <c r="AG179">
        <v>0</v>
      </c>
      <c r="AH179">
        <v>0</v>
      </c>
      <c r="AI179">
        <v>1</v>
      </c>
      <c r="AJ179">
        <v>1</v>
      </c>
      <c r="AK179">
        <v>1</v>
      </c>
      <c r="AL179">
        <v>1</v>
      </c>
      <c r="AN179">
        <v>0</v>
      </c>
      <c r="AO179">
        <v>0</v>
      </c>
      <c r="AP179">
        <v>0</v>
      </c>
      <c r="AQ179">
        <v>0</v>
      </c>
      <c r="AR179">
        <v>0</v>
      </c>
      <c r="AS179" t="s">
        <v>3</v>
      </c>
      <c r="AT179">
        <v>1</v>
      </c>
      <c r="AU179" t="s">
        <v>3</v>
      </c>
      <c r="AV179">
        <v>0</v>
      </c>
      <c r="AW179">
        <v>1</v>
      </c>
      <c r="AX179">
        <v>-1</v>
      </c>
      <c r="AY179">
        <v>0</v>
      </c>
      <c r="AZ179">
        <v>0</v>
      </c>
      <c r="BA179" t="s">
        <v>3</v>
      </c>
      <c r="BB179">
        <v>0</v>
      </c>
      <c r="BC179">
        <v>0</v>
      </c>
      <c r="BD179">
        <v>0</v>
      </c>
      <c r="BE179">
        <v>0</v>
      </c>
      <c r="BF179">
        <v>0</v>
      </c>
      <c r="BG179">
        <v>0</v>
      </c>
      <c r="BH179">
        <v>0</v>
      </c>
      <c r="BI179">
        <v>0</v>
      </c>
      <c r="BJ179">
        <v>0</v>
      </c>
      <c r="BK179">
        <v>0</v>
      </c>
      <c r="BL179">
        <v>0</v>
      </c>
      <c r="BM179">
        <v>0</v>
      </c>
      <c r="BN179">
        <v>0</v>
      </c>
      <c r="BO179">
        <v>0</v>
      </c>
      <c r="BP179">
        <v>0</v>
      </c>
      <c r="BQ179">
        <v>0</v>
      </c>
      <c r="BR179">
        <v>0</v>
      </c>
      <c r="BS179">
        <v>0</v>
      </c>
      <c r="BT179">
        <v>0</v>
      </c>
      <c r="BU179">
        <v>0</v>
      </c>
      <c r="BV179">
        <v>0</v>
      </c>
      <c r="BW179">
        <v>0</v>
      </c>
      <c r="CX179">
        <f>Y179*Source!I212</f>
        <v>44</v>
      </c>
      <c r="CY179">
        <f t="shared" si="0"/>
        <v>37.200000000000003</v>
      </c>
      <c r="CZ179">
        <f t="shared" si="1"/>
        <v>37.200000000000003</v>
      </c>
      <c r="DA179">
        <f t="shared" si="2"/>
        <v>1</v>
      </c>
      <c r="DB179">
        <v>0</v>
      </c>
    </row>
    <row r="180" spans="1:106" x14ac:dyDescent="0.2">
      <c r="A180">
        <f>ROW(Source!A212)</f>
        <v>212</v>
      </c>
      <c r="B180">
        <v>42559021</v>
      </c>
      <c r="C180">
        <v>42559349</v>
      </c>
      <c r="D180">
        <v>30581955</v>
      </c>
      <c r="E180">
        <v>1</v>
      </c>
      <c r="F180">
        <v>1</v>
      </c>
      <c r="G180">
        <v>30515945</v>
      </c>
      <c r="H180">
        <v>3</v>
      </c>
      <c r="I180" t="s">
        <v>380</v>
      </c>
      <c r="J180" t="s">
        <v>382</v>
      </c>
      <c r="K180" t="s">
        <v>381</v>
      </c>
      <c r="L180">
        <v>1354</v>
      </c>
      <c r="N180">
        <v>1010</v>
      </c>
      <c r="O180" t="s">
        <v>43</v>
      </c>
      <c r="P180" t="s">
        <v>43</v>
      </c>
      <c r="Q180">
        <v>1</v>
      </c>
      <c r="W180">
        <v>0</v>
      </c>
      <c r="X180">
        <v>596687901</v>
      </c>
      <c r="Y180">
        <v>1</v>
      </c>
      <c r="AA180">
        <v>132.38999999999999</v>
      </c>
      <c r="AB180">
        <v>0</v>
      </c>
      <c r="AC180">
        <v>0</v>
      </c>
      <c r="AD180">
        <v>0</v>
      </c>
      <c r="AE180">
        <v>132.38999999999999</v>
      </c>
      <c r="AF180">
        <v>0</v>
      </c>
      <c r="AG180">
        <v>0</v>
      </c>
      <c r="AH180">
        <v>0</v>
      </c>
      <c r="AI180">
        <v>1</v>
      </c>
      <c r="AJ180">
        <v>1</v>
      </c>
      <c r="AK180">
        <v>1</v>
      </c>
      <c r="AL180">
        <v>1</v>
      </c>
      <c r="AN180">
        <v>0</v>
      </c>
      <c r="AO180">
        <v>0</v>
      </c>
      <c r="AP180">
        <v>0</v>
      </c>
      <c r="AQ180">
        <v>0</v>
      </c>
      <c r="AR180">
        <v>0</v>
      </c>
      <c r="AS180" t="s">
        <v>3</v>
      </c>
      <c r="AT180">
        <v>1</v>
      </c>
      <c r="AU180" t="s">
        <v>3</v>
      </c>
      <c r="AV180">
        <v>0</v>
      </c>
      <c r="AW180">
        <v>1</v>
      </c>
      <c r="AX180">
        <v>-1</v>
      </c>
      <c r="AY180">
        <v>0</v>
      </c>
      <c r="AZ180">
        <v>0</v>
      </c>
      <c r="BA180" t="s">
        <v>3</v>
      </c>
      <c r="BB180">
        <v>0</v>
      </c>
      <c r="BC180">
        <v>0</v>
      </c>
      <c r="BD180">
        <v>0</v>
      </c>
      <c r="BE180">
        <v>0</v>
      </c>
      <c r="BF180">
        <v>0</v>
      </c>
      <c r="BG180">
        <v>0</v>
      </c>
      <c r="BH180">
        <v>0</v>
      </c>
      <c r="BI180">
        <v>0</v>
      </c>
      <c r="BJ180">
        <v>0</v>
      </c>
      <c r="BK180">
        <v>0</v>
      </c>
      <c r="BL180">
        <v>0</v>
      </c>
      <c r="BM180">
        <v>0</v>
      </c>
      <c r="BN180">
        <v>0</v>
      </c>
      <c r="BO180">
        <v>0</v>
      </c>
      <c r="BP180">
        <v>0</v>
      </c>
      <c r="BQ180">
        <v>0</v>
      </c>
      <c r="BR180">
        <v>0</v>
      </c>
      <c r="BS180">
        <v>0</v>
      </c>
      <c r="BT180">
        <v>0</v>
      </c>
      <c r="BU180">
        <v>0</v>
      </c>
      <c r="BV180">
        <v>0</v>
      </c>
      <c r="BW180">
        <v>0</v>
      </c>
      <c r="CX180">
        <f>Y180*Source!I212</f>
        <v>44</v>
      </c>
      <c r="CY180">
        <f t="shared" si="0"/>
        <v>132.38999999999999</v>
      </c>
      <c r="CZ180">
        <f t="shared" si="1"/>
        <v>132.38999999999999</v>
      </c>
      <c r="DA180">
        <f t="shared" si="2"/>
        <v>1</v>
      </c>
      <c r="DB180">
        <v>0</v>
      </c>
    </row>
    <row r="181" spans="1:106" x14ac:dyDescent="0.2">
      <c r="A181">
        <f>ROW(Source!A212)</f>
        <v>212</v>
      </c>
      <c r="B181">
        <v>42559021</v>
      </c>
      <c r="C181">
        <v>42559349</v>
      </c>
      <c r="D181">
        <v>30581999</v>
      </c>
      <c r="E181">
        <v>1</v>
      </c>
      <c r="F181">
        <v>1</v>
      </c>
      <c r="G181">
        <v>30515945</v>
      </c>
      <c r="H181">
        <v>3</v>
      </c>
      <c r="I181" t="s">
        <v>621</v>
      </c>
      <c r="J181" t="s">
        <v>622</v>
      </c>
      <c r="K181" t="s">
        <v>623</v>
      </c>
      <c r="L181">
        <v>1348</v>
      </c>
      <c r="N181">
        <v>1009</v>
      </c>
      <c r="O181" t="s">
        <v>172</v>
      </c>
      <c r="P181" t="s">
        <v>172</v>
      </c>
      <c r="Q181">
        <v>1000</v>
      </c>
      <c r="W181">
        <v>0</v>
      </c>
      <c r="X181">
        <v>2084923304</v>
      </c>
      <c r="Y181">
        <v>1.3740000000000001E-5</v>
      </c>
      <c r="AA181">
        <v>19291.41</v>
      </c>
      <c r="AB181">
        <v>0</v>
      </c>
      <c r="AC181">
        <v>0</v>
      </c>
      <c r="AD181">
        <v>0</v>
      </c>
      <c r="AE181">
        <v>19291.41</v>
      </c>
      <c r="AF181">
        <v>0</v>
      </c>
      <c r="AG181">
        <v>0</v>
      </c>
      <c r="AH181">
        <v>0</v>
      </c>
      <c r="AI181">
        <v>1</v>
      </c>
      <c r="AJ181">
        <v>1</v>
      </c>
      <c r="AK181">
        <v>1</v>
      </c>
      <c r="AL181">
        <v>1</v>
      </c>
      <c r="AN181">
        <v>0</v>
      </c>
      <c r="AO181">
        <v>1</v>
      </c>
      <c r="AP181">
        <v>0</v>
      </c>
      <c r="AQ181">
        <v>0</v>
      </c>
      <c r="AR181">
        <v>0</v>
      </c>
      <c r="AS181" t="s">
        <v>3</v>
      </c>
      <c r="AT181">
        <v>1.3740000000000001E-5</v>
      </c>
      <c r="AU181" t="s">
        <v>3</v>
      </c>
      <c r="AV181">
        <v>0</v>
      </c>
      <c r="AW181">
        <v>2</v>
      </c>
      <c r="AX181">
        <v>42706776</v>
      </c>
      <c r="AY181">
        <v>1</v>
      </c>
      <c r="AZ181">
        <v>0</v>
      </c>
      <c r="BA181">
        <v>261</v>
      </c>
      <c r="BB181">
        <v>0</v>
      </c>
      <c r="BC181">
        <v>0</v>
      </c>
      <c r="BD181">
        <v>0</v>
      </c>
      <c r="BE181">
        <v>0</v>
      </c>
      <c r="BF181">
        <v>0</v>
      </c>
      <c r="BG181">
        <v>0</v>
      </c>
      <c r="BH181">
        <v>0</v>
      </c>
      <c r="BI181">
        <v>0</v>
      </c>
      <c r="BJ181">
        <v>0</v>
      </c>
      <c r="BK181">
        <v>0</v>
      </c>
      <c r="BL181">
        <v>0</v>
      </c>
      <c r="BM181">
        <v>0</v>
      </c>
      <c r="BN181">
        <v>0</v>
      </c>
      <c r="BO181">
        <v>0</v>
      </c>
      <c r="BP181">
        <v>0</v>
      </c>
      <c r="BQ181">
        <v>0</v>
      </c>
      <c r="BR181">
        <v>0</v>
      </c>
      <c r="BS181">
        <v>0</v>
      </c>
      <c r="BT181">
        <v>0</v>
      </c>
      <c r="BU181">
        <v>0</v>
      </c>
      <c r="BV181">
        <v>0</v>
      </c>
      <c r="BW181">
        <v>0</v>
      </c>
      <c r="CX181">
        <f>Y181*Source!I212</f>
        <v>6.0456000000000008E-4</v>
      </c>
      <c r="CY181">
        <f t="shared" si="0"/>
        <v>19291.41</v>
      </c>
      <c r="CZ181">
        <f t="shared" si="1"/>
        <v>19291.41</v>
      </c>
      <c r="DA181">
        <f t="shared" si="2"/>
        <v>1</v>
      </c>
      <c r="DB181">
        <v>0</v>
      </c>
    </row>
    <row r="182" spans="1:106" x14ac:dyDescent="0.2">
      <c r="A182">
        <f>ROW(Source!A213)</f>
        <v>213</v>
      </c>
      <c r="B182">
        <v>42559019</v>
      </c>
      <c r="C182">
        <v>42559349</v>
      </c>
      <c r="D182">
        <v>30515951</v>
      </c>
      <c r="E182">
        <v>30515945</v>
      </c>
      <c r="F182">
        <v>1</v>
      </c>
      <c r="G182">
        <v>30515945</v>
      </c>
      <c r="H182">
        <v>1</v>
      </c>
      <c r="I182" t="s">
        <v>549</v>
      </c>
      <c r="J182" t="s">
        <v>3</v>
      </c>
      <c r="K182" t="s">
        <v>550</v>
      </c>
      <c r="L182">
        <v>1191</v>
      </c>
      <c r="N182">
        <v>1013</v>
      </c>
      <c r="O182" t="s">
        <v>551</v>
      </c>
      <c r="P182" t="s">
        <v>551</v>
      </c>
      <c r="Q182">
        <v>1</v>
      </c>
      <c r="W182">
        <v>0</v>
      </c>
      <c r="X182">
        <v>476480486</v>
      </c>
      <c r="Y182">
        <v>1.8285</v>
      </c>
      <c r="AA182">
        <v>0</v>
      </c>
      <c r="AB182">
        <v>0</v>
      </c>
      <c r="AC182">
        <v>0</v>
      </c>
      <c r="AD182">
        <v>0</v>
      </c>
      <c r="AE182">
        <v>0</v>
      </c>
      <c r="AF182">
        <v>0</v>
      </c>
      <c r="AG182">
        <v>0</v>
      </c>
      <c r="AH182">
        <v>0</v>
      </c>
      <c r="AI182">
        <v>1</v>
      </c>
      <c r="AJ182">
        <v>1</v>
      </c>
      <c r="AK182">
        <v>1</v>
      </c>
      <c r="AL182">
        <v>1</v>
      </c>
      <c r="AN182">
        <v>0</v>
      </c>
      <c r="AO182">
        <v>1</v>
      </c>
      <c r="AP182">
        <v>1</v>
      </c>
      <c r="AQ182">
        <v>0</v>
      </c>
      <c r="AR182">
        <v>0</v>
      </c>
      <c r="AS182" t="s">
        <v>3</v>
      </c>
      <c r="AT182">
        <v>1.59</v>
      </c>
      <c r="AU182" t="s">
        <v>22</v>
      </c>
      <c r="AV182">
        <v>1</v>
      </c>
      <c r="AW182">
        <v>2</v>
      </c>
      <c r="AX182">
        <v>42706770</v>
      </c>
      <c r="AY182">
        <v>1</v>
      </c>
      <c r="AZ182">
        <v>0</v>
      </c>
      <c r="BA182">
        <v>264</v>
      </c>
      <c r="BB182">
        <v>0</v>
      </c>
      <c r="BC182">
        <v>0</v>
      </c>
      <c r="BD182">
        <v>0</v>
      </c>
      <c r="BE182">
        <v>0</v>
      </c>
      <c r="BF182">
        <v>0</v>
      </c>
      <c r="BG182">
        <v>0</v>
      </c>
      <c r="BH182">
        <v>0</v>
      </c>
      <c r="BI182">
        <v>0</v>
      </c>
      <c r="BJ182">
        <v>0</v>
      </c>
      <c r="BK182">
        <v>0</v>
      </c>
      <c r="BL182">
        <v>0</v>
      </c>
      <c r="BM182">
        <v>0</v>
      </c>
      <c r="BN182">
        <v>0</v>
      </c>
      <c r="BO182">
        <v>0</v>
      </c>
      <c r="BP182">
        <v>0</v>
      </c>
      <c r="BQ182">
        <v>0</v>
      </c>
      <c r="BR182">
        <v>0</v>
      </c>
      <c r="BS182">
        <v>0</v>
      </c>
      <c r="BT182">
        <v>0</v>
      </c>
      <c r="BU182">
        <v>0</v>
      </c>
      <c r="BV182">
        <v>0</v>
      </c>
      <c r="BW182">
        <v>0</v>
      </c>
      <c r="CX182">
        <f>Y182*Source!I213</f>
        <v>80.454000000000008</v>
      </c>
      <c r="CY182">
        <f>AD182</f>
        <v>0</v>
      </c>
      <c r="CZ182">
        <f>AH182</f>
        <v>0</v>
      </c>
      <c r="DA182">
        <f>AL182</f>
        <v>1</v>
      </c>
      <c r="DB182">
        <v>0</v>
      </c>
    </row>
    <row r="183" spans="1:106" x14ac:dyDescent="0.2">
      <c r="A183">
        <f>ROW(Source!A213)</f>
        <v>213</v>
      </c>
      <c r="B183">
        <v>42559019</v>
      </c>
      <c r="C183">
        <v>42559349</v>
      </c>
      <c r="D183">
        <v>30596074</v>
      </c>
      <c r="E183">
        <v>1</v>
      </c>
      <c r="F183">
        <v>1</v>
      </c>
      <c r="G183">
        <v>30515945</v>
      </c>
      <c r="H183">
        <v>2</v>
      </c>
      <c r="I183" t="s">
        <v>577</v>
      </c>
      <c r="J183" t="s">
        <v>578</v>
      </c>
      <c r="K183" t="s">
        <v>579</v>
      </c>
      <c r="L183">
        <v>1367</v>
      </c>
      <c r="N183">
        <v>1011</v>
      </c>
      <c r="O183" t="s">
        <v>564</v>
      </c>
      <c r="P183" t="s">
        <v>564</v>
      </c>
      <c r="Q183">
        <v>1</v>
      </c>
      <c r="W183">
        <v>0</v>
      </c>
      <c r="X183">
        <v>-628430174</v>
      </c>
      <c r="Y183">
        <v>7.4999999999999997E-2</v>
      </c>
      <c r="AA183">
        <v>0</v>
      </c>
      <c r="AB183">
        <v>606.79999999999995</v>
      </c>
      <c r="AC183">
        <v>292.94</v>
      </c>
      <c r="AD183">
        <v>0</v>
      </c>
      <c r="AE183">
        <v>0</v>
      </c>
      <c r="AF183">
        <v>76.81</v>
      </c>
      <c r="AG183">
        <v>14.36</v>
      </c>
      <c r="AH183">
        <v>0</v>
      </c>
      <c r="AI183">
        <v>1</v>
      </c>
      <c r="AJ183">
        <v>7.9</v>
      </c>
      <c r="AK183">
        <v>20.399999999999999</v>
      </c>
      <c r="AL183">
        <v>1</v>
      </c>
      <c r="AN183">
        <v>0</v>
      </c>
      <c r="AO183">
        <v>1</v>
      </c>
      <c r="AP183">
        <v>1</v>
      </c>
      <c r="AQ183">
        <v>0</v>
      </c>
      <c r="AR183">
        <v>0</v>
      </c>
      <c r="AS183" t="s">
        <v>3</v>
      </c>
      <c r="AT183">
        <v>0.06</v>
      </c>
      <c r="AU183" t="s">
        <v>21</v>
      </c>
      <c r="AV183">
        <v>0</v>
      </c>
      <c r="AW183">
        <v>2</v>
      </c>
      <c r="AX183">
        <v>42706771</v>
      </c>
      <c r="AY183">
        <v>1</v>
      </c>
      <c r="AZ183">
        <v>0</v>
      </c>
      <c r="BA183">
        <v>265</v>
      </c>
      <c r="BB183">
        <v>0</v>
      </c>
      <c r="BC183">
        <v>0</v>
      </c>
      <c r="BD183">
        <v>0</v>
      </c>
      <c r="BE183">
        <v>0</v>
      </c>
      <c r="BF183">
        <v>0</v>
      </c>
      <c r="BG183">
        <v>0</v>
      </c>
      <c r="BH183">
        <v>0</v>
      </c>
      <c r="BI183">
        <v>0</v>
      </c>
      <c r="BJ183">
        <v>0</v>
      </c>
      <c r="BK183">
        <v>0</v>
      </c>
      <c r="BL183">
        <v>0</v>
      </c>
      <c r="BM183">
        <v>0</v>
      </c>
      <c r="BN183">
        <v>0</v>
      </c>
      <c r="BO183">
        <v>0</v>
      </c>
      <c r="BP183">
        <v>0</v>
      </c>
      <c r="BQ183">
        <v>0</v>
      </c>
      <c r="BR183">
        <v>0</v>
      </c>
      <c r="BS183">
        <v>0</v>
      </c>
      <c r="BT183">
        <v>0</v>
      </c>
      <c r="BU183">
        <v>0</v>
      </c>
      <c r="BV183">
        <v>0</v>
      </c>
      <c r="BW183">
        <v>0</v>
      </c>
      <c r="CX183">
        <f>Y183*Source!I213</f>
        <v>3.3</v>
      </c>
      <c r="CY183">
        <f>AB183</f>
        <v>606.79999999999995</v>
      </c>
      <c r="CZ183">
        <f>AF183</f>
        <v>76.81</v>
      </c>
      <c r="DA183">
        <f>AJ183</f>
        <v>7.9</v>
      </c>
      <c r="DB183">
        <v>0</v>
      </c>
    </row>
    <row r="184" spans="1:106" x14ac:dyDescent="0.2">
      <c r="A184">
        <f>ROW(Source!A213)</f>
        <v>213</v>
      </c>
      <c r="B184">
        <v>42559019</v>
      </c>
      <c r="C184">
        <v>42559349</v>
      </c>
      <c r="D184">
        <v>30595318</v>
      </c>
      <c r="E184">
        <v>1</v>
      </c>
      <c r="F184">
        <v>1</v>
      </c>
      <c r="G184">
        <v>30515945</v>
      </c>
      <c r="H184">
        <v>2</v>
      </c>
      <c r="I184" t="s">
        <v>580</v>
      </c>
      <c r="J184" t="s">
        <v>581</v>
      </c>
      <c r="K184" t="s">
        <v>582</v>
      </c>
      <c r="L184">
        <v>1367</v>
      </c>
      <c r="N184">
        <v>1011</v>
      </c>
      <c r="O184" t="s">
        <v>564</v>
      </c>
      <c r="P184" t="s">
        <v>564</v>
      </c>
      <c r="Q184">
        <v>1</v>
      </c>
      <c r="W184">
        <v>0</v>
      </c>
      <c r="X184">
        <v>-94137371</v>
      </c>
      <c r="Y184">
        <v>2.5000000000000001E-2</v>
      </c>
      <c r="AA184">
        <v>0</v>
      </c>
      <c r="AB184">
        <v>915.93</v>
      </c>
      <c r="AC184">
        <v>612.61</v>
      </c>
      <c r="AD184">
        <v>0</v>
      </c>
      <c r="AE184">
        <v>0</v>
      </c>
      <c r="AF184">
        <v>102.11</v>
      </c>
      <c r="AG184">
        <v>30.03</v>
      </c>
      <c r="AH184">
        <v>0</v>
      </c>
      <c r="AI184">
        <v>1</v>
      </c>
      <c r="AJ184">
        <v>8.9700000000000006</v>
      </c>
      <c r="AK184">
        <v>20.399999999999999</v>
      </c>
      <c r="AL184">
        <v>1</v>
      </c>
      <c r="AN184">
        <v>0</v>
      </c>
      <c r="AO184">
        <v>1</v>
      </c>
      <c r="AP184">
        <v>1</v>
      </c>
      <c r="AQ184">
        <v>0</v>
      </c>
      <c r="AR184">
        <v>0</v>
      </c>
      <c r="AS184" t="s">
        <v>3</v>
      </c>
      <c r="AT184">
        <v>0.02</v>
      </c>
      <c r="AU184" t="s">
        <v>21</v>
      </c>
      <c r="AV184">
        <v>0</v>
      </c>
      <c r="AW184">
        <v>2</v>
      </c>
      <c r="AX184">
        <v>42706772</v>
      </c>
      <c r="AY184">
        <v>1</v>
      </c>
      <c r="AZ184">
        <v>0</v>
      </c>
      <c r="BA184">
        <v>266</v>
      </c>
      <c r="BB184">
        <v>0</v>
      </c>
      <c r="BC184">
        <v>0</v>
      </c>
      <c r="BD184">
        <v>0</v>
      </c>
      <c r="BE184">
        <v>0</v>
      </c>
      <c r="BF184">
        <v>0</v>
      </c>
      <c r="BG184">
        <v>0</v>
      </c>
      <c r="BH184">
        <v>0</v>
      </c>
      <c r="BI184">
        <v>0</v>
      </c>
      <c r="BJ184">
        <v>0</v>
      </c>
      <c r="BK184">
        <v>0</v>
      </c>
      <c r="BL184">
        <v>0</v>
      </c>
      <c r="BM184">
        <v>0</v>
      </c>
      <c r="BN184">
        <v>0</v>
      </c>
      <c r="BO184">
        <v>0</v>
      </c>
      <c r="BP184">
        <v>0</v>
      </c>
      <c r="BQ184">
        <v>0</v>
      </c>
      <c r="BR184">
        <v>0</v>
      </c>
      <c r="BS184">
        <v>0</v>
      </c>
      <c r="BT184">
        <v>0</v>
      </c>
      <c r="BU184">
        <v>0</v>
      </c>
      <c r="BV184">
        <v>0</v>
      </c>
      <c r="BW184">
        <v>0</v>
      </c>
      <c r="CX184">
        <f>Y184*Source!I213</f>
        <v>1.1000000000000001</v>
      </c>
      <c r="CY184">
        <f>AB184</f>
        <v>915.93</v>
      </c>
      <c r="CZ184">
        <f>AF184</f>
        <v>102.11</v>
      </c>
      <c r="DA184">
        <f>AJ184</f>
        <v>8.9700000000000006</v>
      </c>
      <c r="DB184">
        <v>0</v>
      </c>
    </row>
    <row r="185" spans="1:106" x14ac:dyDescent="0.2">
      <c r="A185">
        <f>ROW(Source!A213)</f>
        <v>213</v>
      </c>
      <c r="B185">
        <v>42559019</v>
      </c>
      <c r="C185">
        <v>42559349</v>
      </c>
      <c r="D185">
        <v>30573295</v>
      </c>
      <c r="E185">
        <v>1</v>
      </c>
      <c r="F185">
        <v>1</v>
      </c>
      <c r="G185">
        <v>30515945</v>
      </c>
      <c r="H185">
        <v>3</v>
      </c>
      <c r="I185" t="s">
        <v>612</v>
      </c>
      <c r="J185" t="s">
        <v>613</v>
      </c>
      <c r="K185" t="s">
        <v>614</v>
      </c>
      <c r="L185">
        <v>1346</v>
      </c>
      <c r="N185">
        <v>1009</v>
      </c>
      <c r="O185" t="s">
        <v>611</v>
      </c>
      <c r="P185" t="s">
        <v>611</v>
      </c>
      <c r="Q185">
        <v>1</v>
      </c>
      <c r="W185">
        <v>0</v>
      </c>
      <c r="X185">
        <v>1037702096</v>
      </c>
      <c r="Y185">
        <v>0.04</v>
      </c>
      <c r="AA185">
        <v>151.24</v>
      </c>
      <c r="AB185">
        <v>0</v>
      </c>
      <c r="AC185">
        <v>0</v>
      </c>
      <c r="AD185">
        <v>0</v>
      </c>
      <c r="AE185">
        <v>38</v>
      </c>
      <c r="AF185">
        <v>0</v>
      </c>
      <c r="AG185">
        <v>0</v>
      </c>
      <c r="AH185">
        <v>0</v>
      </c>
      <c r="AI185">
        <v>3.98</v>
      </c>
      <c r="AJ185">
        <v>1</v>
      </c>
      <c r="AK185">
        <v>1</v>
      </c>
      <c r="AL185">
        <v>1</v>
      </c>
      <c r="AN185">
        <v>0</v>
      </c>
      <c r="AO185">
        <v>1</v>
      </c>
      <c r="AP185">
        <v>0</v>
      </c>
      <c r="AQ185">
        <v>0</v>
      </c>
      <c r="AR185">
        <v>0</v>
      </c>
      <c r="AS185" t="s">
        <v>3</v>
      </c>
      <c r="AT185">
        <v>0.04</v>
      </c>
      <c r="AU185" t="s">
        <v>3</v>
      </c>
      <c r="AV185">
        <v>0</v>
      </c>
      <c r="AW185">
        <v>2</v>
      </c>
      <c r="AX185">
        <v>42706773</v>
      </c>
      <c r="AY185">
        <v>1</v>
      </c>
      <c r="AZ185">
        <v>0</v>
      </c>
      <c r="BA185">
        <v>267</v>
      </c>
      <c r="BB185">
        <v>0</v>
      </c>
      <c r="BC185">
        <v>0</v>
      </c>
      <c r="BD185">
        <v>0</v>
      </c>
      <c r="BE185">
        <v>0</v>
      </c>
      <c r="BF185">
        <v>0</v>
      </c>
      <c r="BG185">
        <v>0</v>
      </c>
      <c r="BH185">
        <v>0</v>
      </c>
      <c r="BI185">
        <v>0</v>
      </c>
      <c r="BJ185">
        <v>0</v>
      </c>
      <c r="BK185">
        <v>0</v>
      </c>
      <c r="BL185">
        <v>0</v>
      </c>
      <c r="BM185">
        <v>0</v>
      </c>
      <c r="BN185">
        <v>0</v>
      </c>
      <c r="BO185">
        <v>0</v>
      </c>
      <c r="BP185">
        <v>0</v>
      </c>
      <c r="BQ185">
        <v>0</v>
      </c>
      <c r="BR185">
        <v>0</v>
      </c>
      <c r="BS185">
        <v>0</v>
      </c>
      <c r="BT185">
        <v>0</v>
      </c>
      <c r="BU185">
        <v>0</v>
      </c>
      <c r="BV185">
        <v>0</v>
      </c>
      <c r="BW185">
        <v>0</v>
      </c>
      <c r="CX185">
        <f>Y185*Source!I213</f>
        <v>1.76</v>
      </c>
      <c r="CY185">
        <f t="shared" ref="CY185:CY190" si="3">AA185</f>
        <v>151.24</v>
      </c>
      <c r="CZ185">
        <f t="shared" ref="CZ185:CZ190" si="4">AE185</f>
        <v>38</v>
      </c>
      <c r="DA185">
        <f t="shared" ref="DA185:DA190" si="5">AI185</f>
        <v>3.98</v>
      </c>
      <c r="DB185">
        <v>0</v>
      </c>
    </row>
    <row r="186" spans="1:106" x14ac:dyDescent="0.2">
      <c r="A186">
        <f>ROW(Source!A213)</f>
        <v>213</v>
      </c>
      <c r="B186">
        <v>42559019</v>
      </c>
      <c r="C186">
        <v>42559349</v>
      </c>
      <c r="D186">
        <v>30571512</v>
      </c>
      <c r="E186">
        <v>1</v>
      </c>
      <c r="F186">
        <v>1</v>
      </c>
      <c r="G186">
        <v>30515945</v>
      </c>
      <c r="H186">
        <v>3</v>
      </c>
      <c r="I186" t="s">
        <v>615</v>
      </c>
      <c r="J186" t="s">
        <v>616</v>
      </c>
      <c r="K186" t="s">
        <v>617</v>
      </c>
      <c r="L186">
        <v>1348</v>
      </c>
      <c r="N186">
        <v>1009</v>
      </c>
      <c r="O186" t="s">
        <v>172</v>
      </c>
      <c r="P186" t="s">
        <v>172</v>
      </c>
      <c r="Q186">
        <v>1000</v>
      </c>
      <c r="W186">
        <v>0</v>
      </c>
      <c r="X186">
        <v>-434568416</v>
      </c>
      <c r="Y186">
        <v>1E-4</v>
      </c>
      <c r="AA186">
        <v>43151.56</v>
      </c>
      <c r="AB186">
        <v>0</v>
      </c>
      <c r="AC186">
        <v>0</v>
      </c>
      <c r="AD186">
        <v>0</v>
      </c>
      <c r="AE186">
        <v>16222.39</v>
      </c>
      <c r="AF186">
        <v>0</v>
      </c>
      <c r="AG186">
        <v>0</v>
      </c>
      <c r="AH186">
        <v>0</v>
      </c>
      <c r="AI186">
        <v>2.66</v>
      </c>
      <c r="AJ186">
        <v>1</v>
      </c>
      <c r="AK186">
        <v>1</v>
      </c>
      <c r="AL186">
        <v>1</v>
      </c>
      <c r="AN186">
        <v>0</v>
      </c>
      <c r="AO186">
        <v>1</v>
      </c>
      <c r="AP186">
        <v>0</v>
      </c>
      <c r="AQ186">
        <v>0</v>
      </c>
      <c r="AR186">
        <v>0</v>
      </c>
      <c r="AS186" t="s">
        <v>3</v>
      </c>
      <c r="AT186">
        <v>1E-4</v>
      </c>
      <c r="AU186" t="s">
        <v>3</v>
      </c>
      <c r="AV186">
        <v>0</v>
      </c>
      <c r="AW186">
        <v>2</v>
      </c>
      <c r="AX186">
        <v>42706774</v>
      </c>
      <c r="AY186">
        <v>1</v>
      </c>
      <c r="AZ186">
        <v>0</v>
      </c>
      <c r="BA186">
        <v>268</v>
      </c>
      <c r="BB186">
        <v>0</v>
      </c>
      <c r="BC186">
        <v>0</v>
      </c>
      <c r="BD186">
        <v>0</v>
      </c>
      <c r="BE186">
        <v>0</v>
      </c>
      <c r="BF186">
        <v>0</v>
      </c>
      <c r="BG186">
        <v>0</v>
      </c>
      <c r="BH186">
        <v>0</v>
      </c>
      <c r="BI186">
        <v>0</v>
      </c>
      <c r="BJ186">
        <v>0</v>
      </c>
      <c r="BK186">
        <v>0</v>
      </c>
      <c r="BL186">
        <v>0</v>
      </c>
      <c r="BM186">
        <v>0</v>
      </c>
      <c r="BN186">
        <v>0</v>
      </c>
      <c r="BO186">
        <v>0</v>
      </c>
      <c r="BP186">
        <v>0</v>
      </c>
      <c r="BQ186">
        <v>0</v>
      </c>
      <c r="BR186">
        <v>0</v>
      </c>
      <c r="BS186">
        <v>0</v>
      </c>
      <c r="BT186">
        <v>0</v>
      </c>
      <c r="BU186">
        <v>0</v>
      </c>
      <c r="BV186">
        <v>0</v>
      </c>
      <c r="BW186">
        <v>0</v>
      </c>
      <c r="CX186">
        <f>Y186*Source!I213</f>
        <v>4.4000000000000003E-3</v>
      </c>
      <c r="CY186">
        <f t="shared" si="3"/>
        <v>43151.56</v>
      </c>
      <c r="CZ186">
        <f t="shared" si="4"/>
        <v>16222.39</v>
      </c>
      <c r="DA186">
        <f t="shared" si="5"/>
        <v>2.66</v>
      </c>
      <c r="DB186">
        <v>0</v>
      </c>
    </row>
    <row r="187" spans="1:106" x14ac:dyDescent="0.2">
      <c r="A187">
        <f>ROW(Source!A213)</f>
        <v>213</v>
      </c>
      <c r="B187">
        <v>42559019</v>
      </c>
      <c r="C187">
        <v>42559349</v>
      </c>
      <c r="D187">
        <v>30571714</v>
      </c>
      <c r="E187">
        <v>1</v>
      </c>
      <c r="F187">
        <v>1</v>
      </c>
      <c r="G187">
        <v>30515945</v>
      </c>
      <c r="H187">
        <v>3</v>
      </c>
      <c r="I187" t="s">
        <v>618</v>
      </c>
      <c r="J187" t="s">
        <v>619</v>
      </c>
      <c r="K187" t="s">
        <v>620</v>
      </c>
      <c r="L187">
        <v>1346</v>
      </c>
      <c r="N187">
        <v>1009</v>
      </c>
      <c r="O187" t="s">
        <v>611</v>
      </c>
      <c r="P187" t="s">
        <v>611</v>
      </c>
      <c r="Q187">
        <v>1</v>
      </c>
      <c r="W187">
        <v>0</v>
      </c>
      <c r="X187">
        <v>-1082935818</v>
      </c>
      <c r="Y187">
        <v>0.01</v>
      </c>
      <c r="AA187">
        <v>49.67</v>
      </c>
      <c r="AB187">
        <v>0</v>
      </c>
      <c r="AC187">
        <v>0</v>
      </c>
      <c r="AD187">
        <v>0</v>
      </c>
      <c r="AE187">
        <v>20.190000000000001</v>
      </c>
      <c r="AF187">
        <v>0</v>
      </c>
      <c r="AG187">
        <v>0</v>
      </c>
      <c r="AH187">
        <v>0</v>
      </c>
      <c r="AI187">
        <v>2.46</v>
      </c>
      <c r="AJ187">
        <v>1</v>
      </c>
      <c r="AK187">
        <v>1</v>
      </c>
      <c r="AL187">
        <v>1</v>
      </c>
      <c r="AN187">
        <v>0</v>
      </c>
      <c r="AO187">
        <v>1</v>
      </c>
      <c r="AP187">
        <v>0</v>
      </c>
      <c r="AQ187">
        <v>0</v>
      </c>
      <c r="AR187">
        <v>0</v>
      </c>
      <c r="AS187" t="s">
        <v>3</v>
      </c>
      <c r="AT187">
        <v>0.01</v>
      </c>
      <c r="AU187" t="s">
        <v>3</v>
      </c>
      <c r="AV187">
        <v>0</v>
      </c>
      <c r="AW187">
        <v>2</v>
      </c>
      <c r="AX187">
        <v>42706775</v>
      </c>
      <c r="AY187">
        <v>1</v>
      </c>
      <c r="AZ187">
        <v>0</v>
      </c>
      <c r="BA187">
        <v>269</v>
      </c>
      <c r="BB187">
        <v>0</v>
      </c>
      <c r="BC187">
        <v>0</v>
      </c>
      <c r="BD187">
        <v>0</v>
      </c>
      <c r="BE187">
        <v>0</v>
      </c>
      <c r="BF187">
        <v>0</v>
      </c>
      <c r="BG187">
        <v>0</v>
      </c>
      <c r="BH187">
        <v>0</v>
      </c>
      <c r="BI187">
        <v>0</v>
      </c>
      <c r="BJ187">
        <v>0</v>
      </c>
      <c r="BK187">
        <v>0</v>
      </c>
      <c r="BL187">
        <v>0</v>
      </c>
      <c r="BM187">
        <v>0</v>
      </c>
      <c r="BN187">
        <v>0</v>
      </c>
      <c r="BO187">
        <v>0</v>
      </c>
      <c r="BP187">
        <v>0</v>
      </c>
      <c r="BQ187">
        <v>0</v>
      </c>
      <c r="BR187">
        <v>0</v>
      </c>
      <c r="BS187">
        <v>0</v>
      </c>
      <c r="BT187">
        <v>0</v>
      </c>
      <c r="BU187">
        <v>0</v>
      </c>
      <c r="BV187">
        <v>0</v>
      </c>
      <c r="BW187">
        <v>0</v>
      </c>
      <c r="CX187">
        <f>Y187*Source!I213</f>
        <v>0.44</v>
      </c>
      <c r="CY187">
        <f t="shared" si="3"/>
        <v>49.67</v>
      </c>
      <c r="CZ187">
        <f t="shared" si="4"/>
        <v>20.190000000000001</v>
      </c>
      <c r="DA187">
        <f t="shared" si="5"/>
        <v>2.46</v>
      </c>
      <c r="DB187">
        <v>0</v>
      </c>
    </row>
    <row r="188" spans="1:106" x14ac:dyDescent="0.2">
      <c r="A188">
        <f>ROW(Source!A213)</f>
        <v>213</v>
      </c>
      <c r="B188">
        <v>42559019</v>
      </c>
      <c r="C188">
        <v>42559349</v>
      </c>
      <c r="D188">
        <v>30578397</v>
      </c>
      <c r="E188">
        <v>1</v>
      </c>
      <c r="F188">
        <v>1</v>
      </c>
      <c r="G188">
        <v>30515945</v>
      </c>
      <c r="H188">
        <v>3</v>
      </c>
      <c r="I188" t="s">
        <v>376</v>
      </c>
      <c r="J188" t="s">
        <v>378</v>
      </c>
      <c r="K188" t="s">
        <v>377</v>
      </c>
      <c r="L188">
        <v>1354</v>
      </c>
      <c r="N188">
        <v>1010</v>
      </c>
      <c r="O188" t="s">
        <v>43</v>
      </c>
      <c r="P188" t="s">
        <v>43</v>
      </c>
      <c r="Q188">
        <v>1</v>
      </c>
      <c r="W188">
        <v>0</v>
      </c>
      <c r="X188">
        <v>-432837790</v>
      </c>
      <c r="Y188">
        <v>1</v>
      </c>
      <c r="AA188">
        <v>88.54</v>
      </c>
      <c r="AB188">
        <v>0</v>
      </c>
      <c r="AC188">
        <v>0</v>
      </c>
      <c r="AD188">
        <v>0</v>
      </c>
      <c r="AE188">
        <v>37.200000000000003</v>
      </c>
      <c r="AF188">
        <v>0</v>
      </c>
      <c r="AG188">
        <v>0</v>
      </c>
      <c r="AH188">
        <v>0</v>
      </c>
      <c r="AI188">
        <v>2.38</v>
      </c>
      <c r="AJ188">
        <v>1</v>
      </c>
      <c r="AK188">
        <v>1</v>
      </c>
      <c r="AL188">
        <v>1</v>
      </c>
      <c r="AN188">
        <v>0</v>
      </c>
      <c r="AO188">
        <v>0</v>
      </c>
      <c r="AP188">
        <v>0</v>
      </c>
      <c r="AQ188">
        <v>0</v>
      </c>
      <c r="AR188">
        <v>0</v>
      </c>
      <c r="AS188" t="s">
        <v>3</v>
      </c>
      <c r="AT188">
        <v>1</v>
      </c>
      <c r="AU188" t="s">
        <v>3</v>
      </c>
      <c r="AV188">
        <v>0</v>
      </c>
      <c r="AW188">
        <v>1</v>
      </c>
      <c r="AX188">
        <v>-1</v>
      </c>
      <c r="AY188">
        <v>0</v>
      </c>
      <c r="AZ188">
        <v>0</v>
      </c>
      <c r="BA188" t="s">
        <v>3</v>
      </c>
      <c r="BB188">
        <v>0</v>
      </c>
      <c r="BC188">
        <v>0</v>
      </c>
      <c r="BD188">
        <v>0</v>
      </c>
      <c r="BE188">
        <v>0</v>
      </c>
      <c r="BF188">
        <v>0</v>
      </c>
      <c r="BG188">
        <v>0</v>
      </c>
      <c r="BH188">
        <v>0</v>
      </c>
      <c r="BI188">
        <v>0</v>
      </c>
      <c r="BJ188">
        <v>0</v>
      </c>
      <c r="BK188">
        <v>0</v>
      </c>
      <c r="BL188">
        <v>0</v>
      </c>
      <c r="BM188">
        <v>0</v>
      </c>
      <c r="BN188">
        <v>0</v>
      </c>
      <c r="BO188">
        <v>0</v>
      </c>
      <c r="BP188">
        <v>0</v>
      </c>
      <c r="BQ188">
        <v>0</v>
      </c>
      <c r="BR188">
        <v>0</v>
      </c>
      <c r="BS188">
        <v>0</v>
      </c>
      <c r="BT188">
        <v>0</v>
      </c>
      <c r="BU188">
        <v>0</v>
      </c>
      <c r="BV188">
        <v>0</v>
      </c>
      <c r="BW188">
        <v>0</v>
      </c>
      <c r="CX188">
        <f>Y188*Source!I213</f>
        <v>44</v>
      </c>
      <c r="CY188">
        <f t="shared" si="3"/>
        <v>88.54</v>
      </c>
      <c r="CZ188">
        <f t="shared" si="4"/>
        <v>37.200000000000003</v>
      </c>
      <c r="DA188">
        <f t="shared" si="5"/>
        <v>2.38</v>
      </c>
      <c r="DB188">
        <v>0</v>
      </c>
    </row>
    <row r="189" spans="1:106" x14ac:dyDescent="0.2">
      <c r="A189">
        <f>ROW(Source!A213)</f>
        <v>213</v>
      </c>
      <c r="B189">
        <v>42559019</v>
      </c>
      <c r="C189">
        <v>42559349</v>
      </c>
      <c r="D189">
        <v>30581955</v>
      </c>
      <c r="E189">
        <v>1</v>
      </c>
      <c r="F189">
        <v>1</v>
      </c>
      <c r="G189">
        <v>30515945</v>
      </c>
      <c r="H189">
        <v>3</v>
      </c>
      <c r="I189" t="s">
        <v>380</v>
      </c>
      <c r="J189" t="s">
        <v>382</v>
      </c>
      <c r="K189" t="s">
        <v>381</v>
      </c>
      <c r="L189">
        <v>1354</v>
      </c>
      <c r="N189">
        <v>1010</v>
      </c>
      <c r="O189" t="s">
        <v>43</v>
      </c>
      <c r="P189" t="s">
        <v>43</v>
      </c>
      <c r="Q189">
        <v>1</v>
      </c>
      <c r="W189">
        <v>0</v>
      </c>
      <c r="X189">
        <v>596687901</v>
      </c>
      <c r="Y189">
        <v>1</v>
      </c>
      <c r="AA189">
        <v>418.35</v>
      </c>
      <c r="AB189">
        <v>0</v>
      </c>
      <c r="AC189">
        <v>0</v>
      </c>
      <c r="AD189">
        <v>0</v>
      </c>
      <c r="AE189">
        <v>132.38999999999999</v>
      </c>
      <c r="AF189">
        <v>0</v>
      </c>
      <c r="AG189">
        <v>0</v>
      </c>
      <c r="AH189">
        <v>0</v>
      </c>
      <c r="AI189">
        <v>3.16</v>
      </c>
      <c r="AJ189">
        <v>1</v>
      </c>
      <c r="AK189">
        <v>1</v>
      </c>
      <c r="AL189">
        <v>1</v>
      </c>
      <c r="AN189">
        <v>0</v>
      </c>
      <c r="AO189">
        <v>0</v>
      </c>
      <c r="AP189">
        <v>0</v>
      </c>
      <c r="AQ189">
        <v>0</v>
      </c>
      <c r="AR189">
        <v>0</v>
      </c>
      <c r="AS189" t="s">
        <v>3</v>
      </c>
      <c r="AT189">
        <v>1</v>
      </c>
      <c r="AU189" t="s">
        <v>3</v>
      </c>
      <c r="AV189">
        <v>0</v>
      </c>
      <c r="AW189">
        <v>1</v>
      </c>
      <c r="AX189">
        <v>-1</v>
      </c>
      <c r="AY189">
        <v>0</v>
      </c>
      <c r="AZ189">
        <v>0</v>
      </c>
      <c r="BA189" t="s">
        <v>3</v>
      </c>
      <c r="BB189">
        <v>0</v>
      </c>
      <c r="BC189">
        <v>0</v>
      </c>
      <c r="BD189">
        <v>0</v>
      </c>
      <c r="BE189">
        <v>0</v>
      </c>
      <c r="BF189">
        <v>0</v>
      </c>
      <c r="BG189">
        <v>0</v>
      </c>
      <c r="BH189">
        <v>0</v>
      </c>
      <c r="BI189">
        <v>0</v>
      </c>
      <c r="BJ189">
        <v>0</v>
      </c>
      <c r="BK189">
        <v>0</v>
      </c>
      <c r="BL189">
        <v>0</v>
      </c>
      <c r="BM189">
        <v>0</v>
      </c>
      <c r="BN189">
        <v>0</v>
      </c>
      <c r="BO189">
        <v>0</v>
      </c>
      <c r="BP189">
        <v>0</v>
      </c>
      <c r="BQ189">
        <v>0</v>
      </c>
      <c r="BR189">
        <v>0</v>
      </c>
      <c r="BS189">
        <v>0</v>
      </c>
      <c r="BT189">
        <v>0</v>
      </c>
      <c r="BU189">
        <v>0</v>
      </c>
      <c r="BV189">
        <v>0</v>
      </c>
      <c r="BW189">
        <v>0</v>
      </c>
      <c r="CX189">
        <f>Y189*Source!I213</f>
        <v>44</v>
      </c>
      <c r="CY189">
        <f t="shared" si="3"/>
        <v>418.35</v>
      </c>
      <c r="CZ189">
        <f t="shared" si="4"/>
        <v>132.38999999999999</v>
      </c>
      <c r="DA189">
        <f t="shared" si="5"/>
        <v>3.16</v>
      </c>
      <c r="DB189">
        <v>0</v>
      </c>
    </row>
    <row r="190" spans="1:106" x14ac:dyDescent="0.2">
      <c r="A190">
        <f>ROW(Source!A213)</f>
        <v>213</v>
      </c>
      <c r="B190">
        <v>42559019</v>
      </c>
      <c r="C190">
        <v>42559349</v>
      </c>
      <c r="D190">
        <v>30581999</v>
      </c>
      <c r="E190">
        <v>1</v>
      </c>
      <c r="F190">
        <v>1</v>
      </c>
      <c r="G190">
        <v>30515945</v>
      </c>
      <c r="H190">
        <v>3</v>
      </c>
      <c r="I190" t="s">
        <v>621</v>
      </c>
      <c r="J190" t="s">
        <v>622</v>
      </c>
      <c r="K190" t="s">
        <v>623</v>
      </c>
      <c r="L190">
        <v>1348</v>
      </c>
      <c r="N190">
        <v>1009</v>
      </c>
      <c r="O190" t="s">
        <v>172</v>
      </c>
      <c r="P190" t="s">
        <v>172</v>
      </c>
      <c r="Q190">
        <v>1000</v>
      </c>
      <c r="W190">
        <v>0</v>
      </c>
      <c r="X190">
        <v>2084923304</v>
      </c>
      <c r="Y190">
        <v>1.3740000000000001E-5</v>
      </c>
      <c r="AA190">
        <v>85460.95</v>
      </c>
      <c r="AB190">
        <v>0</v>
      </c>
      <c r="AC190">
        <v>0</v>
      </c>
      <c r="AD190">
        <v>0</v>
      </c>
      <c r="AE190">
        <v>19291.41</v>
      </c>
      <c r="AF190">
        <v>0</v>
      </c>
      <c r="AG190">
        <v>0</v>
      </c>
      <c r="AH190">
        <v>0</v>
      </c>
      <c r="AI190">
        <v>4.43</v>
      </c>
      <c r="AJ190">
        <v>1</v>
      </c>
      <c r="AK190">
        <v>1</v>
      </c>
      <c r="AL190">
        <v>1</v>
      </c>
      <c r="AN190">
        <v>0</v>
      </c>
      <c r="AO190">
        <v>1</v>
      </c>
      <c r="AP190">
        <v>0</v>
      </c>
      <c r="AQ190">
        <v>0</v>
      </c>
      <c r="AR190">
        <v>0</v>
      </c>
      <c r="AS190" t="s">
        <v>3</v>
      </c>
      <c r="AT190">
        <v>1.3740000000000001E-5</v>
      </c>
      <c r="AU190" t="s">
        <v>3</v>
      </c>
      <c r="AV190">
        <v>0</v>
      </c>
      <c r="AW190">
        <v>2</v>
      </c>
      <c r="AX190">
        <v>42706776</v>
      </c>
      <c r="AY190">
        <v>1</v>
      </c>
      <c r="AZ190">
        <v>0</v>
      </c>
      <c r="BA190">
        <v>270</v>
      </c>
      <c r="BB190">
        <v>0</v>
      </c>
      <c r="BC190">
        <v>0</v>
      </c>
      <c r="BD190">
        <v>0</v>
      </c>
      <c r="BE190">
        <v>0</v>
      </c>
      <c r="BF190">
        <v>0</v>
      </c>
      <c r="BG190">
        <v>0</v>
      </c>
      <c r="BH190">
        <v>0</v>
      </c>
      <c r="BI190">
        <v>0</v>
      </c>
      <c r="BJ190">
        <v>0</v>
      </c>
      <c r="BK190">
        <v>0</v>
      </c>
      <c r="BL190">
        <v>0</v>
      </c>
      <c r="BM190">
        <v>0</v>
      </c>
      <c r="BN190">
        <v>0</v>
      </c>
      <c r="BO190">
        <v>0</v>
      </c>
      <c r="BP190">
        <v>0</v>
      </c>
      <c r="BQ190">
        <v>0</v>
      </c>
      <c r="BR190">
        <v>0</v>
      </c>
      <c r="BS190">
        <v>0</v>
      </c>
      <c r="BT190">
        <v>0</v>
      </c>
      <c r="BU190">
        <v>0</v>
      </c>
      <c r="BV190">
        <v>0</v>
      </c>
      <c r="BW190">
        <v>0</v>
      </c>
      <c r="CX190">
        <f>Y190*Source!I213</f>
        <v>6.0456000000000008E-4</v>
      </c>
      <c r="CY190">
        <f t="shared" si="3"/>
        <v>85460.95</v>
      </c>
      <c r="CZ190">
        <f t="shared" si="4"/>
        <v>19291.41</v>
      </c>
      <c r="DA190">
        <f t="shared" si="5"/>
        <v>4.43</v>
      </c>
      <c r="DB190">
        <v>0</v>
      </c>
    </row>
    <row r="191" spans="1:106" x14ac:dyDescent="0.2">
      <c r="A191">
        <f>ROW(Source!A218)</f>
        <v>218</v>
      </c>
      <c r="B191">
        <v>42559021</v>
      </c>
      <c r="C191">
        <v>42559357</v>
      </c>
      <c r="D191">
        <v>30515951</v>
      </c>
      <c r="E191">
        <v>30515945</v>
      </c>
      <c r="F191">
        <v>1</v>
      </c>
      <c r="G191">
        <v>30515945</v>
      </c>
      <c r="H191">
        <v>1</v>
      </c>
      <c r="I191" t="s">
        <v>549</v>
      </c>
      <c r="J191" t="s">
        <v>3</v>
      </c>
      <c r="K191" t="s">
        <v>550</v>
      </c>
      <c r="L191">
        <v>1191</v>
      </c>
      <c r="N191">
        <v>1013</v>
      </c>
      <c r="O191" t="s">
        <v>551</v>
      </c>
      <c r="P191" t="s">
        <v>551</v>
      </c>
      <c r="Q191">
        <v>1</v>
      </c>
      <c r="W191">
        <v>0</v>
      </c>
      <c r="X191">
        <v>476480486</v>
      </c>
      <c r="Y191">
        <v>67.965000000000003</v>
      </c>
      <c r="AA191">
        <v>0</v>
      </c>
      <c r="AB191">
        <v>0</v>
      </c>
      <c r="AC191">
        <v>0</v>
      </c>
      <c r="AD191">
        <v>0</v>
      </c>
      <c r="AE191">
        <v>0</v>
      </c>
      <c r="AF191">
        <v>0</v>
      </c>
      <c r="AG191">
        <v>0</v>
      </c>
      <c r="AH191">
        <v>0</v>
      </c>
      <c r="AI191">
        <v>1</v>
      </c>
      <c r="AJ191">
        <v>1</v>
      </c>
      <c r="AK191">
        <v>1</v>
      </c>
      <c r="AL191">
        <v>1</v>
      </c>
      <c r="AN191">
        <v>0</v>
      </c>
      <c r="AO191">
        <v>1</v>
      </c>
      <c r="AP191">
        <v>1</v>
      </c>
      <c r="AQ191">
        <v>0</v>
      </c>
      <c r="AR191">
        <v>0</v>
      </c>
      <c r="AS191" t="s">
        <v>3</v>
      </c>
      <c r="AT191">
        <v>59.1</v>
      </c>
      <c r="AU191" t="s">
        <v>22</v>
      </c>
      <c r="AV191">
        <v>1</v>
      </c>
      <c r="AW191">
        <v>2</v>
      </c>
      <c r="AX191">
        <v>42706789</v>
      </c>
      <c r="AY191">
        <v>1</v>
      </c>
      <c r="AZ191">
        <v>0</v>
      </c>
      <c r="BA191">
        <v>273</v>
      </c>
      <c r="BB191">
        <v>0</v>
      </c>
      <c r="BC191">
        <v>0</v>
      </c>
      <c r="BD191">
        <v>0</v>
      </c>
      <c r="BE191">
        <v>0</v>
      </c>
      <c r="BF191">
        <v>0</v>
      </c>
      <c r="BG191">
        <v>0</v>
      </c>
      <c r="BH191">
        <v>0</v>
      </c>
      <c r="BI191">
        <v>0</v>
      </c>
      <c r="BJ191">
        <v>0</v>
      </c>
      <c r="BK191">
        <v>0</v>
      </c>
      <c r="BL191">
        <v>0</v>
      </c>
      <c r="BM191">
        <v>0</v>
      </c>
      <c r="BN191">
        <v>0</v>
      </c>
      <c r="BO191">
        <v>0</v>
      </c>
      <c r="BP191">
        <v>0</v>
      </c>
      <c r="BQ191">
        <v>0</v>
      </c>
      <c r="BR191">
        <v>0</v>
      </c>
      <c r="BS191">
        <v>0</v>
      </c>
      <c r="BT191">
        <v>0</v>
      </c>
      <c r="BU191">
        <v>0</v>
      </c>
      <c r="BV191">
        <v>0</v>
      </c>
      <c r="BW191">
        <v>0</v>
      </c>
      <c r="CX191">
        <f>Y191*Source!I218</f>
        <v>79.051450799999998</v>
      </c>
      <c r="CY191">
        <f>AD191</f>
        <v>0</v>
      </c>
      <c r="CZ191">
        <f>AH191</f>
        <v>0</v>
      </c>
      <c r="DA191">
        <f>AL191</f>
        <v>1</v>
      </c>
      <c r="DB191">
        <v>0</v>
      </c>
    </row>
    <row r="192" spans="1:106" x14ac:dyDescent="0.2">
      <c r="A192">
        <f>ROW(Source!A218)</f>
        <v>218</v>
      </c>
      <c r="B192">
        <v>42559021</v>
      </c>
      <c r="C192">
        <v>42559357</v>
      </c>
      <c r="D192">
        <v>30516999</v>
      </c>
      <c r="E192">
        <v>30515945</v>
      </c>
      <c r="F192">
        <v>1</v>
      </c>
      <c r="G192">
        <v>30515945</v>
      </c>
      <c r="H192">
        <v>2</v>
      </c>
      <c r="I192" t="s">
        <v>552</v>
      </c>
      <c r="J192" t="s">
        <v>3</v>
      </c>
      <c r="K192" t="s">
        <v>553</v>
      </c>
      <c r="L192">
        <v>1344</v>
      </c>
      <c r="N192">
        <v>1008</v>
      </c>
      <c r="O192" t="s">
        <v>554</v>
      </c>
      <c r="P192" t="s">
        <v>554</v>
      </c>
      <c r="Q192">
        <v>1</v>
      </c>
      <c r="W192">
        <v>0</v>
      </c>
      <c r="X192">
        <v>-1180195794</v>
      </c>
      <c r="Y192">
        <v>196.3125</v>
      </c>
      <c r="AA192">
        <v>0</v>
      </c>
      <c r="AB192">
        <v>1</v>
      </c>
      <c r="AC192">
        <v>0</v>
      </c>
      <c r="AD192">
        <v>0</v>
      </c>
      <c r="AE192">
        <v>0</v>
      </c>
      <c r="AF192">
        <v>1</v>
      </c>
      <c r="AG192">
        <v>0</v>
      </c>
      <c r="AH192">
        <v>0</v>
      </c>
      <c r="AI192">
        <v>1</v>
      </c>
      <c r="AJ192">
        <v>1</v>
      </c>
      <c r="AK192">
        <v>1</v>
      </c>
      <c r="AL192">
        <v>1</v>
      </c>
      <c r="AN192">
        <v>0</v>
      </c>
      <c r="AO192">
        <v>1</v>
      </c>
      <c r="AP192">
        <v>1</v>
      </c>
      <c r="AQ192">
        <v>0</v>
      </c>
      <c r="AR192">
        <v>0</v>
      </c>
      <c r="AS192" t="s">
        <v>3</v>
      </c>
      <c r="AT192">
        <v>157.05000000000001</v>
      </c>
      <c r="AU192" t="s">
        <v>21</v>
      </c>
      <c r="AV192">
        <v>0</v>
      </c>
      <c r="AW192">
        <v>2</v>
      </c>
      <c r="AX192">
        <v>42706790</v>
      </c>
      <c r="AY192">
        <v>1</v>
      </c>
      <c r="AZ192">
        <v>0</v>
      </c>
      <c r="BA192">
        <v>274</v>
      </c>
      <c r="BB192">
        <v>0</v>
      </c>
      <c r="BC192">
        <v>0</v>
      </c>
      <c r="BD192">
        <v>0</v>
      </c>
      <c r="BE192">
        <v>0</v>
      </c>
      <c r="BF192">
        <v>0</v>
      </c>
      <c r="BG192">
        <v>0</v>
      </c>
      <c r="BH192">
        <v>0</v>
      </c>
      <c r="BI192">
        <v>0</v>
      </c>
      <c r="BJ192">
        <v>0</v>
      </c>
      <c r="BK192">
        <v>0</v>
      </c>
      <c r="BL192">
        <v>0</v>
      </c>
      <c r="BM192">
        <v>0</v>
      </c>
      <c r="BN192">
        <v>0</v>
      </c>
      <c r="BO192">
        <v>0</v>
      </c>
      <c r="BP192">
        <v>0</v>
      </c>
      <c r="BQ192">
        <v>0</v>
      </c>
      <c r="BR192">
        <v>0</v>
      </c>
      <c r="BS192">
        <v>0</v>
      </c>
      <c r="BT192">
        <v>0</v>
      </c>
      <c r="BU192">
        <v>0</v>
      </c>
      <c r="BV192">
        <v>0</v>
      </c>
      <c r="BW192">
        <v>0</v>
      </c>
      <c r="CX192">
        <f>Y192*Source!I218</f>
        <v>228.33499499999999</v>
      </c>
      <c r="CY192">
        <f>AB192</f>
        <v>1</v>
      </c>
      <c r="CZ192">
        <f>AF192</f>
        <v>1</v>
      </c>
      <c r="DA192">
        <f>AJ192</f>
        <v>1</v>
      </c>
      <c r="DB192">
        <v>0</v>
      </c>
    </row>
    <row r="193" spans="1:106" x14ac:dyDescent="0.2">
      <c r="A193">
        <f>ROW(Source!A218)</f>
        <v>218</v>
      </c>
      <c r="B193">
        <v>42559021</v>
      </c>
      <c r="C193">
        <v>42559357</v>
      </c>
      <c r="D193">
        <v>30578608</v>
      </c>
      <c r="E193">
        <v>1</v>
      </c>
      <c r="F193">
        <v>1</v>
      </c>
      <c r="G193">
        <v>30515945</v>
      </c>
      <c r="H193">
        <v>3</v>
      </c>
      <c r="I193" t="s">
        <v>592</v>
      </c>
      <c r="J193" t="s">
        <v>593</v>
      </c>
      <c r="K193" t="s">
        <v>594</v>
      </c>
      <c r="L193">
        <v>1391</v>
      </c>
      <c r="N193">
        <v>1013</v>
      </c>
      <c r="O193" t="s">
        <v>595</v>
      </c>
      <c r="P193" t="s">
        <v>595</v>
      </c>
      <c r="Q193">
        <v>1</v>
      </c>
      <c r="W193">
        <v>0</v>
      </c>
      <c r="X193">
        <v>691494771</v>
      </c>
      <c r="Y193">
        <v>44.2</v>
      </c>
      <c r="AA193">
        <v>14.48</v>
      </c>
      <c r="AB193">
        <v>0</v>
      </c>
      <c r="AC193">
        <v>0</v>
      </c>
      <c r="AD193">
        <v>0</v>
      </c>
      <c r="AE193">
        <v>14.48</v>
      </c>
      <c r="AF193">
        <v>0</v>
      </c>
      <c r="AG193">
        <v>0</v>
      </c>
      <c r="AH193">
        <v>0</v>
      </c>
      <c r="AI193">
        <v>1</v>
      </c>
      <c r="AJ193">
        <v>1</v>
      </c>
      <c r="AK193">
        <v>1</v>
      </c>
      <c r="AL193">
        <v>1</v>
      </c>
      <c r="AN193">
        <v>0</v>
      </c>
      <c r="AO193">
        <v>1</v>
      </c>
      <c r="AP193">
        <v>0</v>
      </c>
      <c r="AQ193">
        <v>0</v>
      </c>
      <c r="AR193">
        <v>0</v>
      </c>
      <c r="AS193" t="s">
        <v>3</v>
      </c>
      <c r="AT193">
        <v>44.2</v>
      </c>
      <c r="AU193" t="s">
        <v>3</v>
      </c>
      <c r="AV193">
        <v>0</v>
      </c>
      <c r="AW193">
        <v>2</v>
      </c>
      <c r="AX193">
        <v>42706791</v>
      </c>
      <c r="AY193">
        <v>1</v>
      </c>
      <c r="AZ193">
        <v>0</v>
      </c>
      <c r="BA193">
        <v>275</v>
      </c>
      <c r="BB193">
        <v>0</v>
      </c>
      <c r="BC193">
        <v>0</v>
      </c>
      <c r="BD193">
        <v>0</v>
      </c>
      <c r="BE193">
        <v>0</v>
      </c>
      <c r="BF193">
        <v>0</v>
      </c>
      <c r="BG193">
        <v>0</v>
      </c>
      <c r="BH193">
        <v>0</v>
      </c>
      <c r="BI193">
        <v>0</v>
      </c>
      <c r="BJ193">
        <v>0</v>
      </c>
      <c r="BK193">
        <v>0</v>
      </c>
      <c r="BL193">
        <v>0</v>
      </c>
      <c r="BM193">
        <v>0</v>
      </c>
      <c r="BN193">
        <v>0</v>
      </c>
      <c r="BO193">
        <v>0</v>
      </c>
      <c r="BP193">
        <v>0</v>
      </c>
      <c r="BQ193">
        <v>0</v>
      </c>
      <c r="BR193">
        <v>0</v>
      </c>
      <c r="BS193">
        <v>0</v>
      </c>
      <c r="BT193">
        <v>0</v>
      </c>
      <c r="BU193">
        <v>0</v>
      </c>
      <c r="BV193">
        <v>0</v>
      </c>
      <c r="BW193">
        <v>0</v>
      </c>
      <c r="CX193">
        <f>Y193*Source!I218</f>
        <v>51.409903999999997</v>
      </c>
      <c r="CY193">
        <f>AA193</f>
        <v>14.48</v>
      </c>
      <c r="CZ193">
        <f>AE193</f>
        <v>14.48</v>
      </c>
      <c r="DA193">
        <f>AI193</f>
        <v>1</v>
      </c>
      <c r="DB193">
        <v>0</v>
      </c>
    </row>
    <row r="194" spans="1:106" x14ac:dyDescent="0.2">
      <c r="A194">
        <f>ROW(Source!A218)</f>
        <v>218</v>
      </c>
      <c r="B194">
        <v>42559021</v>
      </c>
      <c r="C194">
        <v>42559357</v>
      </c>
      <c r="D194">
        <v>30541208</v>
      </c>
      <c r="E194">
        <v>30515945</v>
      </c>
      <c r="F194">
        <v>1</v>
      </c>
      <c r="G194">
        <v>30515945</v>
      </c>
      <c r="H194">
        <v>3</v>
      </c>
      <c r="I194" t="s">
        <v>555</v>
      </c>
      <c r="J194" t="s">
        <v>3</v>
      </c>
      <c r="K194" t="s">
        <v>556</v>
      </c>
      <c r="L194">
        <v>1344</v>
      </c>
      <c r="N194">
        <v>1008</v>
      </c>
      <c r="O194" t="s">
        <v>554</v>
      </c>
      <c r="P194" t="s">
        <v>554</v>
      </c>
      <c r="Q194">
        <v>1</v>
      </c>
      <c r="W194">
        <v>0</v>
      </c>
      <c r="X194">
        <v>-94250534</v>
      </c>
      <c r="Y194">
        <v>134.54</v>
      </c>
      <c r="AA194">
        <v>1</v>
      </c>
      <c r="AB194">
        <v>0</v>
      </c>
      <c r="AC194">
        <v>0</v>
      </c>
      <c r="AD194">
        <v>0</v>
      </c>
      <c r="AE194">
        <v>1</v>
      </c>
      <c r="AF194">
        <v>0</v>
      </c>
      <c r="AG194">
        <v>0</v>
      </c>
      <c r="AH194">
        <v>0</v>
      </c>
      <c r="AI194">
        <v>1</v>
      </c>
      <c r="AJ194">
        <v>1</v>
      </c>
      <c r="AK194">
        <v>1</v>
      </c>
      <c r="AL194">
        <v>1</v>
      </c>
      <c r="AN194">
        <v>0</v>
      </c>
      <c r="AO194">
        <v>1</v>
      </c>
      <c r="AP194">
        <v>0</v>
      </c>
      <c r="AQ194">
        <v>0</v>
      </c>
      <c r="AR194">
        <v>0</v>
      </c>
      <c r="AS194" t="s">
        <v>3</v>
      </c>
      <c r="AT194">
        <v>134.54</v>
      </c>
      <c r="AU194" t="s">
        <v>3</v>
      </c>
      <c r="AV194">
        <v>0</v>
      </c>
      <c r="AW194">
        <v>2</v>
      </c>
      <c r="AX194">
        <v>42706793</v>
      </c>
      <c r="AY194">
        <v>1</v>
      </c>
      <c r="AZ194">
        <v>0</v>
      </c>
      <c r="BA194">
        <v>277</v>
      </c>
      <c r="BB194">
        <v>0</v>
      </c>
      <c r="BC194">
        <v>0</v>
      </c>
      <c r="BD194">
        <v>0</v>
      </c>
      <c r="BE194">
        <v>0</v>
      </c>
      <c r="BF194">
        <v>0</v>
      </c>
      <c r="BG194">
        <v>0</v>
      </c>
      <c r="BH194">
        <v>0</v>
      </c>
      <c r="BI194">
        <v>0</v>
      </c>
      <c r="BJ194">
        <v>0</v>
      </c>
      <c r="BK194">
        <v>0</v>
      </c>
      <c r="BL194">
        <v>0</v>
      </c>
      <c r="BM194">
        <v>0</v>
      </c>
      <c r="BN194">
        <v>0</v>
      </c>
      <c r="BO194">
        <v>0</v>
      </c>
      <c r="BP194">
        <v>0</v>
      </c>
      <c r="BQ194">
        <v>0</v>
      </c>
      <c r="BR194">
        <v>0</v>
      </c>
      <c r="BS194">
        <v>0</v>
      </c>
      <c r="BT194">
        <v>0</v>
      </c>
      <c r="BU194">
        <v>0</v>
      </c>
      <c r="BV194">
        <v>0</v>
      </c>
      <c r="BW194">
        <v>0</v>
      </c>
      <c r="CX194">
        <f>Y194*Source!I218</f>
        <v>156.48616479999998</v>
      </c>
      <c r="CY194">
        <f>AA194</f>
        <v>1</v>
      </c>
      <c r="CZ194">
        <f>AE194</f>
        <v>1</v>
      </c>
      <c r="DA194">
        <f>AI194</f>
        <v>1</v>
      </c>
      <c r="DB194">
        <v>0</v>
      </c>
    </row>
    <row r="195" spans="1:106" x14ac:dyDescent="0.2">
      <c r="A195">
        <f>ROW(Source!A219)</f>
        <v>219</v>
      </c>
      <c r="B195">
        <v>42559019</v>
      </c>
      <c r="C195">
        <v>42559357</v>
      </c>
      <c r="D195">
        <v>30515951</v>
      </c>
      <c r="E195">
        <v>30515945</v>
      </c>
      <c r="F195">
        <v>1</v>
      </c>
      <c r="G195">
        <v>30515945</v>
      </c>
      <c r="H195">
        <v>1</v>
      </c>
      <c r="I195" t="s">
        <v>549</v>
      </c>
      <c r="J195" t="s">
        <v>3</v>
      </c>
      <c r="K195" t="s">
        <v>550</v>
      </c>
      <c r="L195">
        <v>1191</v>
      </c>
      <c r="N195">
        <v>1013</v>
      </c>
      <c r="O195" t="s">
        <v>551</v>
      </c>
      <c r="P195" t="s">
        <v>551</v>
      </c>
      <c r="Q195">
        <v>1</v>
      </c>
      <c r="W195">
        <v>0</v>
      </c>
      <c r="X195">
        <v>476480486</v>
      </c>
      <c r="Y195">
        <v>67.965000000000003</v>
      </c>
      <c r="AA195">
        <v>0</v>
      </c>
      <c r="AB195">
        <v>0</v>
      </c>
      <c r="AC195">
        <v>0</v>
      </c>
      <c r="AD195">
        <v>0</v>
      </c>
      <c r="AE195">
        <v>0</v>
      </c>
      <c r="AF195">
        <v>0</v>
      </c>
      <c r="AG195">
        <v>0</v>
      </c>
      <c r="AH195">
        <v>0</v>
      </c>
      <c r="AI195">
        <v>1</v>
      </c>
      <c r="AJ195">
        <v>1</v>
      </c>
      <c r="AK195">
        <v>1</v>
      </c>
      <c r="AL195">
        <v>1</v>
      </c>
      <c r="AN195">
        <v>0</v>
      </c>
      <c r="AO195">
        <v>1</v>
      </c>
      <c r="AP195">
        <v>1</v>
      </c>
      <c r="AQ195">
        <v>0</v>
      </c>
      <c r="AR195">
        <v>0</v>
      </c>
      <c r="AS195" t="s">
        <v>3</v>
      </c>
      <c r="AT195">
        <v>59.1</v>
      </c>
      <c r="AU195" t="s">
        <v>22</v>
      </c>
      <c r="AV195">
        <v>1</v>
      </c>
      <c r="AW195">
        <v>2</v>
      </c>
      <c r="AX195">
        <v>42706789</v>
      </c>
      <c r="AY195">
        <v>1</v>
      </c>
      <c r="AZ195">
        <v>0</v>
      </c>
      <c r="BA195">
        <v>278</v>
      </c>
      <c r="BB195">
        <v>0</v>
      </c>
      <c r="BC195">
        <v>0</v>
      </c>
      <c r="BD195">
        <v>0</v>
      </c>
      <c r="BE195">
        <v>0</v>
      </c>
      <c r="BF195">
        <v>0</v>
      </c>
      <c r="BG195">
        <v>0</v>
      </c>
      <c r="BH195">
        <v>0</v>
      </c>
      <c r="BI195">
        <v>0</v>
      </c>
      <c r="BJ195">
        <v>0</v>
      </c>
      <c r="BK195">
        <v>0</v>
      </c>
      <c r="BL195">
        <v>0</v>
      </c>
      <c r="BM195">
        <v>0</v>
      </c>
      <c r="BN195">
        <v>0</v>
      </c>
      <c r="BO195">
        <v>0</v>
      </c>
      <c r="BP195">
        <v>0</v>
      </c>
      <c r="BQ195">
        <v>0</v>
      </c>
      <c r="BR195">
        <v>0</v>
      </c>
      <c r="BS195">
        <v>0</v>
      </c>
      <c r="BT195">
        <v>0</v>
      </c>
      <c r="BU195">
        <v>0</v>
      </c>
      <c r="BV195">
        <v>0</v>
      </c>
      <c r="BW195">
        <v>0</v>
      </c>
      <c r="CX195">
        <f>Y195*Source!I219</f>
        <v>79.051450799999998</v>
      </c>
      <c r="CY195">
        <f>AD195</f>
        <v>0</v>
      </c>
      <c r="CZ195">
        <f>AH195</f>
        <v>0</v>
      </c>
      <c r="DA195">
        <f>AL195</f>
        <v>1</v>
      </c>
      <c r="DB195">
        <v>0</v>
      </c>
    </row>
    <row r="196" spans="1:106" x14ac:dyDescent="0.2">
      <c r="A196">
        <f>ROW(Source!A219)</f>
        <v>219</v>
      </c>
      <c r="B196">
        <v>42559019</v>
      </c>
      <c r="C196">
        <v>42559357</v>
      </c>
      <c r="D196">
        <v>30516999</v>
      </c>
      <c r="E196">
        <v>30515945</v>
      </c>
      <c r="F196">
        <v>1</v>
      </c>
      <c r="G196">
        <v>30515945</v>
      </c>
      <c r="H196">
        <v>2</v>
      </c>
      <c r="I196" t="s">
        <v>552</v>
      </c>
      <c r="J196" t="s">
        <v>3</v>
      </c>
      <c r="K196" t="s">
        <v>553</v>
      </c>
      <c r="L196">
        <v>1344</v>
      </c>
      <c r="N196">
        <v>1008</v>
      </c>
      <c r="O196" t="s">
        <v>554</v>
      </c>
      <c r="P196" t="s">
        <v>554</v>
      </c>
      <c r="Q196">
        <v>1</v>
      </c>
      <c r="W196">
        <v>0</v>
      </c>
      <c r="X196">
        <v>-1180195794</v>
      </c>
      <c r="Y196">
        <v>196.3125</v>
      </c>
      <c r="AA196">
        <v>0</v>
      </c>
      <c r="AB196">
        <v>1</v>
      </c>
      <c r="AC196">
        <v>0</v>
      </c>
      <c r="AD196">
        <v>0</v>
      </c>
      <c r="AE196">
        <v>0</v>
      </c>
      <c r="AF196">
        <v>1</v>
      </c>
      <c r="AG196">
        <v>0</v>
      </c>
      <c r="AH196">
        <v>0</v>
      </c>
      <c r="AI196">
        <v>1</v>
      </c>
      <c r="AJ196">
        <v>1</v>
      </c>
      <c r="AK196">
        <v>1</v>
      </c>
      <c r="AL196">
        <v>1</v>
      </c>
      <c r="AN196">
        <v>0</v>
      </c>
      <c r="AO196">
        <v>1</v>
      </c>
      <c r="AP196">
        <v>1</v>
      </c>
      <c r="AQ196">
        <v>0</v>
      </c>
      <c r="AR196">
        <v>0</v>
      </c>
      <c r="AS196" t="s">
        <v>3</v>
      </c>
      <c r="AT196">
        <v>157.05000000000001</v>
      </c>
      <c r="AU196" t="s">
        <v>21</v>
      </c>
      <c r="AV196">
        <v>0</v>
      </c>
      <c r="AW196">
        <v>2</v>
      </c>
      <c r="AX196">
        <v>42706790</v>
      </c>
      <c r="AY196">
        <v>1</v>
      </c>
      <c r="AZ196">
        <v>0</v>
      </c>
      <c r="BA196">
        <v>279</v>
      </c>
      <c r="BB196">
        <v>0</v>
      </c>
      <c r="BC196">
        <v>0</v>
      </c>
      <c r="BD196">
        <v>0</v>
      </c>
      <c r="BE196">
        <v>0</v>
      </c>
      <c r="BF196">
        <v>0</v>
      </c>
      <c r="BG196">
        <v>0</v>
      </c>
      <c r="BH196">
        <v>0</v>
      </c>
      <c r="BI196">
        <v>0</v>
      </c>
      <c r="BJ196">
        <v>0</v>
      </c>
      <c r="BK196">
        <v>0</v>
      </c>
      <c r="BL196">
        <v>0</v>
      </c>
      <c r="BM196">
        <v>0</v>
      </c>
      <c r="BN196">
        <v>0</v>
      </c>
      <c r="BO196">
        <v>0</v>
      </c>
      <c r="BP196">
        <v>0</v>
      </c>
      <c r="BQ196">
        <v>0</v>
      </c>
      <c r="BR196">
        <v>0</v>
      </c>
      <c r="BS196">
        <v>0</v>
      </c>
      <c r="BT196">
        <v>0</v>
      </c>
      <c r="BU196">
        <v>0</v>
      </c>
      <c r="BV196">
        <v>0</v>
      </c>
      <c r="BW196">
        <v>0</v>
      </c>
      <c r="CX196">
        <f>Y196*Source!I219</f>
        <v>228.33499499999999</v>
      </c>
      <c r="CY196">
        <f>AB196</f>
        <v>1</v>
      </c>
      <c r="CZ196">
        <f>AF196</f>
        <v>1</v>
      </c>
      <c r="DA196">
        <f>AJ196</f>
        <v>1</v>
      </c>
      <c r="DB196">
        <v>0</v>
      </c>
    </row>
    <row r="197" spans="1:106" x14ac:dyDescent="0.2">
      <c r="A197">
        <f>ROW(Source!A219)</f>
        <v>219</v>
      </c>
      <c r="B197">
        <v>42559019</v>
      </c>
      <c r="C197">
        <v>42559357</v>
      </c>
      <c r="D197">
        <v>30578608</v>
      </c>
      <c r="E197">
        <v>1</v>
      </c>
      <c r="F197">
        <v>1</v>
      </c>
      <c r="G197">
        <v>30515945</v>
      </c>
      <c r="H197">
        <v>3</v>
      </c>
      <c r="I197" t="s">
        <v>592</v>
      </c>
      <c r="J197" t="s">
        <v>593</v>
      </c>
      <c r="K197" t="s">
        <v>594</v>
      </c>
      <c r="L197">
        <v>1391</v>
      </c>
      <c r="N197">
        <v>1013</v>
      </c>
      <c r="O197" t="s">
        <v>595</v>
      </c>
      <c r="P197" t="s">
        <v>595</v>
      </c>
      <c r="Q197">
        <v>1</v>
      </c>
      <c r="W197">
        <v>0</v>
      </c>
      <c r="X197">
        <v>691494771</v>
      </c>
      <c r="Y197">
        <v>44.2</v>
      </c>
      <c r="AA197">
        <v>36.340000000000003</v>
      </c>
      <c r="AB197">
        <v>0</v>
      </c>
      <c r="AC197">
        <v>0</v>
      </c>
      <c r="AD197">
        <v>0</v>
      </c>
      <c r="AE197">
        <v>14.48</v>
      </c>
      <c r="AF197">
        <v>0</v>
      </c>
      <c r="AG197">
        <v>0</v>
      </c>
      <c r="AH197">
        <v>0</v>
      </c>
      <c r="AI197">
        <v>2.5099999999999998</v>
      </c>
      <c r="AJ197">
        <v>1</v>
      </c>
      <c r="AK197">
        <v>1</v>
      </c>
      <c r="AL197">
        <v>1</v>
      </c>
      <c r="AN197">
        <v>0</v>
      </c>
      <c r="AO197">
        <v>1</v>
      </c>
      <c r="AP197">
        <v>0</v>
      </c>
      <c r="AQ197">
        <v>0</v>
      </c>
      <c r="AR197">
        <v>0</v>
      </c>
      <c r="AS197" t="s">
        <v>3</v>
      </c>
      <c r="AT197">
        <v>44.2</v>
      </c>
      <c r="AU197" t="s">
        <v>3</v>
      </c>
      <c r="AV197">
        <v>0</v>
      </c>
      <c r="AW197">
        <v>2</v>
      </c>
      <c r="AX197">
        <v>42706791</v>
      </c>
      <c r="AY197">
        <v>1</v>
      </c>
      <c r="AZ197">
        <v>0</v>
      </c>
      <c r="BA197">
        <v>280</v>
      </c>
      <c r="BB197">
        <v>0</v>
      </c>
      <c r="BC197">
        <v>0</v>
      </c>
      <c r="BD197">
        <v>0</v>
      </c>
      <c r="BE197">
        <v>0</v>
      </c>
      <c r="BF197">
        <v>0</v>
      </c>
      <c r="BG197">
        <v>0</v>
      </c>
      <c r="BH197">
        <v>0</v>
      </c>
      <c r="BI197">
        <v>0</v>
      </c>
      <c r="BJ197">
        <v>0</v>
      </c>
      <c r="BK197">
        <v>0</v>
      </c>
      <c r="BL197">
        <v>0</v>
      </c>
      <c r="BM197">
        <v>0</v>
      </c>
      <c r="BN197">
        <v>0</v>
      </c>
      <c r="BO197">
        <v>0</v>
      </c>
      <c r="BP197">
        <v>0</v>
      </c>
      <c r="BQ197">
        <v>0</v>
      </c>
      <c r="BR197">
        <v>0</v>
      </c>
      <c r="BS197">
        <v>0</v>
      </c>
      <c r="BT197">
        <v>0</v>
      </c>
      <c r="BU197">
        <v>0</v>
      </c>
      <c r="BV197">
        <v>0</v>
      </c>
      <c r="BW197">
        <v>0</v>
      </c>
      <c r="CX197">
        <f>Y197*Source!I219</f>
        <v>51.409903999999997</v>
      </c>
      <c r="CY197">
        <f>AA197</f>
        <v>36.340000000000003</v>
      </c>
      <c r="CZ197">
        <f>AE197</f>
        <v>14.48</v>
      </c>
      <c r="DA197">
        <f>AI197</f>
        <v>2.5099999999999998</v>
      </c>
      <c r="DB197">
        <v>0</v>
      </c>
    </row>
    <row r="198" spans="1:106" x14ac:dyDescent="0.2">
      <c r="A198">
        <f>ROW(Source!A219)</f>
        <v>219</v>
      </c>
      <c r="B198">
        <v>42559019</v>
      </c>
      <c r="C198">
        <v>42559357</v>
      </c>
      <c r="D198">
        <v>30541208</v>
      </c>
      <c r="E198">
        <v>30515945</v>
      </c>
      <c r="F198">
        <v>1</v>
      </c>
      <c r="G198">
        <v>30515945</v>
      </c>
      <c r="H198">
        <v>3</v>
      </c>
      <c r="I198" t="s">
        <v>555</v>
      </c>
      <c r="J198" t="s">
        <v>3</v>
      </c>
      <c r="K198" t="s">
        <v>556</v>
      </c>
      <c r="L198">
        <v>1344</v>
      </c>
      <c r="N198">
        <v>1008</v>
      </c>
      <c r="O198" t="s">
        <v>554</v>
      </c>
      <c r="P198" t="s">
        <v>554</v>
      </c>
      <c r="Q198">
        <v>1</v>
      </c>
      <c r="W198">
        <v>0</v>
      </c>
      <c r="X198">
        <v>-94250534</v>
      </c>
      <c r="Y198">
        <v>134.54</v>
      </c>
      <c r="AA198">
        <v>1</v>
      </c>
      <c r="AB198">
        <v>0</v>
      </c>
      <c r="AC198">
        <v>0</v>
      </c>
      <c r="AD198">
        <v>0</v>
      </c>
      <c r="AE198">
        <v>1</v>
      </c>
      <c r="AF198">
        <v>0</v>
      </c>
      <c r="AG198">
        <v>0</v>
      </c>
      <c r="AH198">
        <v>0</v>
      </c>
      <c r="AI198">
        <v>1</v>
      </c>
      <c r="AJ198">
        <v>1</v>
      </c>
      <c r="AK198">
        <v>1</v>
      </c>
      <c r="AL198">
        <v>1</v>
      </c>
      <c r="AN198">
        <v>0</v>
      </c>
      <c r="AO198">
        <v>1</v>
      </c>
      <c r="AP198">
        <v>0</v>
      </c>
      <c r="AQ198">
        <v>0</v>
      </c>
      <c r="AR198">
        <v>0</v>
      </c>
      <c r="AS198" t="s">
        <v>3</v>
      </c>
      <c r="AT198">
        <v>134.54</v>
      </c>
      <c r="AU198" t="s">
        <v>3</v>
      </c>
      <c r="AV198">
        <v>0</v>
      </c>
      <c r="AW198">
        <v>2</v>
      </c>
      <c r="AX198">
        <v>42706793</v>
      </c>
      <c r="AY198">
        <v>1</v>
      </c>
      <c r="AZ198">
        <v>0</v>
      </c>
      <c r="BA198">
        <v>282</v>
      </c>
      <c r="BB198">
        <v>0</v>
      </c>
      <c r="BC198">
        <v>0</v>
      </c>
      <c r="BD198">
        <v>0</v>
      </c>
      <c r="BE198">
        <v>0</v>
      </c>
      <c r="BF198">
        <v>0</v>
      </c>
      <c r="BG198">
        <v>0</v>
      </c>
      <c r="BH198">
        <v>0</v>
      </c>
      <c r="BI198">
        <v>0</v>
      </c>
      <c r="BJ198">
        <v>0</v>
      </c>
      <c r="BK198">
        <v>0</v>
      </c>
      <c r="BL198">
        <v>0</v>
      </c>
      <c r="BM198">
        <v>0</v>
      </c>
      <c r="BN198">
        <v>0</v>
      </c>
      <c r="BO198">
        <v>0</v>
      </c>
      <c r="BP198">
        <v>0</v>
      </c>
      <c r="BQ198">
        <v>0</v>
      </c>
      <c r="BR198">
        <v>0</v>
      </c>
      <c r="BS198">
        <v>0</v>
      </c>
      <c r="BT198">
        <v>0</v>
      </c>
      <c r="BU198">
        <v>0</v>
      </c>
      <c r="BV198">
        <v>0</v>
      </c>
      <c r="BW198">
        <v>0</v>
      </c>
      <c r="CX198">
        <f>Y198*Source!I219</f>
        <v>156.48616479999998</v>
      </c>
      <c r="CY198">
        <f>AA198</f>
        <v>1</v>
      </c>
      <c r="CZ198">
        <f>AE198</f>
        <v>1</v>
      </c>
      <c r="DA198">
        <f>AI198</f>
        <v>1</v>
      </c>
      <c r="DB198">
        <v>0</v>
      </c>
    </row>
    <row r="199" spans="1:106" x14ac:dyDescent="0.2">
      <c r="A199">
        <f>ROW(Source!A222)</f>
        <v>222</v>
      </c>
      <c r="B199">
        <v>42559021</v>
      </c>
      <c r="C199">
        <v>42559364</v>
      </c>
      <c r="D199">
        <v>30515951</v>
      </c>
      <c r="E199">
        <v>30515945</v>
      </c>
      <c r="F199">
        <v>1</v>
      </c>
      <c r="G199">
        <v>30515945</v>
      </c>
      <c r="H199">
        <v>1</v>
      </c>
      <c r="I199" t="s">
        <v>549</v>
      </c>
      <c r="J199" t="s">
        <v>3</v>
      </c>
      <c r="K199" t="s">
        <v>550</v>
      </c>
      <c r="L199">
        <v>1191</v>
      </c>
      <c r="N199">
        <v>1013</v>
      </c>
      <c r="O199" t="s">
        <v>551</v>
      </c>
      <c r="P199" t="s">
        <v>551</v>
      </c>
      <c r="Q199">
        <v>1</v>
      </c>
      <c r="W199">
        <v>0</v>
      </c>
      <c r="X199">
        <v>476480486</v>
      </c>
      <c r="Y199">
        <v>1.6904999999999999</v>
      </c>
      <c r="AA199">
        <v>0</v>
      </c>
      <c r="AB199">
        <v>0</v>
      </c>
      <c r="AC199">
        <v>0</v>
      </c>
      <c r="AD199">
        <v>0</v>
      </c>
      <c r="AE199">
        <v>0</v>
      </c>
      <c r="AF199">
        <v>0</v>
      </c>
      <c r="AG199">
        <v>0</v>
      </c>
      <c r="AH199">
        <v>0</v>
      </c>
      <c r="AI199">
        <v>1</v>
      </c>
      <c r="AJ199">
        <v>1</v>
      </c>
      <c r="AK199">
        <v>1</v>
      </c>
      <c r="AL199">
        <v>1</v>
      </c>
      <c r="AN199">
        <v>0</v>
      </c>
      <c r="AO199">
        <v>1</v>
      </c>
      <c r="AP199">
        <v>1</v>
      </c>
      <c r="AQ199">
        <v>0</v>
      </c>
      <c r="AR199">
        <v>0</v>
      </c>
      <c r="AS199" t="s">
        <v>3</v>
      </c>
      <c r="AT199">
        <v>1.47</v>
      </c>
      <c r="AU199" t="s">
        <v>22</v>
      </c>
      <c r="AV199">
        <v>1</v>
      </c>
      <c r="AW199">
        <v>2</v>
      </c>
      <c r="AX199">
        <v>42706795</v>
      </c>
      <c r="AY199">
        <v>1</v>
      </c>
      <c r="AZ199">
        <v>0</v>
      </c>
      <c r="BA199">
        <v>283</v>
      </c>
      <c r="BB199">
        <v>0</v>
      </c>
      <c r="BC199">
        <v>0</v>
      </c>
      <c r="BD199">
        <v>0</v>
      </c>
      <c r="BE199">
        <v>0</v>
      </c>
      <c r="BF199">
        <v>0</v>
      </c>
      <c r="BG199">
        <v>0</v>
      </c>
      <c r="BH199">
        <v>0</v>
      </c>
      <c r="BI199">
        <v>0</v>
      </c>
      <c r="BJ199">
        <v>0</v>
      </c>
      <c r="BK199">
        <v>0</v>
      </c>
      <c r="BL199">
        <v>0</v>
      </c>
      <c r="BM199">
        <v>0</v>
      </c>
      <c r="BN199">
        <v>0</v>
      </c>
      <c r="BO199">
        <v>0</v>
      </c>
      <c r="BP199">
        <v>0</v>
      </c>
      <c r="BQ199">
        <v>0</v>
      </c>
      <c r="BR199">
        <v>0</v>
      </c>
      <c r="BS199">
        <v>0</v>
      </c>
      <c r="BT199">
        <v>0</v>
      </c>
      <c r="BU199">
        <v>0</v>
      </c>
      <c r="BV199">
        <v>0</v>
      </c>
      <c r="BW199">
        <v>0</v>
      </c>
      <c r="CX199">
        <f>Y199*Source!I222</f>
        <v>16.904999999999998</v>
      </c>
      <c r="CY199">
        <f>AD199</f>
        <v>0</v>
      </c>
      <c r="CZ199">
        <f>AH199</f>
        <v>0</v>
      </c>
      <c r="DA199">
        <f>AL199</f>
        <v>1</v>
      </c>
      <c r="DB199">
        <v>0</v>
      </c>
    </row>
    <row r="200" spans="1:106" x14ac:dyDescent="0.2">
      <c r="A200">
        <f>ROW(Source!A222)</f>
        <v>222</v>
      </c>
      <c r="B200">
        <v>42559021</v>
      </c>
      <c r="C200">
        <v>42559364</v>
      </c>
      <c r="D200">
        <v>30516999</v>
      </c>
      <c r="E200">
        <v>30515945</v>
      </c>
      <c r="F200">
        <v>1</v>
      </c>
      <c r="G200">
        <v>30515945</v>
      </c>
      <c r="H200">
        <v>2</v>
      </c>
      <c r="I200" t="s">
        <v>552</v>
      </c>
      <c r="J200" t="s">
        <v>3</v>
      </c>
      <c r="K200" t="s">
        <v>553</v>
      </c>
      <c r="L200">
        <v>1344</v>
      </c>
      <c r="N200">
        <v>1008</v>
      </c>
      <c r="O200" t="s">
        <v>554</v>
      </c>
      <c r="P200" t="s">
        <v>554</v>
      </c>
      <c r="Q200">
        <v>1</v>
      </c>
      <c r="W200">
        <v>0</v>
      </c>
      <c r="X200">
        <v>-1180195794</v>
      </c>
      <c r="Y200">
        <v>4.1875</v>
      </c>
      <c r="AA200">
        <v>0</v>
      </c>
      <c r="AB200">
        <v>1</v>
      </c>
      <c r="AC200">
        <v>0</v>
      </c>
      <c r="AD200">
        <v>0</v>
      </c>
      <c r="AE200">
        <v>0</v>
      </c>
      <c r="AF200">
        <v>1</v>
      </c>
      <c r="AG200">
        <v>0</v>
      </c>
      <c r="AH200">
        <v>0</v>
      </c>
      <c r="AI200">
        <v>1</v>
      </c>
      <c r="AJ200">
        <v>1</v>
      </c>
      <c r="AK200">
        <v>1</v>
      </c>
      <c r="AL200">
        <v>1</v>
      </c>
      <c r="AN200">
        <v>0</v>
      </c>
      <c r="AO200">
        <v>1</v>
      </c>
      <c r="AP200">
        <v>1</v>
      </c>
      <c r="AQ200">
        <v>0</v>
      </c>
      <c r="AR200">
        <v>0</v>
      </c>
      <c r="AS200" t="s">
        <v>3</v>
      </c>
      <c r="AT200">
        <v>3.35</v>
      </c>
      <c r="AU200" t="s">
        <v>21</v>
      </c>
      <c r="AV200">
        <v>0</v>
      </c>
      <c r="AW200">
        <v>2</v>
      </c>
      <c r="AX200">
        <v>42706796</v>
      </c>
      <c r="AY200">
        <v>1</v>
      </c>
      <c r="AZ200">
        <v>0</v>
      </c>
      <c r="BA200">
        <v>284</v>
      </c>
      <c r="BB200">
        <v>0</v>
      </c>
      <c r="BC200">
        <v>0</v>
      </c>
      <c r="BD200">
        <v>0</v>
      </c>
      <c r="BE200">
        <v>0</v>
      </c>
      <c r="BF200">
        <v>0</v>
      </c>
      <c r="BG200">
        <v>0</v>
      </c>
      <c r="BH200">
        <v>0</v>
      </c>
      <c r="BI200">
        <v>0</v>
      </c>
      <c r="BJ200">
        <v>0</v>
      </c>
      <c r="BK200">
        <v>0</v>
      </c>
      <c r="BL200">
        <v>0</v>
      </c>
      <c r="BM200">
        <v>0</v>
      </c>
      <c r="BN200">
        <v>0</v>
      </c>
      <c r="BO200">
        <v>0</v>
      </c>
      <c r="BP200">
        <v>0</v>
      </c>
      <c r="BQ200">
        <v>0</v>
      </c>
      <c r="BR200">
        <v>0</v>
      </c>
      <c r="BS200">
        <v>0</v>
      </c>
      <c r="BT200">
        <v>0</v>
      </c>
      <c r="BU200">
        <v>0</v>
      </c>
      <c r="BV200">
        <v>0</v>
      </c>
      <c r="BW200">
        <v>0</v>
      </c>
      <c r="CX200">
        <f>Y200*Source!I222</f>
        <v>41.875</v>
      </c>
      <c r="CY200">
        <f>AB200</f>
        <v>1</v>
      </c>
      <c r="CZ200">
        <f>AF200</f>
        <v>1</v>
      </c>
      <c r="DA200">
        <f>AJ200</f>
        <v>1</v>
      </c>
      <c r="DB200">
        <v>0</v>
      </c>
    </row>
    <row r="201" spans="1:106" x14ac:dyDescent="0.2">
      <c r="A201">
        <f>ROW(Source!A222)</f>
        <v>222</v>
      </c>
      <c r="B201">
        <v>42559021</v>
      </c>
      <c r="C201">
        <v>42559364</v>
      </c>
      <c r="D201">
        <v>30571127</v>
      </c>
      <c r="E201">
        <v>1</v>
      </c>
      <c r="F201">
        <v>1</v>
      </c>
      <c r="G201">
        <v>30515945</v>
      </c>
      <c r="H201">
        <v>3</v>
      </c>
      <c r="I201" t="s">
        <v>586</v>
      </c>
      <c r="J201" t="s">
        <v>587</v>
      </c>
      <c r="K201" t="s">
        <v>588</v>
      </c>
      <c r="L201">
        <v>1348</v>
      </c>
      <c r="N201">
        <v>1009</v>
      </c>
      <c r="O201" t="s">
        <v>172</v>
      </c>
      <c r="P201" t="s">
        <v>172</v>
      </c>
      <c r="Q201">
        <v>1000</v>
      </c>
      <c r="W201">
        <v>0</v>
      </c>
      <c r="X201">
        <v>-1798553121</v>
      </c>
      <c r="Y201">
        <v>1.1000000000000001E-3</v>
      </c>
      <c r="AA201">
        <v>17876.91</v>
      </c>
      <c r="AB201">
        <v>0</v>
      </c>
      <c r="AC201">
        <v>0</v>
      </c>
      <c r="AD201">
        <v>0</v>
      </c>
      <c r="AE201">
        <v>17876.91</v>
      </c>
      <c r="AF201">
        <v>0</v>
      </c>
      <c r="AG201">
        <v>0</v>
      </c>
      <c r="AH201">
        <v>0</v>
      </c>
      <c r="AI201">
        <v>1</v>
      </c>
      <c r="AJ201">
        <v>1</v>
      </c>
      <c r="AK201">
        <v>1</v>
      </c>
      <c r="AL201">
        <v>1</v>
      </c>
      <c r="AN201">
        <v>0</v>
      </c>
      <c r="AO201">
        <v>1</v>
      </c>
      <c r="AP201">
        <v>0</v>
      </c>
      <c r="AQ201">
        <v>0</v>
      </c>
      <c r="AR201">
        <v>0</v>
      </c>
      <c r="AS201" t="s">
        <v>3</v>
      </c>
      <c r="AT201">
        <v>1.1000000000000001E-3</v>
      </c>
      <c r="AU201" t="s">
        <v>3</v>
      </c>
      <c r="AV201">
        <v>0</v>
      </c>
      <c r="AW201">
        <v>2</v>
      </c>
      <c r="AX201">
        <v>42706797</v>
      </c>
      <c r="AY201">
        <v>1</v>
      </c>
      <c r="AZ201">
        <v>0</v>
      </c>
      <c r="BA201">
        <v>285</v>
      </c>
      <c r="BB201">
        <v>0</v>
      </c>
      <c r="BC201">
        <v>0</v>
      </c>
      <c r="BD201">
        <v>0</v>
      </c>
      <c r="BE201">
        <v>0</v>
      </c>
      <c r="BF201">
        <v>0</v>
      </c>
      <c r="BG201">
        <v>0</v>
      </c>
      <c r="BH201">
        <v>0</v>
      </c>
      <c r="BI201">
        <v>0</v>
      </c>
      <c r="BJ201">
        <v>0</v>
      </c>
      <c r="BK201">
        <v>0</v>
      </c>
      <c r="BL201">
        <v>0</v>
      </c>
      <c r="BM201">
        <v>0</v>
      </c>
      <c r="BN201">
        <v>0</v>
      </c>
      <c r="BO201">
        <v>0</v>
      </c>
      <c r="BP201">
        <v>0</v>
      </c>
      <c r="BQ201">
        <v>0</v>
      </c>
      <c r="BR201">
        <v>0</v>
      </c>
      <c r="BS201">
        <v>0</v>
      </c>
      <c r="BT201">
        <v>0</v>
      </c>
      <c r="BU201">
        <v>0</v>
      </c>
      <c r="BV201">
        <v>0</v>
      </c>
      <c r="BW201">
        <v>0</v>
      </c>
      <c r="CX201">
        <f>Y201*Source!I222</f>
        <v>1.1000000000000001E-2</v>
      </c>
      <c r="CY201">
        <f>AA201</f>
        <v>17876.91</v>
      </c>
      <c r="CZ201">
        <f>AE201</f>
        <v>17876.91</v>
      </c>
      <c r="DA201">
        <f>AI201</f>
        <v>1</v>
      </c>
      <c r="DB201">
        <v>0</v>
      </c>
    </row>
    <row r="202" spans="1:106" x14ac:dyDescent="0.2">
      <c r="A202">
        <f>ROW(Source!A222)</f>
        <v>222</v>
      </c>
      <c r="B202">
        <v>42559021</v>
      </c>
      <c r="C202">
        <v>42559364</v>
      </c>
      <c r="D202">
        <v>30541208</v>
      </c>
      <c r="E202">
        <v>30515945</v>
      </c>
      <c r="F202">
        <v>1</v>
      </c>
      <c r="G202">
        <v>30515945</v>
      </c>
      <c r="H202">
        <v>3</v>
      </c>
      <c r="I202" t="s">
        <v>555</v>
      </c>
      <c r="J202" t="s">
        <v>3</v>
      </c>
      <c r="K202" t="s">
        <v>556</v>
      </c>
      <c r="L202">
        <v>1344</v>
      </c>
      <c r="N202">
        <v>1008</v>
      </c>
      <c r="O202" t="s">
        <v>554</v>
      </c>
      <c r="P202" t="s">
        <v>554</v>
      </c>
      <c r="Q202">
        <v>1</v>
      </c>
      <c r="W202">
        <v>0</v>
      </c>
      <c r="X202">
        <v>-94250534</v>
      </c>
      <c r="Y202">
        <v>0.84</v>
      </c>
      <c r="AA202">
        <v>1</v>
      </c>
      <c r="AB202">
        <v>0</v>
      </c>
      <c r="AC202">
        <v>0</v>
      </c>
      <c r="AD202">
        <v>0</v>
      </c>
      <c r="AE202">
        <v>1</v>
      </c>
      <c r="AF202">
        <v>0</v>
      </c>
      <c r="AG202">
        <v>0</v>
      </c>
      <c r="AH202">
        <v>0</v>
      </c>
      <c r="AI202">
        <v>1</v>
      </c>
      <c r="AJ202">
        <v>1</v>
      </c>
      <c r="AK202">
        <v>1</v>
      </c>
      <c r="AL202">
        <v>1</v>
      </c>
      <c r="AN202">
        <v>0</v>
      </c>
      <c r="AO202">
        <v>1</v>
      </c>
      <c r="AP202">
        <v>0</v>
      </c>
      <c r="AQ202">
        <v>0</v>
      </c>
      <c r="AR202">
        <v>0</v>
      </c>
      <c r="AS202" t="s">
        <v>3</v>
      </c>
      <c r="AT202">
        <v>0.84</v>
      </c>
      <c r="AU202" t="s">
        <v>3</v>
      </c>
      <c r="AV202">
        <v>0</v>
      </c>
      <c r="AW202">
        <v>2</v>
      </c>
      <c r="AX202">
        <v>42706800</v>
      </c>
      <c r="AY202">
        <v>1</v>
      </c>
      <c r="AZ202">
        <v>0</v>
      </c>
      <c r="BA202">
        <v>288</v>
      </c>
      <c r="BB202">
        <v>0</v>
      </c>
      <c r="BC202">
        <v>0</v>
      </c>
      <c r="BD202">
        <v>0</v>
      </c>
      <c r="BE202">
        <v>0</v>
      </c>
      <c r="BF202">
        <v>0</v>
      </c>
      <c r="BG202">
        <v>0</v>
      </c>
      <c r="BH202">
        <v>0</v>
      </c>
      <c r="BI202">
        <v>0</v>
      </c>
      <c r="BJ202">
        <v>0</v>
      </c>
      <c r="BK202">
        <v>0</v>
      </c>
      <c r="BL202">
        <v>0</v>
      </c>
      <c r="BM202">
        <v>0</v>
      </c>
      <c r="BN202">
        <v>0</v>
      </c>
      <c r="BO202">
        <v>0</v>
      </c>
      <c r="BP202">
        <v>0</v>
      </c>
      <c r="BQ202">
        <v>0</v>
      </c>
      <c r="BR202">
        <v>0</v>
      </c>
      <c r="BS202">
        <v>0</v>
      </c>
      <c r="BT202">
        <v>0</v>
      </c>
      <c r="BU202">
        <v>0</v>
      </c>
      <c r="BV202">
        <v>0</v>
      </c>
      <c r="BW202">
        <v>0</v>
      </c>
      <c r="CX202">
        <f>Y202*Source!I222</f>
        <v>8.4</v>
      </c>
      <c r="CY202">
        <f>AA202</f>
        <v>1</v>
      </c>
      <c r="CZ202">
        <f>AE202</f>
        <v>1</v>
      </c>
      <c r="DA202">
        <f>AI202</f>
        <v>1</v>
      </c>
      <c r="DB202">
        <v>0</v>
      </c>
    </row>
    <row r="203" spans="1:106" x14ac:dyDescent="0.2">
      <c r="A203">
        <f>ROW(Source!A223)</f>
        <v>223</v>
      </c>
      <c r="B203">
        <v>42559019</v>
      </c>
      <c r="C203">
        <v>42559364</v>
      </c>
      <c r="D203">
        <v>30515951</v>
      </c>
      <c r="E203">
        <v>30515945</v>
      </c>
      <c r="F203">
        <v>1</v>
      </c>
      <c r="G203">
        <v>30515945</v>
      </c>
      <c r="H203">
        <v>1</v>
      </c>
      <c r="I203" t="s">
        <v>549</v>
      </c>
      <c r="J203" t="s">
        <v>3</v>
      </c>
      <c r="K203" t="s">
        <v>550</v>
      </c>
      <c r="L203">
        <v>1191</v>
      </c>
      <c r="N203">
        <v>1013</v>
      </c>
      <c r="O203" t="s">
        <v>551</v>
      </c>
      <c r="P203" t="s">
        <v>551</v>
      </c>
      <c r="Q203">
        <v>1</v>
      </c>
      <c r="W203">
        <v>0</v>
      </c>
      <c r="X203">
        <v>476480486</v>
      </c>
      <c r="Y203">
        <v>1.6904999999999999</v>
      </c>
      <c r="AA203">
        <v>0</v>
      </c>
      <c r="AB203">
        <v>0</v>
      </c>
      <c r="AC203">
        <v>0</v>
      </c>
      <c r="AD203">
        <v>0</v>
      </c>
      <c r="AE203">
        <v>0</v>
      </c>
      <c r="AF203">
        <v>0</v>
      </c>
      <c r="AG203">
        <v>0</v>
      </c>
      <c r="AH203">
        <v>0</v>
      </c>
      <c r="AI203">
        <v>1</v>
      </c>
      <c r="AJ203">
        <v>1</v>
      </c>
      <c r="AK203">
        <v>1</v>
      </c>
      <c r="AL203">
        <v>1</v>
      </c>
      <c r="AN203">
        <v>0</v>
      </c>
      <c r="AO203">
        <v>1</v>
      </c>
      <c r="AP203">
        <v>1</v>
      </c>
      <c r="AQ203">
        <v>0</v>
      </c>
      <c r="AR203">
        <v>0</v>
      </c>
      <c r="AS203" t="s">
        <v>3</v>
      </c>
      <c r="AT203">
        <v>1.47</v>
      </c>
      <c r="AU203" t="s">
        <v>22</v>
      </c>
      <c r="AV203">
        <v>1</v>
      </c>
      <c r="AW203">
        <v>2</v>
      </c>
      <c r="AX203">
        <v>42706795</v>
      </c>
      <c r="AY203">
        <v>1</v>
      </c>
      <c r="AZ203">
        <v>0</v>
      </c>
      <c r="BA203">
        <v>289</v>
      </c>
      <c r="BB203">
        <v>0</v>
      </c>
      <c r="BC203">
        <v>0</v>
      </c>
      <c r="BD203">
        <v>0</v>
      </c>
      <c r="BE203">
        <v>0</v>
      </c>
      <c r="BF203">
        <v>0</v>
      </c>
      <c r="BG203">
        <v>0</v>
      </c>
      <c r="BH203">
        <v>0</v>
      </c>
      <c r="BI203">
        <v>0</v>
      </c>
      <c r="BJ203">
        <v>0</v>
      </c>
      <c r="BK203">
        <v>0</v>
      </c>
      <c r="BL203">
        <v>0</v>
      </c>
      <c r="BM203">
        <v>0</v>
      </c>
      <c r="BN203">
        <v>0</v>
      </c>
      <c r="BO203">
        <v>0</v>
      </c>
      <c r="BP203">
        <v>0</v>
      </c>
      <c r="BQ203">
        <v>0</v>
      </c>
      <c r="BR203">
        <v>0</v>
      </c>
      <c r="BS203">
        <v>0</v>
      </c>
      <c r="BT203">
        <v>0</v>
      </c>
      <c r="BU203">
        <v>0</v>
      </c>
      <c r="BV203">
        <v>0</v>
      </c>
      <c r="BW203">
        <v>0</v>
      </c>
      <c r="CX203">
        <f>Y203*Source!I223</f>
        <v>16.904999999999998</v>
      </c>
      <c r="CY203">
        <f>AD203</f>
        <v>0</v>
      </c>
      <c r="CZ203">
        <f>AH203</f>
        <v>0</v>
      </c>
      <c r="DA203">
        <f>AL203</f>
        <v>1</v>
      </c>
      <c r="DB203">
        <v>0</v>
      </c>
    </row>
    <row r="204" spans="1:106" x14ac:dyDescent="0.2">
      <c r="A204">
        <f>ROW(Source!A223)</f>
        <v>223</v>
      </c>
      <c r="B204">
        <v>42559019</v>
      </c>
      <c r="C204">
        <v>42559364</v>
      </c>
      <c r="D204">
        <v>30516999</v>
      </c>
      <c r="E204">
        <v>30515945</v>
      </c>
      <c r="F204">
        <v>1</v>
      </c>
      <c r="G204">
        <v>30515945</v>
      </c>
      <c r="H204">
        <v>2</v>
      </c>
      <c r="I204" t="s">
        <v>552</v>
      </c>
      <c r="J204" t="s">
        <v>3</v>
      </c>
      <c r="K204" t="s">
        <v>553</v>
      </c>
      <c r="L204">
        <v>1344</v>
      </c>
      <c r="N204">
        <v>1008</v>
      </c>
      <c r="O204" t="s">
        <v>554</v>
      </c>
      <c r="P204" t="s">
        <v>554</v>
      </c>
      <c r="Q204">
        <v>1</v>
      </c>
      <c r="W204">
        <v>0</v>
      </c>
      <c r="X204">
        <v>-1180195794</v>
      </c>
      <c r="Y204">
        <v>4.1875</v>
      </c>
      <c r="AA204">
        <v>0</v>
      </c>
      <c r="AB204">
        <v>1</v>
      </c>
      <c r="AC204">
        <v>0</v>
      </c>
      <c r="AD204">
        <v>0</v>
      </c>
      <c r="AE204">
        <v>0</v>
      </c>
      <c r="AF204">
        <v>1</v>
      </c>
      <c r="AG204">
        <v>0</v>
      </c>
      <c r="AH204">
        <v>0</v>
      </c>
      <c r="AI204">
        <v>1</v>
      </c>
      <c r="AJ204">
        <v>1</v>
      </c>
      <c r="AK204">
        <v>1</v>
      </c>
      <c r="AL204">
        <v>1</v>
      </c>
      <c r="AN204">
        <v>0</v>
      </c>
      <c r="AO204">
        <v>1</v>
      </c>
      <c r="AP204">
        <v>1</v>
      </c>
      <c r="AQ204">
        <v>0</v>
      </c>
      <c r="AR204">
        <v>0</v>
      </c>
      <c r="AS204" t="s">
        <v>3</v>
      </c>
      <c r="AT204">
        <v>3.35</v>
      </c>
      <c r="AU204" t="s">
        <v>21</v>
      </c>
      <c r="AV204">
        <v>0</v>
      </c>
      <c r="AW204">
        <v>2</v>
      </c>
      <c r="AX204">
        <v>42706796</v>
      </c>
      <c r="AY204">
        <v>1</v>
      </c>
      <c r="AZ204">
        <v>0</v>
      </c>
      <c r="BA204">
        <v>290</v>
      </c>
      <c r="BB204">
        <v>0</v>
      </c>
      <c r="BC204">
        <v>0</v>
      </c>
      <c r="BD204">
        <v>0</v>
      </c>
      <c r="BE204">
        <v>0</v>
      </c>
      <c r="BF204">
        <v>0</v>
      </c>
      <c r="BG204">
        <v>0</v>
      </c>
      <c r="BH204">
        <v>0</v>
      </c>
      <c r="BI204">
        <v>0</v>
      </c>
      <c r="BJ204">
        <v>0</v>
      </c>
      <c r="BK204">
        <v>0</v>
      </c>
      <c r="BL204">
        <v>0</v>
      </c>
      <c r="BM204">
        <v>0</v>
      </c>
      <c r="BN204">
        <v>0</v>
      </c>
      <c r="BO204">
        <v>0</v>
      </c>
      <c r="BP204">
        <v>0</v>
      </c>
      <c r="BQ204">
        <v>0</v>
      </c>
      <c r="BR204">
        <v>0</v>
      </c>
      <c r="BS204">
        <v>0</v>
      </c>
      <c r="BT204">
        <v>0</v>
      </c>
      <c r="BU204">
        <v>0</v>
      </c>
      <c r="BV204">
        <v>0</v>
      </c>
      <c r="BW204">
        <v>0</v>
      </c>
      <c r="CX204">
        <f>Y204*Source!I223</f>
        <v>41.875</v>
      </c>
      <c r="CY204">
        <f>AB204</f>
        <v>1</v>
      </c>
      <c r="CZ204">
        <f>AF204</f>
        <v>1</v>
      </c>
      <c r="DA204">
        <f>AJ204</f>
        <v>1</v>
      </c>
      <c r="DB204">
        <v>0</v>
      </c>
    </row>
    <row r="205" spans="1:106" x14ac:dyDescent="0.2">
      <c r="A205">
        <f>ROW(Source!A223)</f>
        <v>223</v>
      </c>
      <c r="B205">
        <v>42559019</v>
      </c>
      <c r="C205">
        <v>42559364</v>
      </c>
      <c r="D205">
        <v>30571127</v>
      </c>
      <c r="E205">
        <v>1</v>
      </c>
      <c r="F205">
        <v>1</v>
      </c>
      <c r="G205">
        <v>30515945</v>
      </c>
      <c r="H205">
        <v>3</v>
      </c>
      <c r="I205" t="s">
        <v>586</v>
      </c>
      <c r="J205" t="s">
        <v>587</v>
      </c>
      <c r="K205" t="s">
        <v>588</v>
      </c>
      <c r="L205">
        <v>1348</v>
      </c>
      <c r="N205">
        <v>1009</v>
      </c>
      <c r="O205" t="s">
        <v>172</v>
      </c>
      <c r="P205" t="s">
        <v>172</v>
      </c>
      <c r="Q205">
        <v>1000</v>
      </c>
      <c r="W205">
        <v>0</v>
      </c>
      <c r="X205">
        <v>-1798553121</v>
      </c>
      <c r="Y205">
        <v>1.1000000000000001E-3</v>
      </c>
      <c r="AA205">
        <v>78122.100000000006</v>
      </c>
      <c r="AB205">
        <v>0</v>
      </c>
      <c r="AC205">
        <v>0</v>
      </c>
      <c r="AD205">
        <v>0</v>
      </c>
      <c r="AE205">
        <v>17876.91</v>
      </c>
      <c r="AF205">
        <v>0</v>
      </c>
      <c r="AG205">
        <v>0</v>
      </c>
      <c r="AH205">
        <v>0</v>
      </c>
      <c r="AI205">
        <v>4.37</v>
      </c>
      <c r="AJ205">
        <v>1</v>
      </c>
      <c r="AK205">
        <v>1</v>
      </c>
      <c r="AL205">
        <v>1</v>
      </c>
      <c r="AN205">
        <v>0</v>
      </c>
      <c r="AO205">
        <v>1</v>
      </c>
      <c r="AP205">
        <v>0</v>
      </c>
      <c r="AQ205">
        <v>0</v>
      </c>
      <c r="AR205">
        <v>0</v>
      </c>
      <c r="AS205" t="s">
        <v>3</v>
      </c>
      <c r="AT205">
        <v>1.1000000000000001E-3</v>
      </c>
      <c r="AU205" t="s">
        <v>3</v>
      </c>
      <c r="AV205">
        <v>0</v>
      </c>
      <c r="AW205">
        <v>2</v>
      </c>
      <c r="AX205">
        <v>42706797</v>
      </c>
      <c r="AY205">
        <v>1</v>
      </c>
      <c r="AZ205">
        <v>0</v>
      </c>
      <c r="BA205">
        <v>291</v>
      </c>
      <c r="BB205">
        <v>0</v>
      </c>
      <c r="BC205">
        <v>0</v>
      </c>
      <c r="BD205">
        <v>0</v>
      </c>
      <c r="BE205">
        <v>0</v>
      </c>
      <c r="BF205">
        <v>0</v>
      </c>
      <c r="BG205">
        <v>0</v>
      </c>
      <c r="BH205">
        <v>0</v>
      </c>
      <c r="BI205">
        <v>0</v>
      </c>
      <c r="BJ205">
        <v>0</v>
      </c>
      <c r="BK205">
        <v>0</v>
      </c>
      <c r="BL205">
        <v>0</v>
      </c>
      <c r="BM205">
        <v>0</v>
      </c>
      <c r="BN205">
        <v>0</v>
      </c>
      <c r="BO205">
        <v>0</v>
      </c>
      <c r="BP205">
        <v>0</v>
      </c>
      <c r="BQ205">
        <v>0</v>
      </c>
      <c r="BR205">
        <v>0</v>
      </c>
      <c r="BS205">
        <v>0</v>
      </c>
      <c r="BT205">
        <v>0</v>
      </c>
      <c r="BU205">
        <v>0</v>
      </c>
      <c r="BV205">
        <v>0</v>
      </c>
      <c r="BW205">
        <v>0</v>
      </c>
      <c r="CX205">
        <f>Y205*Source!I223</f>
        <v>1.1000000000000001E-2</v>
      </c>
      <c r="CY205">
        <f>AA205</f>
        <v>78122.100000000006</v>
      </c>
      <c r="CZ205">
        <f>AE205</f>
        <v>17876.91</v>
      </c>
      <c r="DA205">
        <f>AI205</f>
        <v>4.37</v>
      </c>
      <c r="DB205">
        <v>0</v>
      </c>
    </row>
    <row r="206" spans="1:106" x14ac:dyDescent="0.2">
      <c r="A206">
        <f>ROW(Source!A223)</f>
        <v>223</v>
      </c>
      <c r="B206">
        <v>42559019</v>
      </c>
      <c r="C206">
        <v>42559364</v>
      </c>
      <c r="D206">
        <v>30541208</v>
      </c>
      <c r="E206">
        <v>30515945</v>
      </c>
      <c r="F206">
        <v>1</v>
      </c>
      <c r="G206">
        <v>30515945</v>
      </c>
      <c r="H206">
        <v>3</v>
      </c>
      <c r="I206" t="s">
        <v>555</v>
      </c>
      <c r="J206" t="s">
        <v>3</v>
      </c>
      <c r="K206" t="s">
        <v>556</v>
      </c>
      <c r="L206">
        <v>1344</v>
      </c>
      <c r="N206">
        <v>1008</v>
      </c>
      <c r="O206" t="s">
        <v>554</v>
      </c>
      <c r="P206" t="s">
        <v>554</v>
      </c>
      <c r="Q206">
        <v>1</v>
      </c>
      <c r="W206">
        <v>0</v>
      </c>
      <c r="X206">
        <v>-94250534</v>
      </c>
      <c r="Y206">
        <v>0.84</v>
      </c>
      <c r="AA206">
        <v>1</v>
      </c>
      <c r="AB206">
        <v>0</v>
      </c>
      <c r="AC206">
        <v>0</v>
      </c>
      <c r="AD206">
        <v>0</v>
      </c>
      <c r="AE206">
        <v>1</v>
      </c>
      <c r="AF206">
        <v>0</v>
      </c>
      <c r="AG206">
        <v>0</v>
      </c>
      <c r="AH206">
        <v>0</v>
      </c>
      <c r="AI206">
        <v>1</v>
      </c>
      <c r="AJ206">
        <v>1</v>
      </c>
      <c r="AK206">
        <v>1</v>
      </c>
      <c r="AL206">
        <v>1</v>
      </c>
      <c r="AN206">
        <v>0</v>
      </c>
      <c r="AO206">
        <v>1</v>
      </c>
      <c r="AP206">
        <v>0</v>
      </c>
      <c r="AQ206">
        <v>0</v>
      </c>
      <c r="AR206">
        <v>0</v>
      </c>
      <c r="AS206" t="s">
        <v>3</v>
      </c>
      <c r="AT206">
        <v>0.84</v>
      </c>
      <c r="AU206" t="s">
        <v>3</v>
      </c>
      <c r="AV206">
        <v>0</v>
      </c>
      <c r="AW206">
        <v>2</v>
      </c>
      <c r="AX206">
        <v>42706800</v>
      </c>
      <c r="AY206">
        <v>1</v>
      </c>
      <c r="AZ206">
        <v>0</v>
      </c>
      <c r="BA206">
        <v>294</v>
      </c>
      <c r="BB206">
        <v>0</v>
      </c>
      <c r="BC206">
        <v>0</v>
      </c>
      <c r="BD206">
        <v>0</v>
      </c>
      <c r="BE206">
        <v>0</v>
      </c>
      <c r="BF206">
        <v>0</v>
      </c>
      <c r="BG206">
        <v>0</v>
      </c>
      <c r="BH206">
        <v>0</v>
      </c>
      <c r="BI206">
        <v>0</v>
      </c>
      <c r="BJ206">
        <v>0</v>
      </c>
      <c r="BK206">
        <v>0</v>
      </c>
      <c r="BL206">
        <v>0</v>
      </c>
      <c r="BM206">
        <v>0</v>
      </c>
      <c r="BN206">
        <v>0</v>
      </c>
      <c r="BO206">
        <v>0</v>
      </c>
      <c r="BP206">
        <v>0</v>
      </c>
      <c r="BQ206">
        <v>0</v>
      </c>
      <c r="BR206">
        <v>0</v>
      </c>
      <c r="BS206">
        <v>0</v>
      </c>
      <c r="BT206">
        <v>0</v>
      </c>
      <c r="BU206">
        <v>0</v>
      </c>
      <c r="BV206">
        <v>0</v>
      </c>
      <c r="BW206">
        <v>0</v>
      </c>
      <c r="CX206">
        <f>Y206*Source!I223</f>
        <v>8.4</v>
      </c>
      <c r="CY206">
        <f>AA206</f>
        <v>1</v>
      </c>
      <c r="CZ206">
        <f>AE206</f>
        <v>1</v>
      </c>
      <c r="DA206">
        <f>AI206</f>
        <v>1</v>
      </c>
      <c r="DB206">
        <v>0</v>
      </c>
    </row>
    <row r="207" spans="1:106" x14ac:dyDescent="0.2">
      <c r="A207">
        <f>ROW(Source!A226)</f>
        <v>226</v>
      </c>
      <c r="B207">
        <v>42559021</v>
      </c>
      <c r="C207">
        <v>42559371</v>
      </c>
      <c r="D207">
        <v>30515951</v>
      </c>
      <c r="E207">
        <v>30515945</v>
      </c>
      <c r="F207">
        <v>1</v>
      </c>
      <c r="G207">
        <v>30515945</v>
      </c>
      <c r="H207">
        <v>1</v>
      </c>
      <c r="I207" t="s">
        <v>549</v>
      </c>
      <c r="J207" t="s">
        <v>3</v>
      </c>
      <c r="K207" t="s">
        <v>550</v>
      </c>
      <c r="L207">
        <v>1191</v>
      </c>
      <c r="N207">
        <v>1013</v>
      </c>
      <c r="O207" t="s">
        <v>551</v>
      </c>
      <c r="P207" t="s">
        <v>551</v>
      </c>
      <c r="Q207">
        <v>1</v>
      </c>
      <c r="W207">
        <v>0</v>
      </c>
      <c r="X207">
        <v>476480486</v>
      </c>
      <c r="Y207">
        <v>1.6904999999999999</v>
      </c>
      <c r="AA207">
        <v>0</v>
      </c>
      <c r="AB207">
        <v>0</v>
      </c>
      <c r="AC207">
        <v>0</v>
      </c>
      <c r="AD207">
        <v>0</v>
      </c>
      <c r="AE207">
        <v>0</v>
      </c>
      <c r="AF207">
        <v>0</v>
      </c>
      <c r="AG207">
        <v>0</v>
      </c>
      <c r="AH207">
        <v>0</v>
      </c>
      <c r="AI207">
        <v>1</v>
      </c>
      <c r="AJ207">
        <v>1</v>
      </c>
      <c r="AK207">
        <v>1</v>
      </c>
      <c r="AL207">
        <v>1</v>
      </c>
      <c r="AN207">
        <v>0</v>
      </c>
      <c r="AO207">
        <v>1</v>
      </c>
      <c r="AP207">
        <v>1</v>
      </c>
      <c r="AQ207">
        <v>0</v>
      </c>
      <c r="AR207">
        <v>0</v>
      </c>
      <c r="AS207" t="s">
        <v>3</v>
      </c>
      <c r="AT207">
        <v>1.47</v>
      </c>
      <c r="AU207" t="s">
        <v>22</v>
      </c>
      <c r="AV207">
        <v>1</v>
      </c>
      <c r="AW207">
        <v>2</v>
      </c>
      <c r="AX207">
        <v>42706803</v>
      </c>
      <c r="AY207">
        <v>1</v>
      </c>
      <c r="AZ207">
        <v>0</v>
      </c>
      <c r="BA207">
        <v>295</v>
      </c>
      <c r="BB207">
        <v>0</v>
      </c>
      <c r="BC207">
        <v>0</v>
      </c>
      <c r="BD207">
        <v>0</v>
      </c>
      <c r="BE207">
        <v>0</v>
      </c>
      <c r="BF207">
        <v>0</v>
      </c>
      <c r="BG207">
        <v>0</v>
      </c>
      <c r="BH207">
        <v>0</v>
      </c>
      <c r="BI207">
        <v>0</v>
      </c>
      <c r="BJ207">
        <v>0</v>
      </c>
      <c r="BK207">
        <v>0</v>
      </c>
      <c r="BL207">
        <v>0</v>
      </c>
      <c r="BM207">
        <v>0</v>
      </c>
      <c r="BN207">
        <v>0</v>
      </c>
      <c r="BO207">
        <v>0</v>
      </c>
      <c r="BP207">
        <v>0</v>
      </c>
      <c r="BQ207">
        <v>0</v>
      </c>
      <c r="BR207">
        <v>0</v>
      </c>
      <c r="BS207">
        <v>0</v>
      </c>
      <c r="BT207">
        <v>0</v>
      </c>
      <c r="BU207">
        <v>0</v>
      </c>
      <c r="BV207">
        <v>0</v>
      </c>
      <c r="BW207">
        <v>0</v>
      </c>
      <c r="CX207">
        <f>Y207*Source!I226</f>
        <v>6.7619999999999996</v>
      </c>
      <c r="CY207">
        <f>AD207</f>
        <v>0</v>
      </c>
      <c r="CZ207">
        <f>AH207</f>
        <v>0</v>
      </c>
      <c r="DA207">
        <f>AL207</f>
        <v>1</v>
      </c>
      <c r="DB207">
        <v>0</v>
      </c>
    </row>
    <row r="208" spans="1:106" x14ac:dyDescent="0.2">
      <c r="A208">
        <f>ROW(Source!A226)</f>
        <v>226</v>
      </c>
      <c r="B208">
        <v>42559021</v>
      </c>
      <c r="C208">
        <v>42559371</v>
      </c>
      <c r="D208">
        <v>30516999</v>
      </c>
      <c r="E208">
        <v>30515945</v>
      </c>
      <c r="F208">
        <v>1</v>
      </c>
      <c r="G208">
        <v>30515945</v>
      </c>
      <c r="H208">
        <v>2</v>
      </c>
      <c r="I208" t="s">
        <v>552</v>
      </c>
      <c r="J208" t="s">
        <v>3</v>
      </c>
      <c r="K208" t="s">
        <v>553</v>
      </c>
      <c r="L208">
        <v>1344</v>
      </c>
      <c r="N208">
        <v>1008</v>
      </c>
      <c r="O208" t="s">
        <v>554</v>
      </c>
      <c r="P208" t="s">
        <v>554</v>
      </c>
      <c r="Q208">
        <v>1</v>
      </c>
      <c r="W208">
        <v>0</v>
      </c>
      <c r="X208">
        <v>-1180195794</v>
      </c>
      <c r="Y208">
        <v>4.1875</v>
      </c>
      <c r="AA208">
        <v>0</v>
      </c>
      <c r="AB208">
        <v>1</v>
      </c>
      <c r="AC208">
        <v>0</v>
      </c>
      <c r="AD208">
        <v>0</v>
      </c>
      <c r="AE208">
        <v>0</v>
      </c>
      <c r="AF208">
        <v>1</v>
      </c>
      <c r="AG208">
        <v>0</v>
      </c>
      <c r="AH208">
        <v>0</v>
      </c>
      <c r="AI208">
        <v>1</v>
      </c>
      <c r="AJ208">
        <v>1</v>
      </c>
      <c r="AK208">
        <v>1</v>
      </c>
      <c r="AL208">
        <v>1</v>
      </c>
      <c r="AN208">
        <v>0</v>
      </c>
      <c r="AO208">
        <v>1</v>
      </c>
      <c r="AP208">
        <v>1</v>
      </c>
      <c r="AQ208">
        <v>0</v>
      </c>
      <c r="AR208">
        <v>0</v>
      </c>
      <c r="AS208" t="s">
        <v>3</v>
      </c>
      <c r="AT208">
        <v>3.35</v>
      </c>
      <c r="AU208" t="s">
        <v>21</v>
      </c>
      <c r="AV208">
        <v>0</v>
      </c>
      <c r="AW208">
        <v>2</v>
      </c>
      <c r="AX208">
        <v>42706804</v>
      </c>
      <c r="AY208">
        <v>1</v>
      </c>
      <c r="AZ208">
        <v>0</v>
      </c>
      <c r="BA208">
        <v>296</v>
      </c>
      <c r="BB208">
        <v>0</v>
      </c>
      <c r="BC208">
        <v>0</v>
      </c>
      <c r="BD208">
        <v>0</v>
      </c>
      <c r="BE208">
        <v>0</v>
      </c>
      <c r="BF208">
        <v>0</v>
      </c>
      <c r="BG208">
        <v>0</v>
      </c>
      <c r="BH208">
        <v>0</v>
      </c>
      <c r="BI208">
        <v>0</v>
      </c>
      <c r="BJ208">
        <v>0</v>
      </c>
      <c r="BK208">
        <v>0</v>
      </c>
      <c r="BL208">
        <v>0</v>
      </c>
      <c r="BM208">
        <v>0</v>
      </c>
      <c r="BN208">
        <v>0</v>
      </c>
      <c r="BO208">
        <v>0</v>
      </c>
      <c r="BP208">
        <v>0</v>
      </c>
      <c r="BQ208">
        <v>0</v>
      </c>
      <c r="BR208">
        <v>0</v>
      </c>
      <c r="BS208">
        <v>0</v>
      </c>
      <c r="BT208">
        <v>0</v>
      </c>
      <c r="BU208">
        <v>0</v>
      </c>
      <c r="BV208">
        <v>0</v>
      </c>
      <c r="BW208">
        <v>0</v>
      </c>
      <c r="CX208">
        <f>Y208*Source!I226</f>
        <v>16.75</v>
      </c>
      <c r="CY208">
        <f>AB208</f>
        <v>1</v>
      </c>
      <c r="CZ208">
        <f>AF208</f>
        <v>1</v>
      </c>
      <c r="DA208">
        <f>AJ208</f>
        <v>1</v>
      </c>
      <c r="DB208">
        <v>0</v>
      </c>
    </row>
    <row r="209" spans="1:106" x14ac:dyDescent="0.2">
      <c r="A209">
        <f>ROW(Source!A226)</f>
        <v>226</v>
      </c>
      <c r="B209">
        <v>42559021</v>
      </c>
      <c r="C209">
        <v>42559371</v>
      </c>
      <c r="D209">
        <v>30571127</v>
      </c>
      <c r="E209">
        <v>1</v>
      </c>
      <c r="F209">
        <v>1</v>
      </c>
      <c r="G209">
        <v>30515945</v>
      </c>
      <c r="H209">
        <v>3</v>
      </c>
      <c r="I209" t="s">
        <v>586</v>
      </c>
      <c r="J209" t="s">
        <v>587</v>
      </c>
      <c r="K209" t="s">
        <v>588</v>
      </c>
      <c r="L209">
        <v>1348</v>
      </c>
      <c r="N209">
        <v>1009</v>
      </c>
      <c r="O209" t="s">
        <v>172</v>
      </c>
      <c r="P209" t="s">
        <v>172</v>
      </c>
      <c r="Q209">
        <v>1000</v>
      </c>
      <c r="W209">
        <v>0</v>
      </c>
      <c r="X209">
        <v>-1798553121</v>
      </c>
      <c r="Y209">
        <v>1.1000000000000001E-3</v>
      </c>
      <c r="AA209">
        <v>17876.91</v>
      </c>
      <c r="AB209">
        <v>0</v>
      </c>
      <c r="AC209">
        <v>0</v>
      </c>
      <c r="AD209">
        <v>0</v>
      </c>
      <c r="AE209">
        <v>17876.91</v>
      </c>
      <c r="AF209">
        <v>0</v>
      </c>
      <c r="AG209">
        <v>0</v>
      </c>
      <c r="AH209">
        <v>0</v>
      </c>
      <c r="AI209">
        <v>1</v>
      </c>
      <c r="AJ209">
        <v>1</v>
      </c>
      <c r="AK209">
        <v>1</v>
      </c>
      <c r="AL209">
        <v>1</v>
      </c>
      <c r="AN209">
        <v>0</v>
      </c>
      <c r="AO209">
        <v>1</v>
      </c>
      <c r="AP209">
        <v>0</v>
      </c>
      <c r="AQ209">
        <v>0</v>
      </c>
      <c r="AR209">
        <v>0</v>
      </c>
      <c r="AS209" t="s">
        <v>3</v>
      </c>
      <c r="AT209">
        <v>1.1000000000000001E-3</v>
      </c>
      <c r="AU209" t="s">
        <v>3</v>
      </c>
      <c r="AV209">
        <v>0</v>
      </c>
      <c r="AW209">
        <v>2</v>
      </c>
      <c r="AX209">
        <v>42706805</v>
      </c>
      <c r="AY209">
        <v>1</v>
      </c>
      <c r="AZ209">
        <v>0</v>
      </c>
      <c r="BA209">
        <v>297</v>
      </c>
      <c r="BB209">
        <v>0</v>
      </c>
      <c r="BC209">
        <v>0</v>
      </c>
      <c r="BD209">
        <v>0</v>
      </c>
      <c r="BE209">
        <v>0</v>
      </c>
      <c r="BF209">
        <v>0</v>
      </c>
      <c r="BG209">
        <v>0</v>
      </c>
      <c r="BH209">
        <v>0</v>
      </c>
      <c r="BI209">
        <v>0</v>
      </c>
      <c r="BJ209">
        <v>0</v>
      </c>
      <c r="BK209">
        <v>0</v>
      </c>
      <c r="BL209">
        <v>0</v>
      </c>
      <c r="BM209">
        <v>0</v>
      </c>
      <c r="BN209">
        <v>0</v>
      </c>
      <c r="BO209">
        <v>0</v>
      </c>
      <c r="BP209">
        <v>0</v>
      </c>
      <c r="BQ209">
        <v>0</v>
      </c>
      <c r="BR209">
        <v>0</v>
      </c>
      <c r="BS209">
        <v>0</v>
      </c>
      <c r="BT209">
        <v>0</v>
      </c>
      <c r="BU209">
        <v>0</v>
      </c>
      <c r="BV209">
        <v>0</v>
      </c>
      <c r="BW209">
        <v>0</v>
      </c>
      <c r="CX209">
        <f>Y209*Source!I226</f>
        <v>4.4000000000000003E-3</v>
      </c>
      <c r="CY209">
        <f>AA209</f>
        <v>17876.91</v>
      </c>
      <c r="CZ209">
        <f>AE209</f>
        <v>17876.91</v>
      </c>
      <c r="DA209">
        <f>AI209</f>
        <v>1</v>
      </c>
      <c r="DB209">
        <v>0</v>
      </c>
    </row>
    <row r="210" spans="1:106" x14ac:dyDescent="0.2">
      <c r="A210">
        <f>ROW(Source!A226)</f>
        <v>226</v>
      </c>
      <c r="B210">
        <v>42559021</v>
      </c>
      <c r="C210">
        <v>42559371</v>
      </c>
      <c r="D210">
        <v>30541208</v>
      </c>
      <c r="E210">
        <v>30515945</v>
      </c>
      <c r="F210">
        <v>1</v>
      </c>
      <c r="G210">
        <v>30515945</v>
      </c>
      <c r="H210">
        <v>3</v>
      </c>
      <c r="I210" t="s">
        <v>555</v>
      </c>
      <c r="J210" t="s">
        <v>3</v>
      </c>
      <c r="K210" t="s">
        <v>556</v>
      </c>
      <c r="L210">
        <v>1344</v>
      </c>
      <c r="N210">
        <v>1008</v>
      </c>
      <c r="O210" t="s">
        <v>554</v>
      </c>
      <c r="P210" t="s">
        <v>554</v>
      </c>
      <c r="Q210">
        <v>1</v>
      </c>
      <c r="W210">
        <v>0</v>
      </c>
      <c r="X210">
        <v>-94250534</v>
      </c>
      <c r="Y210">
        <v>0.84</v>
      </c>
      <c r="AA210">
        <v>1</v>
      </c>
      <c r="AB210">
        <v>0</v>
      </c>
      <c r="AC210">
        <v>0</v>
      </c>
      <c r="AD210">
        <v>0</v>
      </c>
      <c r="AE210">
        <v>1</v>
      </c>
      <c r="AF210">
        <v>0</v>
      </c>
      <c r="AG210">
        <v>0</v>
      </c>
      <c r="AH210">
        <v>0</v>
      </c>
      <c r="AI210">
        <v>1</v>
      </c>
      <c r="AJ210">
        <v>1</v>
      </c>
      <c r="AK210">
        <v>1</v>
      </c>
      <c r="AL210">
        <v>1</v>
      </c>
      <c r="AN210">
        <v>0</v>
      </c>
      <c r="AO210">
        <v>1</v>
      </c>
      <c r="AP210">
        <v>0</v>
      </c>
      <c r="AQ210">
        <v>0</v>
      </c>
      <c r="AR210">
        <v>0</v>
      </c>
      <c r="AS210" t="s">
        <v>3</v>
      </c>
      <c r="AT210">
        <v>0.84</v>
      </c>
      <c r="AU210" t="s">
        <v>3</v>
      </c>
      <c r="AV210">
        <v>0</v>
      </c>
      <c r="AW210">
        <v>2</v>
      </c>
      <c r="AX210">
        <v>42706808</v>
      </c>
      <c r="AY210">
        <v>1</v>
      </c>
      <c r="AZ210">
        <v>0</v>
      </c>
      <c r="BA210">
        <v>300</v>
      </c>
      <c r="BB210">
        <v>0</v>
      </c>
      <c r="BC210">
        <v>0</v>
      </c>
      <c r="BD210">
        <v>0</v>
      </c>
      <c r="BE210">
        <v>0</v>
      </c>
      <c r="BF210">
        <v>0</v>
      </c>
      <c r="BG210">
        <v>0</v>
      </c>
      <c r="BH210">
        <v>0</v>
      </c>
      <c r="BI210">
        <v>0</v>
      </c>
      <c r="BJ210">
        <v>0</v>
      </c>
      <c r="BK210">
        <v>0</v>
      </c>
      <c r="BL210">
        <v>0</v>
      </c>
      <c r="BM210">
        <v>0</v>
      </c>
      <c r="BN210">
        <v>0</v>
      </c>
      <c r="BO210">
        <v>0</v>
      </c>
      <c r="BP210">
        <v>0</v>
      </c>
      <c r="BQ210">
        <v>0</v>
      </c>
      <c r="BR210">
        <v>0</v>
      </c>
      <c r="BS210">
        <v>0</v>
      </c>
      <c r="BT210">
        <v>0</v>
      </c>
      <c r="BU210">
        <v>0</v>
      </c>
      <c r="BV210">
        <v>0</v>
      </c>
      <c r="BW210">
        <v>0</v>
      </c>
      <c r="CX210">
        <f>Y210*Source!I226</f>
        <v>3.36</v>
      </c>
      <c r="CY210">
        <f>AA210</f>
        <v>1</v>
      </c>
      <c r="CZ210">
        <f>AE210</f>
        <v>1</v>
      </c>
      <c r="DA210">
        <f>AI210</f>
        <v>1</v>
      </c>
      <c r="DB210">
        <v>0</v>
      </c>
    </row>
    <row r="211" spans="1:106" x14ac:dyDescent="0.2">
      <c r="A211">
        <f>ROW(Source!A227)</f>
        <v>227</v>
      </c>
      <c r="B211">
        <v>42559019</v>
      </c>
      <c r="C211">
        <v>42559371</v>
      </c>
      <c r="D211">
        <v>30515951</v>
      </c>
      <c r="E211">
        <v>30515945</v>
      </c>
      <c r="F211">
        <v>1</v>
      </c>
      <c r="G211">
        <v>30515945</v>
      </c>
      <c r="H211">
        <v>1</v>
      </c>
      <c r="I211" t="s">
        <v>549</v>
      </c>
      <c r="J211" t="s">
        <v>3</v>
      </c>
      <c r="K211" t="s">
        <v>550</v>
      </c>
      <c r="L211">
        <v>1191</v>
      </c>
      <c r="N211">
        <v>1013</v>
      </c>
      <c r="O211" t="s">
        <v>551</v>
      </c>
      <c r="P211" t="s">
        <v>551</v>
      </c>
      <c r="Q211">
        <v>1</v>
      </c>
      <c r="W211">
        <v>0</v>
      </c>
      <c r="X211">
        <v>476480486</v>
      </c>
      <c r="Y211">
        <v>1.6904999999999999</v>
      </c>
      <c r="AA211">
        <v>0</v>
      </c>
      <c r="AB211">
        <v>0</v>
      </c>
      <c r="AC211">
        <v>0</v>
      </c>
      <c r="AD211">
        <v>0</v>
      </c>
      <c r="AE211">
        <v>0</v>
      </c>
      <c r="AF211">
        <v>0</v>
      </c>
      <c r="AG211">
        <v>0</v>
      </c>
      <c r="AH211">
        <v>0</v>
      </c>
      <c r="AI211">
        <v>1</v>
      </c>
      <c r="AJ211">
        <v>1</v>
      </c>
      <c r="AK211">
        <v>1</v>
      </c>
      <c r="AL211">
        <v>1</v>
      </c>
      <c r="AN211">
        <v>0</v>
      </c>
      <c r="AO211">
        <v>1</v>
      </c>
      <c r="AP211">
        <v>1</v>
      </c>
      <c r="AQ211">
        <v>0</v>
      </c>
      <c r="AR211">
        <v>0</v>
      </c>
      <c r="AS211" t="s">
        <v>3</v>
      </c>
      <c r="AT211">
        <v>1.47</v>
      </c>
      <c r="AU211" t="s">
        <v>22</v>
      </c>
      <c r="AV211">
        <v>1</v>
      </c>
      <c r="AW211">
        <v>2</v>
      </c>
      <c r="AX211">
        <v>42706803</v>
      </c>
      <c r="AY211">
        <v>1</v>
      </c>
      <c r="AZ211">
        <v>0</v>
      </c>
      <c r="BA211">
        <v>301</v>
      </c>
      <c r="BB211">
        <v>0</v>
      </c>
      <c r="BC211">
        <v>0</v>
      </c>
      <c r="BD211">
        <v>0</v>
      </c>
      <c r="BE211">
        <v>0</v>
      </c>
      <c r="BF211">
        <v>0</v>
      </c>
      <c r="BG211">
        <v>0</v>
      </c>
      <c r="BH211">
        <v>0</v>
      </c>
      <c r="BI211">
        <v>0</v>
      </c>
      <c r="BJ211">
        <v>0</v>
      </c>
      <c r="BK211">
        <v>0</v>
      </c>
      <c r="BL211">
        <v>0</v>
      </c>
      <c r="BM211">
        <v>0</v>
      </c>
      <c r="BN211">
        <v>0</v>
      </c>
      <c r="BO211">
        <v>0</v>
      </c>
      <c r="BP211">
        <v>0</v>
      </c>
      <c r="BQ211">
        <v>0</v>
      </c>
      <c r="BR211">
        <v>0</v>
      </c>
      <c r="BS211">
        <v>0</v>
      </c>
      <c r="BT211">
        <v>0</v>
      </c>
      <c r="BU211">
        <v>0</v>
      </c>
      <c r="BV211">
        <v>0</v>
      </c>
      <c r="BW211">
        <v>0</v>
      </c>
      <c r="CX211">
        <f>Y211*Source!I227</f>
        <v>6.7619999999999996</v>
      </c>
      <c r="CY211">
        <f>AD211</f>
        <v>0</v>
      </c>
      <c r="CZ211">
        <f>AH211</f>
        <v>0</v>
      </c>
      <c r="DA211">
        <f>AL211</f>
        <v>1</v>
      </c>
      <c r="DB211">
        <v>0</v>
      </c>
    </row>
    <row r="212" spans="1:106" x14ac:dyDescent="0.2">
      <c r="A212">
        <f>ROW(Source!A227)</f>
        <v>227</v>
      </c>
      <c r="B212">
        <v>42559019</v>
      </c>
      <c r="C212">
        <v>42559371</v>
      </c>
      <c r="D212">
        <v>30516999</v>
      </c>
      <c r="E212">
        <v>30515945</v>
      </c>
      <c r="F212">
        <v>1</v>
      </c>
      <c r="G212">
        <v>30515945</v>
      </c>
      <c r="H212">
        <v>2</v>
      </c>
      <c r="I212" t="s">
        <v>552</v>
      </c>
      <c r="J212" t="s">
        <v>3</v>
      </c>
      <c r="K212" t="s">
        <v>553</v>
      </c>
      <c r="L212">
        <v>1344</v>
      </c>
      <c r="N212">
        <v>1008</v>
      </c>
      <c r="O212" t="s">
        <v>554</v>
      </c>
      <c r="P212" t="s">
        <v>554</v>
      </c>
      <c r="Q212">
        <v>1</v>
      </c>
      <c r="W212">
        <v>0</v>
      </c>
      <c r="X212">
        <v>-1180195794</v>
      </c>
      <c r="Y212">
        <v>4.1875</v>
      </c>
      <c r="AA212">
        <v>0</v>
      </c>
      <c r="AB212">
        <v>1</v>
      </c>
      <c r="AC212">
        <v>0</v>
      </c>
      <c r="AD212">
        <v>0</v>
      </c>
      <c r="AE212">
        <v>0</v>
      </c>
      <c r="AF212">
        <v>1</v>
      </c>
      <c r="AG212">
        <v>0</v>
      </c>
      <c r="AH212">
        <v>0</v>
      </c>
      <c r="AI212">
        <v>1</v>
      </c>
      <c r="AJ212">
        <v>1</v>
      </c>
      <c r="AK212">
        <v>1</v>
      </c>
      <c r="AL212">
        <v>1</v>
      </c>
      <c r="AN212">
        <v>0</v>
      </c>
      <c r="AO212">
        <v>1</v>
      </c>
      <c r="AP212">
        <v>1</v>
      </c>
      <c r="AQ212">
        <v>0</v>
      </c>
      <c r="AR212">
        <v>0</v>
      </c>
      <c r="AS212" t="s">
        <v>3</v>
      </c>
      <c r="AT212">
        <v>3.35</v>
      </c>
      <c r="AU212" t="s">
        <v>21</v>
      </c>
      <c r="AV212">
        <v>0</v>
      </c>
      <c r="AW212">
        <v>2</v>
      </c>
      <c r="AX212">
        <v>42706804</v>
      </c>
      <c r="AY212">
        <v>1</v>
      </c>
      <c r="AZ212">
        <v>0</v>
      </c>
      <c r="BA212">
        <v>302</v>
      </c>
      <c r="BB212">
        <v>0</v>
      </c>
      <c r="BC212">
        <v>0</v>
      </c>
      <c r="BD212">
        <v>0</v>
      </c>
      <c r="BE212">
        <v>0</v>
      </c>
      <c r="BF212">
        <v>0</v>
      </c>
      <c r="BG212">
        <v>0</v>
      </c>
      <c r="BH212">
        <v>0</v>
      </c>
      <c r="BI212">
        <v>0</v>
      </c>
      <c r="BJ212">
        <v>0</v>
      </c>
      <c r="BK212">
        <v>0</v>
      </c>
      <c r="BL212">
        <v>0</v>
      </c>
      <c r="BM212">
        <v>0</v>
      </c>
      <c r="BN212">
        <v>0</v>
      </c>
      <c r="BO212">
        <v>0</v>
      </c>
      <c r="BP212">
        <v>0</v>
      </c>
      <c r="BQ212">
        <v>0</v>
      </c>
      <c r="BR212">
        <v>0</v>
      </c>
      <c r="BS212">
        <v>0</v>
      </c>
      <c r="BT212">
        <v>0</v>
      </c>
      <c r="BU212">
        <v>0</v>
      </c>
      <c r="BV212">
        <v>0</v>
      </c>
      <c r="BW212">
        <v>0</v>
      </c>
      <c r="CX212">
        <f>Y212*Source!I227</f>
        <v>16.75</v>
      </c>
      <c r="CY212">
        <f>AB212</f>
        <v>1</v>
      </c>
      <c r="CZ212">
        <f>AF212</f>
        <v>1</v>
      </c>
      <c r="DA212">
        <f>AJ212</f>
        <v>1</v>
      </c>
      <c r="DB212">
        <v>0</v>
      </c>
    </row>
    <row r="213" spans="1:106" x14ac:dyDescent="0.2">
      <c r="A213">
        <f>ROW(Source!A227)</f>
        <v>227</v>
      </c>
      <c r="B213">
        <v>42559019</v>
      </c>
      <c r="C213">
        <v>42559371</v>
      </c>
      <c r="D213">
        <v>30571127</v>
      </c>
      <c r="E213">
        <v>1</v>
      </c>
      <c r="F213">
        <v>1</v>
      </c>
      <c r="G213">
        <v>30515945</v>
      </c>
      <c r="H213">
        <v>3</v>
      </c>
      <c r="I213" t="s">
        <v>586</v>
      </c>
      <c r="J213" t="s">
        <v>587</v>
      </c>
      <c r="K213" t="s">
        <v>588</v>
      </c>
      <c r="L213">
        <v>1348</v>
      </c>
      <c r="N213">
        <v>1009</v>
      </c>
      <c r="O213" t="s">
        <v>172</v>
      </c>
      <c r="P213" t="s">
        <v>172</v>
      </c>
      <c r="Q213">
        <v>1000</v>
      </c>
      <c r="W213">
        <v>0</v>
      </c>
      <c r="X213">
        <v>-1798553121</v>
      </c>
      <c r="Y213">
        <v>1.1000000000000001E-3</v>
      </c>
      <c r="AA213">
        <v>78122.100000000006</v>
      </c>
      <c r="AB213">
        <v>0</v>
      </c>
      <c r="AC213">
        <v>0</v>
      </c>
      <c r="AD213">
        <v>0</v>
      </c>
      <c r="AE213">
        <v>17876.91</v>
      </c>
      <c r="AF213">
        <v>0</v>
      </c>
      <c r="AG213">
        <v>0</v>
      </c>
      <c r="AH213">
        <v>0</v>
      </c>
      <c r="AI213">
        <v>4.37</v>
      </c>
      <c r="AJ213">
        <v>1</v>
      </c>
      <c r="AK213">
        <v>1</v>
      </c>
      <c r="AL213">
        <v>1</v>
      </c>
      <c r="AN213">
        <v>0</v>
      </c>
      <c r="AO213">
        <v>1</v>
      </c>
      <c r="AP213">
        <v>0</v>
      </c>
      <c r="AQ213">
        <v>0</v>
      </c>
      <c r="AR213">
        <v>0</v>
      </c>
      <c r="AS213" t="s">
        <v>3</v>
      </c>
      <c r="AT213">
        <v>1.1000000000000001E-3</v>
      </c>
      <c r="AU213" t="s">
        <v>3</v>
      </c>
      <c r="AV213">
        <v>0</v>
      </c>
      <c r="AW213">
        <v>2</v>
      </c>
      <c r="AX213">
        <v>42706805</v>
      </c>
      <c r="AY213">
        <v>1</v>
      </c>
      <c r="AZ213">
        <v>0</v>
      </c>
      <c r="BA213">
        <v>303</v>
      </c>
      <c r="BB213">
        <v>0</v>
      </c>
      <c r="BC213">
        <v>0</v>
      </c>
      <c r="BD213">
        <v>0</v>
      </c>
      <c r="BE213">
        <v>0</v>
      </c>
      <c r="BF213">
        <v>0</v>
      </c>
      <c r="BG213">
        <v>0</v>
      </c>
      <c r="BH213">
        <v>0</v>
      </c>
      <c r="BI213">
        <v>0</v>
      </c>
      <c r="BJ213">
        <v>0</v>
      </c>
      <c r="BK213">
        <v>0</v>
      </c>
      <c r="BL213">
        <v>0</v>
      </c>
      <c r="BM213">
        <v>0</v>
      </c>
      <c r="BN213">
        <v>0</v>
      </c>
      <c r="BO213">
        <v>0</v>
      </c>
      <c r="BP213">
        <v>0</v>
      </c>
      <c r="BQ213">
        <v>0</v>
      </c>
      <c r="BR213">
        <v>0</v>
      </c>
      <c r="BS213">
        <v>0</v>
      </c>
      <c r="BT213">
        <v>0</v>
      </c>
      <c r="BU213">
        <v>0</v>
      </c>
      <c r="BV213">
        <v>0</v>
      </c>
      <c r="BW213">
        <v>0</v>
      </c>
      <c r="CX213">
        <f>Y213*Source!I227</f>
        <v>4.4000000000000003E-3</v>
      </c>
      <c r="CY213">
        <f>AA213</f>
        <v>78122.100000000006</v>
      </c>
      <c r="CZ213">
        <f>AE213</f>
        <v>17876.91</v>
      </c>
      <c r="DA213">
        <f>AI213</f>
        <v>4.37</v>
      </c>
      <c r="DB213">
        <v>0</v>
      </c>
    </row>
    <row r="214" spans="1:106" x14ac:dyDescent="0.2">
      <c r="A214">
        <f>ROW(Source!A227)</f>
        <v>227</v>
      </c>
      <c r="B214">
        <v>42559019</v>
      </c>
      <c r="C214">
        <v>42559371</v>
      </c>
      <c r="D214">
        <v>30541208</v>
      </c>
      <c r="E214">
        <v>30515945</v>
      </c>
      <c r="F214">
        <v>1</v>
      </c>
      <c r="G214">
        <v>30515945</v>
      </c>
      <c r="H214">
        <v>3</v>
      </c>
      <c r="I214" t="s">
        <v>555</v>
      </c>
      <c r="J214" t="s">
        <v>3</v>
      </c>
      <c r="K214" t="s">
        <v>556</v>
      </c>
      <c r="L214">
        <v>1344</v>
      </c>
      <c r="N214">
        <v>1008</v>
      </c>
      <c r="O214" t="s">
        <v>554</v>
      </c>
      <c r="P214" t="s">
        <v>554</v>
      </c>
      <c r="Q214">
        <v>1</v>
      </c>
      <c r="W214">
        <v>0</v>
      </c>
      <c r="X214">
        <v>-94250534</v>
      </c>
      <c r="Y214">
        <v>0.84</v>
      </c>
      <c r="AA214">
        <v>1</v>
      </c>
      <c r="AB214">
        <v>0</v>
      </c>
      <c r="AC214">
        <v>0</v>
      </c>
      <c r="AD214">
        <v>0</v>
      </c>
      <c r="AE214">
        <v>1</v>
      </c>
      <c r="AF214">
        <v>0</v>
      </c>
      <c r="AG214">
        <v>0</v>
      </c>
      <c r="AH214">
        <v>0</v>
      </c>
      <c r="AI214">
        <v>1</v>
      </c>
      <c r="AJ214">
        <v>1</v>
      </c>
      <c r="AK214">
        <v>1</v>
      </c>
      <c r="AL214">
        <v>1</v>
      </c>
      <c r="AN214">
        <v>0</v>
      </c>
      <c r="AO214">
        <v>1</v>
      </c>
      <c r="AP214">
        <v>0</v>
      </c>
      <c r="AQ214">
        <v>0</v>
      </c>
      <c r="AR214">
        <v>0</v>
      </c>
      <c r="AS214" t="s">
        <v>3</v>
      </c>
      <c r="AT214">
        <v>0.84</v>
      </c>
      <c r="AU214" t="s">
        <v>3</v>
      </c>
      <c r="AV214">
        <v>0</v>
      </c>
      <c r="AW214">
        <v>2</v>
      </c>
      <c r="AX214">
        <v>42706808</v>
      </c>
      <c r="AY214">
        <v>1</v>
      </c>
      <c r="AZ214">
        <v>0</v>
      </c>
      <c r="BA214">
        <v>306</v>
      </c>
      <c r="BB214">
        <v>0</v>
      </c>
      <c r="BC214">
        <v>0</v>
      </c>
      <c r="BD214">
        <v>0</v>
      </c>
      <c r="BE214">
        <v>0</v>
      </c>
      <c r="BF214">
        <v>0</v>
      </c>
      <c r="BG214">
        <v>0</v>
      </c>
      <c r="BH214">
        <v>0</v>
      </c>
      <c r="BI214">
        <v>0</v>
      </c>
      <c r="BJ214">
        <v>0</v>
      </c>
      <c r="BK214">
        <v>0</v>
      </c>
      <c r="BL214">
        <v>0</v>
      </c>
      <c r="BM214">
        <v>0</v>
      </c>
      <c r="BN214">
        <v>0</v>
      </c>
      <c r="BO214">
        <v>0</v>
      </c>
      <c r="BP214">
        <v>0</v>
      </c>
      <c r="BQ214">
        <v>0</v>
      </c>
      <c r="BR214">
        <v>0</v>
      </c>
      <c r="BS214">
        <v>0</v>
      </c>
      <c r="BT214">
        <v>0</v>
      </c>
      <c r="BU214">
        <v>0</v>
      </c>
      <c r="BV214">
        <v>0</v>
      </c>
      <c r="BW214">
        <v>0</v>
      </c>
      <c r="CX214">
        <f>Y214*Source!I227</f>
        <v>3.36</v>
      </c>
      <c r="CY214">
        <f>AA214</f>
        <v>1</v>
      </c>
      <c r="CZ214">
        <f>AE214</f>
        <v>1</v>
      </c>
      <c r="DA214">
        <f>AI214</f>
        <v>1</v>
      </c>
      <c r="DB214">
        <v>0</v>
      </c>
    </row>
    <row r="215" spans="1:106" x14ac:dyDescent="0.2">
      <c r="A215">
        <f>ROW(Source!A232)</f>
        <v>232</v>
      </c>
      <c r="B215">
        <v>42559021</v>
      </c>
      <c r="C215">
        <v>42559379</v>
      </c>
      <c r="D215">
        <v>30515951</v>
      </c>
      <c r="E215">
        <v>30515945</v>
      </c>
      <c r="F215">
        <v>1</v>
      </c>
      <c r="G215">
        <v>30515945</v>
      </c>
      <c r="H215">
        <v>1</v>
      </c>
      <c r="I215" t="s">
        <v>549</v>
      </c>
      <c r="J215" t="s">
        <v>3</v>
      </c>
      <c r="K215" t="s">
        <v>550</v>
      </c>
      <c r="L215">
        <v>1191</v>
      </c>
      <c r="N215">
        <v>1013</v>
      </c>
      <c r="O215" t="s">
        <v>551</v>
      </c>
      <c r="P215" t="s">
        <v>551</v>
      </c>
      <c r="Q215">
        <v>1</v>
      </c>
      <c r="W215">
        <v>0</v>
      </c>
      <c r="X215">
        <v>476480486</v>
      </c>
      <c r="Y215">
        <v>2.9899999999999998</v>
      </c>
      <c r="AA215">
        <v>0</v>
      </c>
      <c r="AB215">
        <v>0</v>
      </c>
      <c r="AC215">
        <v>0</v>
      </c>
      <c r="AD215">
        <v>0</v>
      </c>
      <c r="AE215">
        <v>0</v>
      </c>
      <c r="AF215">
        <v>0</v>
      </c>
      <c r="AG215">
        <v>0</v>
      </c>
      <c r="AH215">
        <v>0</v>
      </c>
      <c r="AI215">
        <v>1</v>
      </c>
      <c r="AJ215">
        <v>1</v>
      </c>
      <c r="AK215">
        <v>1</v>
      </c>
      <c r="AL215">
        <v>1</v>
      </c>
      <c r="AN215">
        <v>0</v>
      </c>
      <c r="AO215">
        <v>1</v>
      </c>
      <c r="AP215">
        <v>1</v>
      </c>
      <c r="AQ215">
        <v>0</v>
      </c>
      <c r="AR215">
        <v>0</v>
      </c>
      <c r="AS215" t="s">
        <v>3</v>
      </c>
      <c r="AT215">
        <v>2.6</v>
      </c>
      <c r="AU215" t="s">
        <v>22</v>
      </c>
      <c r="AV215">
        <v>1</v>
      </c>
      <c r="AW215">
        <v>2</v>
      </c>
      <c r="AX215">
        <v>42706811</v>
      </c>
      <c r="AY215">
        <v>1</v>
      </c>
      <c r="AZ215">
        <v>0</v>
      </c>
      <c r="BA215">
        <v>307</v>
      </c>
      <c r="BB215">
        <v>0</v>
      </c>
      <c r="BC215">
        <v>0</v>
      </c>
      <c r="BD215">
        <v>0</v>
      </c>
      <c r="BE215">
        <v>0</v>
      </c>
      <c r="BF215">
        <v>0</v>
      </c>
      <c r="BG215">
        <v>0</v>
      </c>
      <c r="BH215">
        <v>0</v>
      </c>
      <c r="BI215">
        <v>0</v>
      </c>
      <c r="BJ215">
        <v>0</v>
      </c>
      <c r="BK215">
        <v>0</v>
      </c>
      <c r="BL215">
        <v>0</v>
      </c>
      <c r="BM215">
        <v>0</v>
      </c>
      <c r="BN215">
        <v>0</v>
      </c>
      <c r="BO215">
        <v>0</v>
      </c>
      <c r="BP215">
        <v>0</v>
      </c>
      <c r="BQ215">
        <v>0</v>
      </c>
      <c r="BR215">
        <v>0</v>
      </c>
      <c r="BS215">
        <v>0</v>
      </c>
      <c r="BT215">
        <v>0</v>
      </c>
      <c r="BU215">
        <v>0</v>
      </c>
      <c r="BV215">
        <v>0</v>
      </c>
      <c r="BW215">
        <v>0</v>
      </c>
      <c r="CX215">
        <f>Y215*Source!I232</f>
        <v>11.959999999999999</v>
      </c>
      <c r="CY215">
        <f>AD215</f>
        <v>0</v>
      </c>
      <c r="CZ215">
        <f>AH215</f>
        <v>0</v>
      </c>
      <c r="DA215">
        <f>AL215</f>
        <v>1</v>
      </c>
      <c r="DB215">
        <v>0</v>
      </c>
    </row>
    <row r="216" spans="1:106" x14ac:dyDescent="0.2">
      <c r="A216">
        <f>ROW(Source!A232)</f>
        <v>232</v>
      </c>
      <c r="B216">
        <v>42559021</v>
      </c>
      <c r="C216">
        <v>42559379</v>
      </c>
      <c r="D216">
        <v>30516999</v>
      </c>
      <c r="E216">
        <v>30515945</v>
      </c>
      <c r="F216">
        <v>1</v>
      </c>
      <c r="G216">
        <v>30515945</v>
      </c>
      <c r="H216">
        <v>2</v>
      </c>
      <c r="I216" t="s">
        <v>552</v>
      </c>
      <c r="J216" t="s">
        <v>3</v>
      </c>
      <c r="K216" t="s">
        <v>553</v>
      </c>
      <c r="L216">
        <v>1344</v>
      </c>
      <c r="N216">
        <v>1008</v>
      </c>
      <c r="O216" t="s">
        <v>554</v>
      </c>
      <c r="P216" t="s">
        <v>554</v>
      </c>
      <c r="Q216">
        <v>1</v>
      </c>
      <c r="W216">
        <v>0</v>
      </c>
      <c r="X216">
        <v>-1180195794</v>
      </c>
      <c r="Y216">
        <v>11.0625</v>
      </c>
      <c r="AA216">
        <v>0</v>
      </c>
      <c r="AB216">
        <v>1</v>
      </c>
      <c r="AC216">
        <v>0</v>
      </c>
      <c r="AD216">
        <v>0</v>
      </c>
      <c r="AE216">
        <v>0</v>
      </c>
      <c r="AF216">
        <v>1</v>
      </c>
      <c r="AG216">
        <v>0</v>
      </c>
      <c r="AH216">
        <v>0</v>
      </c>
      <c r="AI216">
        <v>1</v>
      </c>
      <c r="AJ216">
        <v>1</v>
      </c>
      <c r="AK216">
        <v>1</v>
      </c>
      <c r="AL216">
        <v>1</v>
      </c>
      <c r="AN216">
        <v>0</v>
      </c>
      <c r="AO216">
        <v>1</v>
      </c>
      <c r="AP216">
        <v>1</v>
      </c>
      <c r="AQ216">
        <v>0</v>
      </c>
      <c r="AR216">
        <v>0</v>
      </c>
      <c r="AS216" t="s">
        <v>3</v>
      </c>
      <c r="AT216">
        <v>8.85</v>
      </c>
      <c r="AU216" t="s">
        <v>21</v>
      </c>
      <c r="AV216">
        <v>0</v>
      </c>
      <c r="AW216">
        <v>2</v>
      </c>
      <c r="AX216">
        <v>42706812</v>
      </c>
      <c r="AY216">
        <v>1</v>
      </c>
      <c r="AZ216">
        <v>0</v>
      </c>
      <c r="BA216">
        <v>308</v>
      </c>
      <c r="BB216">
        <v>0</v>
      </c>
      <c r="BC216">
        <v>0</v>
      </c>
      <c r="BD216">
        <v>0</v>
      </c>
      <c r="BE216">
        <v>0</v>
      </c>
      <c r="BF216">
        <v>0</v>
      </c>
      <c r="BG216">
        <v>0</v>
      </c>
      <c r="BH216">
        <v>0</v>
      </c>
      <c r="BI216">
        <v>0</v>
      </c>
      <c r="BJ216">
        <v>0</v>
      </c>
      <c r="BK216">
        <v>0</v>
      </c>
      <c r="BL216">
        <v>0</v>
      </c>
      <c r="BM216">
        <v>0</v>
      </c>
      <c r="BN216">
        <v>0</v>
      </c>
      <c r="BO216">
        <v>0</v>
      </c>
      <c r="BP216">
        <v>0</v>
      </c>
      <c r="BQ216">
        <v>0</v>
      </c>
      <c r="BR216">
        <v>0</v>
      </c>
      <c r="BS216">
        <v>0</v>
      </c>
      <c r="BT216">
        <v>0</v>
      </c>
      <c r="BU216">
        <v>0</v>
      </c>
      <c r="BV216">
        <v>0</v>
      </c>
      <c r="BW216">
        <v>0</v>
      </c>
      <c r="CX216">
        <f>Y216*Source!I232</f>
        <v>44.25</v>
      </c>
      <c r="CY216">
        <f>AB216</f>
        <v>1</v>
      </c>
      <c r="CZ216">
        <f>AF216</f>
        <v>1</v>
      </c>
      <c r="DA216">
        <f>AJ216</f>
        <v>1</v>
      </c>
      <c r="DB216">
        <v>0</v>
      </c>
    </row>
    <row r="217" spans="1:106" x14ac:dyDescent="0.2">
      <c r="A217">
        <f>ROW(Source!A232)</f>
        <v>232</v>
      </c>
      <c r="B217">
        <v>42559021</v>
      </c>
      <c r="C217">
        <v>42559379</v>
      </c>
      <c r="D217">
        <v>30571127</v>
      </c>
      <c r="E217">
        <v>1</v>
      </c>
      <c r="F217">
        <v>1</v>
      </c>
      <c r="G217">
        <v>30515945</v>
      </c>
      <c r="H217">
        <v>3</v>
      </c>
      <c r="I217" t="s">
        <v>586</v>
      </c>
      <c r="J217" t="s">
        <v>587</v>
      </c>
      <c r="K217" t="s">
        <v>588</v>
      </c>
      <c r="L217">
        <v>1348</v>
      </c>
      <c r="N217">
        <v>1009</v>
      </c>
      <c r="O217" t="s">
        <v>172</v>
      </c>
      <c r="P217" t="s">
        <v>172</v>
      </c>
      <c r="Q217">
        <v>1000</v>
      </c>
      <c r="W217">
        <v>0</v>
      </c>
      <c r="X217">
        <v>-1798553121</v>
      </c>
      <c r="Y217">
        <v>2.0699999999999998E-3</v>
      </c>
      <c r="AA217">
        <v>17876.91</v>
      </c>
      <c r="AB217">
        <v>0</v>
      </c>
      <c r="AC217">
        <v>0</v>
      </c>
      <c r="AD217">
        <v>0</v>
      </c>
      <c r="AE217">
        <v>17876.91</v>
      </c>
      <c r="AF217">
        <v>0</v>
      </c>
      <c r="AG217">
        <v>0</v>
      </c>
      <c r="AH217">
        <v>0</v>
      </c>
      <c r="AI217">
        <v>1</v>
      </c>
      <c r="AJ217">
        <v>1</v>
      </c>
      <c r="AK217">
        <v>1</v>
      </c>
      <c r="AL217">
        <v>1</v>
      </c>
      <c r="AN217">
        <v>0</v>
      </c>
      <c r="AO217">
        <v>1</v>
      </c>
      <c r="AP217">
        <v>0</v>
      </c>
      <c r="AQ217">
        <v>0</v>
      </c>
      <c r="AR217">
        <v>0</v>
      </c>
      <c r="AS217" t="s">
        <v>3</v>
      </c>
      <c r="AT217">
        <v>2.0699999999999998E-3</v>
      </c>
      <c r="AU217" t="s">
        <v>3</v>
      </c>
      <c r="AV217">
        <v>0</v>
      </c>
      <c r="AW217">
        <v>2</v>
      </c>
      <c r="AX217">
        <v>42706813</v>
      </c>
      <c r="AY217">
        <v>1</v>
      </c>
      <c r="AZ217">
        <v>0</v>
      </c>
      <c r="BA217">
        <v>309</v>
      </c>
      <c r="BB217">
        <v>0</v>
      </c>
      <c r="BC217">
        <v>0</v>
      </c>
      <c r="BD217">
        <v>0</v>
      </c>
      <c r="BE217">
        <v>0</v>
      </c>
      <c r="BF217">
        <v>0</v>
      </c>
      <c r="BG217">
        <v>0</v>
      </c>
      <c r="BH217">
        <v>0</v>
      </c>
      <c r="BI217">
        <v>0</v>
      </c>
      <c r="BJ217">
        <v>0</v>
      </c>
      <c r="BK217">
        <v>0</v>
      </c>
      <c r="BL217">
        <v>0</v>
      </c>
      <c r="BM217">
        <v>0</v>
      </c>
      <c r="BN217">
        <v>0</v>
      </c>
      <c r="BO217">
        <v>0</v>
      </c>
      <c r="BP217">
        <v>0</v>
      </c>
      <c r="BQ217">
        <v>0</v>
      </c>
      <c r="BR217">
        <v>0</v>
      </c>
      <c r="BS217">
        <v>0</v>
      </c>
      <c r="BT217">
        <v>0</v>
      </c>
      <c r="BU217">
        <v>0</v>
      </c>
      <c r="BV217">
        <v>0</v>
      </c>
      <c r="BW217">
        <v>0</v>
      </c>
      <c r="CX217">
        <f>Y217*Source!I232</f>
        <v>8.2799999999999992E-3</v>
      </c>
      <c r="CY217">
        <f>AA217</f>
        <v>17876.91</v>
      </c>
      <c r="CZ217">
        <f>AE217</f>
        <v>17876.91</v>
      </c>
      <c r="DA217">
        <f>AI217</f>
        <v>1</v>
      </c>
      <c r="DB217">
        <v>0</v>
      </c>
    </row>
    <row r="218" spans="1:106" x14ac:dyDescent="0.2">
      <c r="A218">
        <f>ROW(Source!A232)</f>
        <v>232</v>
      </c>
      <c r="B218">
        <v>42559021</v>
      </c>
      <c r="C218">
        <v>42559379</v>
      </c>
      <c r="D218">
        <v>30541208</v>
      </c>
      <c r="E218">
        <v>30515945</v>
      </c>
      <c r="F218">
        <v>1</v>
      </c>
      <c r="G218">
        <v>30515945</v>
      </c>
      <c r="H218">
        <v>3</v>
      </c>
      <c r="I218" t="s">
        <v>555</v>
      </c>
      <c r="J218" t="s">
        <v>3</v>
      </c>
      <c r="K218" t="s">
        <v>556</v>
      </c>
      <c r="L218">
        <v>1344</v>
      </c>
      <c r="N218">
        <v>1008</v>
      </c>
      <c r="O218" t="s">
        <v>554</v>
      </c>
      <c r="P218" t="s">
        <v>554</v>
      </c>
      <c r="Q218">
        <v>1</v>
      </c>
      <c r="W218">
        <v>0</v>
      </c>
      <c r="X218">
        <v>-94250534</v>
      </c>
      <c r="Y218">
        <v>2.4500000000000002</v>
      </c>
      <c r="AA218">
        <v>1</v>
      </c>
      <c r="AB218">
        <v>0</v>
      </c>
      <c r="AC218">
        <v>0</v>
      </c>
      <c r="AD218">
        <v>0</v>
      </c>
      <c r="AE218">
        <v>1</v>
      </c>
      <c r="AF218">
        <v>0</v>
      </c>
      <c r="AG218">
        <v>0</v>
      </c>
      <c r="AH218">
        <v>0</v>
      </c>
      <c r="AI218">
        <v>1</v>
      </c>
      <c r="AJ218">
        <v>1</v>
      </c>
      <c r="AK218">
        <v>1</v>
      </c>
      <c r="AL218">
        <v>1</v>
      </c>
      <c r="AN218">
        <v>0</v>
      </c>
      <c r="AO218">
        <v>1</v>
      </c>
      <c r="AP218">
        <v>0</v>
      </c>
      <c r="AQ218">
        <v>0</v>
      </c>
      <c r="AR218">
        <v>0</v>
      </c>
      <c r="AS218" t="s">
        <v>3</v>
      </c>
      <c r="AT218">
        <v>2.4500000000000002</v>
      </c>
      <c r="AU218" t="s">
        <v>3</v>
      </c>
      <c r="AV218">
        <v>0</v>
      </c>
      <c r="AW218">
        <v>2</v>
      </c>
      <c r="AX218">
        <v>42706816</v>
      </c>
      <c r="AY218">
        <v>1</v>
      </c>
      <c r="AZ218">
        <v>0</v>
      </c>
      <c r="BA218">
        <v>312</v>
      </c>
      <c r="BB218">
        <v>0</v>
      </c>
      <c r="BC218">
        <v>0</v>
      </c>
      <c r="BD218">
        <v>0</v>
      </c>
      <c r="BE218">
        <v>0</v>
      </c>
      <c r="BF218">
        <v>0</v>
      </c>
      <c r="BG218">
        <v>0</v>
      </c>
      <c r="BH218">
        <v>0</v>
      </c>
      <c r="BI218">
        <v>0</v>
      </c>
      <c r="BJ218">
        <v>0</v>
      </c>
      <c r="BK218">
        <v>0</v>
      </c>
      <c r="BL218">
        <v>0</v>
      </c>
      <c r="BM218">
        <v>0</v>
      </c>
      <c r="BN218">
        <v>0</v>
      </c>
      <c r="BO218">
        <v>0</v>
      </c>
      <c r="BP218">
        <v>0</v>
      </c>
      <c r="BQ218">
        <v>0</v>
      </c>
      <c r="BR218">
        <v>0</v>
      </c>
      <c r="BS218">
        <v>0</v>
      </c>
      <c r="BT218">
        <v>0</v>
      </c>
      <c r="BU218">
        <v>0</v>
      </c>
      <c r="BV218">
        <v>0</v>
      </c>
      <c r="BW218">
        <v>0</v>
      </c>
      <c r="CX218">
        <f>Y218*Source!I232</f>
        <v>9.8000000000000007</v>
      </c>
      <c r="CY218">
        <f>AA218</f>
        <v>1</v>
      </c>
      <c r="CZ218">
        <f>AE218</f>
        <v>1</v>
      </c>
      <c r="DA218">
        <f>AI218</f>
        <v>1</v>
      </c>
      <c r="DB218">
        <v>0</v>
      </c>
    </row>
    <row r="219" spans="1:106" x14ac:dyDescent="0.2">
      <c r="A219">
        <f>ROW(Source!A233)</f>
        <v>233</v>
      </c>
      <c r="B219">
        <v>42559019</v>
      </c>
      <c r="C219">
        <v>42559379</v>
      </c>
      <c r="D219">
        <v>30515951</v>
      </c>
      <c r="E219">
        <v>30515945</v>
      </c>
      <c r="F219">
        <v>1</v>
      </c>
      <c r="G219">
        <v>30515945</v>
      </c>
      <c r="H219">
        <v>1</v>
      </c>
      <c r="I219" t="s">
        <v>549</v>
      </c>
      <c r="J219" t="s">
        <v>3</v>
      </c>
      <c r="K219" t="s">
        <v>550</v>
      </c>
      <c r="L219">
        <v>1191</v>
      </c>
      <c r="N219">
        <v>1013</v>
      </c>
      <c r="O219" t="s">
        <v>551</v>
      </c>
      <c r="P219" t="s">
        <v>551</v>
      </c>
      <c r="Q219">
        <v>1</v>
      </c>
      <c r="W219">
        <v>0</v>
      </c>
      <c r="X219">
        <v>476480486</v>
      </c>
      <c r="Y219">
        <v>2.9899999999999998</v>
      </c>
      <c r="AA219">
        <v>0</v>
      </c>
      <c r="AB219">
        <v>0</v>
      </c>
      <c r="AC219">
        <v>0</v>
      </c>
      <c r="AD219">
        <v>0</v>
      </c>
      <c r="AE219">
        <v>0</v>
      </c>
      <c r="AF219">
        <v>0</v>
      </c>
      <c r="AG219">
        <v>0</v>
      </c>
      <c r="AH219">
        <v>0</v>
      </c>
      <c r="AI219">
        <v>1</v>
      </c>
      <c r="AJ219">
        <v>1</v>
      </c>
      <c r="AK219">
        <v>1</v>
      </c>
      <c r="AL219">
        <v>1</v>
      </c>
      <c r="AN219">
        <v>0</v>
      </c>
      <c r="AO219">
        <v>1</v>
      </c>
      <c r="AP219">
        <v>1</v>
      </c>
      <c r="AQ219">
        <v>0</v>
      </c>
      <c r="AR219">
        <v>0</v>
      </c>
      <c r="AS219" t="s">
        <v>3</v>
      </c>
      <c r="AT219">
        <v>2.6</v>
      </c>
      <c r="AU219" t="s">
        <v>22</v>
      </c>
      <c r="AV219">
        <v>1</v>
      </c>
      <c r="AW219">
        <v>2</v>
      </c>
      <c r="AX219">
        <v>42706811</v>
      </c>
      <c r="AY219">
        <v>1</v>
      </c>
      <c r="AZ219">
        <v>0</v>
      </c>
      <c r="BA219">
        <v>313</v>
      </c>
      <c r="BB219">
        <v>0</v>
      </c>
      <c r="BC219">
        <v>0</v>
      </c>
      <c r="BD219">
        <v>0</v>
      </c>
      <c r="BE219">
        <v>0</v>
      </c>
      <c r="BF219">
        <v>0</v>
      </c>
      <c r="BG219">
        <v>0</v>
      </c>
      <c r="BH219">
        <v>0</v>
      </c>
      <c r="BI219">
        <v>0</v>
      </c>
      <c r="BJ219">
        <v>0</v>
      </c>
      <c r="BK219">
        <v>0</v>
      </c>
      <c r="BL219">
        <v>0</v>
      </c>
      <c r="BM219">
        <v>0</v>
      </c>
      <c r="BN219">
        <v>0</v>
      </c>
      <c r="BO219">
        <v>0</v>
      </c>
      <c r="BP219">
        <v>0</v>
      </c>
      <c r="BQ219">
        <v>0</v>
      </c>
      <c r="BR219">
        <v>0</v>
      </c>
      <c r="BS219">
        <v>0</v>
      </c>
      <c r="BT219">
        <v>0</v>
      </c>
      <c r="BU219">
        <v>0</v>
      </c>
      <c r="BV219">
        <v>0</v>
      </c>
      <c r="BW219">
        <v>0</v>
      </c>
      <c r="CX219">
        <f>Y219*Source!I233</f>
        <v>11.959999999999999</v>
      </c>
      <c r="CY219">
        <f>AD219</f>
        <v>0</v>
      </c>
      <c r="CZ219">
        <f>AH219</f>
        <v>0</v>
      </c>
      <c r="DA219">
        <f>AL219</f>
        <v>1</v>
      </c>
      <c r="DB219">
        <v>0</v>
      </c>
    </row>
    <row r="220" spans="1:106" x14ac:dyDescent="0.2">
      <c r="A220">
        <f>ROW(Source!A233)</f>
        <v>233</v>
      </c>
      <c r="B220">
        <v>42559019</v>
      </c>
      <c r="C220">
        <v>42559379</v>
      </c>
      <c r="D220">
        <v>30516999</v>
      </c>
      <c r="E220">
        <v>30515945</v>
      </c>
      <c r="F220">
        <v>1</v>
      </c>
      <c r="G220">
        <v>30515945</v>
      </c>
      <c r="H220">
        <v>2</v>
      </c>
      <c r="I220" t="s">
        <v>552</v>
      </c>
      <c r="J220" t="s">
        <v>3</v>
      </c>
      <c r="K220" t="s">
        <v>553</v>
      </c>
      <c r="L220">
        <v>1344</v>
      </c>
      <c r="N220">
        <v>1008</v>
      </c>
      <c r="O220" t="s">
        <v>554</v>
      </c>
      <c r="P220" t="s">
        <v>554</v>
      </c>
      <c r="Q220">
        <v>1</v>
      </c>
      <c r="W220">
        <v>0</v>
      </c>
      <c r="X220">
        <v>-1180195794</v>
      </c>
      <c r="Y220">
        <v>11.0625</v>
      </c>
      <c r="AA220">
        <v>0</v>
      </c>
      <c r="AB220">
        <v>1</v>
      </c>
      <c r="AC220">
        <v>0</v>
      </c>
      <c r="AD220">
        <v>0</v>
      </c>
      <c r="AE220">
        <v>0</v>
      </c>
      <c r="AF220">
        <v>1</v>
      </c>
      <c r="AG220">
        <v>0</v>
      </c>
      <c r="AH220">
        <v>0</v>
      </c>
      <c r="AI220">
        <v>1</v>
      </c>
      <c r="AJ220">
        <v>1</v>
      </c>
      <c r="AK220">
        <v>1</v>
      </c>
      <c r="AL220">
        <v>1</v>
      </c>
      <c r="AN220">
        <v>0</v>
      </c>
      <c r="AO220">
        <v>1</v>
      </c>
      <c r="AP220">
        <v>1</v>
      </c>
      <c r="AQ220">
        <v>0</v>
      </c>
      <c r="AR220">
        <v>0</v>
      </c>
      <c r="AS220" t="s">
        <v>3</v>
      </c>
      <c r="AT220">
        <v>8.85</v>
      </c>
      <c r="AU220" t="s">
        <v>21</v>
      </c>
      <c r="AV220">
        <v>0</v>
      </c>
      <c r="AW220">
        <v>2</v>
      </c>
      <c r="AX220">
        <v>42706812</v>
      </c>
      <c r="AY220">
        <v>1</v>
      </c>
      <c r="AZ220">
        <v>0</v>
      </c>
      <c r="BA220">
        <v>314</v>
      </c>
      <c r="BB220">
        <v>0</v>
      </c>
      <c r="BC220">
        <v>0</v>
      </c>
      <c r="BD220">
        <v>0</v>
      </c>
      <c r="BE220">
        <v>0</v>
      </c>
      <c r="BF220">
        <v>0</v>
      </c>
      <c r="BG220">
        <v>0</v>
      </c>
      <c r="BH220">
        <v>0</v>
      </c>
      <c r="BI220">
        <v>0</v>
      </c>
      <c r="BJ220">
        <v>0</v>
      </c>
      <c r="BK220">
        <v>0</v>
      </c>
      <c r="BL220">
        <v>0</v>
      </c>
      <c r="BM220">
        <v>0</v>
      </c>
      <c r="BN220">
        <v>0</v>
      </c>
      <c r="BO220">
        <v>0</v>
      </c>
      <c r="BP220">
        <v>0</v>
      </c>
      <c r="BQ220">
        <v>0</v>
      </c>
      <c r="BR220">
        <v>0</v>
      </c>
      <c r="BS220">
        <v>0</v>
      </c>
      <c r="BT220">
        <v>0</v>
      </c>
      <c r="BU220">
        <v>0</v>
      </c>
      <c r="BV220">
        <v>0</v>
      </c>
      <c r="BW220">
        <v>0</v>
      </c>
      <c r="CX220">
        <f>Y220*Source!I233</f>
        <v>44.25</v>
      </c>
      <c r="CY220">
        <f>AB220</f>
        <v>1</v>
      </c>
      <c r="CZ220">
        <f>AF220</f>
        <v>1</v>
      </c>
      <c r="DA220">
        <f>AJ220</f>
        <v>1</v>
      </c>
      <c r="DB220">
        <v>0</v>
      </c>
    </row>
    <row r="221" spans="1:106" x14ac:dyDescent="0.2">
      <c r="A221">
        <f>ROW(Source!A233)</f>
        <v>233</v>
      </c>
      <c r="B221">
        <v>42559019</v>
      </c>
      <c r="C221">
        <v>42559379</v>
      </c>
      <c r="D221">
        <v>30571127</v>
      </c>
      <c r="E221">
        <v>1</v>
      </c>
      <c r="F221">
        <v>1</v>
      </c>
      <c r="G221">
        <v>30515945</v>
      </c>
      <c r="H221">
        <v>3</v>
      </c>
      <c r="I221" t="s">
        <v>586</v>
      </c>
      <c r="J221" t="s">
        <v>587</v>
      </c>
      <c r="K221" t="s">
        <v>588</v>
      </c>
      <c r="L221">
        <v>1348</v>
      </c>
      <c r="N221">
        <v>1009</v>
      </c>
      <c r="O221" t="s">
        <v>172</v>
      </c>
      <c r="P221" t="s">
        <v>172</v>
      </c>
      <c r="Q221">
        <v>1000</v>
      </c>
      <c r="W221">
        <v>0</v>
      </c>
      <c r="X221">
        <v>-1798553121</v>
      </c>
      <c r="Y221">
        <v>2.0699999999999998E-3</v>
      </c>
      <c r="AA221">
        <v>78122.100000000006</v>
      </c>
      <c r="AB221">
        <v>0</v>
      </c>
      <c r="AC221">
        <v>0</v>
      </c>
      <c r="AD221">
        <v>0</v>
      </c>
      <c r="AE221">
        <v>17876.91</v>
      </c>
      <c r="AF221">
        <v>0</v>
      </c>
      <c r="AG221">
        <v>0</v>
      </c>
      <c r="AH221">
        <v>0</v>
      </c>
      <c r="AI221">
        <v>4.37</v>
      </c>
      <c r="AJ221">
        <v>1</v>
      </c>
      <c r="AK221">
        <v>1</v>
      </c>
      <c r="AL221">
        <v>1</v>
      </c>
      <c r="AN221">
        <v>0</v>
      </c>
      <c r="AO221">
        <v>1</v>
      </c>
      <c r="AP221">
        <v>0</v>
      </c>
      <c r="AQ221">
        <v>0</v>
      </c>
      <c r="AR221">
        <v>0</v>
      </c>
      <c r="AS221" t="s">
        <v>3</v>
      </c>
      <c r="AT221">
        <v>2.0699999999999998E-3</v>
      </c>
      <c r="AU221" t="s">
        <v>3</v>
      </c>
      <c r="AV221">
        <v>0</v>
      </c>
      <c r="AW221">
        <v>2</v>
      </c>
      <c r="AX221">
        <v>42706813</v>
      </c>
      <c r="AY221">
        <v>1</v>
      </c>
      <c r="AZ221">
        <v>0</v>
      </c>
      <c r="BA221">
        <v>315</v>
      </c>
      <c r="BB221">
        <v>0</v>
      </c>
      <c r="BC221">
        <v>0</v>
      </c>
      <c r="BD221">
        <v>0</v>
      </c>
      <c r="BE221">
        <v>0</v>
      </c>
      <c r="BF221">
        <v>0</v>
      </c>
      <c r="BG221">
        <v>0</v>
      </c>
      <c r="BH221">
        <v>0</v>
      </c>
      <c r="BI221">
        <v>0</v>
      </c>
      <c r="BJ221">
        <v>0</v>
      </c>
      <c r="BK221">
        <v>0</v>
      </c>
      <c r="BL221">
        <v>0</v>
      </c>
      <c r="BM221">
        <v>0</v>
      </c>
      <c r="BN221">
        <v>0</v>
      </c>
      <c r="BO221">
        <v>0</v>
      </c>
      <c r="BP221">
        <v>0</v>
      </c>
      <c r="BQ221">
        <v>0</v>
      </c>
      <c r="BR221">
        <v>0</v>
      </c>
      <c r="BS221">
        <v>0</v>
      </c>
      <c r="BT221">
        <v>0</v>
      </c>
      <c r="BU221">
        <v>0</v>
      </c>
      <c r="BV221">
        <v>0</v>
      </c>
      <c r="BW221">
        <v>0</v>
      </c>
      <c r="CX221">
        <f>Y221*Source!I233</f>
        <v>8.2799999999999992E-3</v>
      </c>
      <c r="CY221">
        <f>AA221</f>
        <v>78122.100000000006</v>
      </c>
      <c r="CZ221">
        <f>AE221</f>
        <v>17876.91</v>
      </c>
      <c r="DA221">
        <f>AI221</f>
        <v>4.37</v>
      </c>
      <c r="DB221">
        <v>0</v>
      </c>
    </row>
    <row r="222" spans="1:106" x14ac:dyDescent="0.2">
      <c r="A222">
        <f>ROW(Source!A233)</f>
        <v>233</v>
      </c>
      <c r="B222">
        <v>42559019</v>
      </c>
      <c r="C222">
        <v>42559379</v>
      </c>
      <c r="D222">
        <v>30541208</v>
      </c>
      <c r="E222">
        <v>30515945</v>
      </c>
      <c r="F222">
        <v>1</v>
      </c>
      <c r="G222">
        <v>30515945</v>
      </c>
      <c r="H222">
        <v>3</v>
      </c>
      <c r="I222" t="s">
        <v>555</v>
      </c>
      <c r="J222" t="s">
        <v>3</v>
      </c>
      <c r="K222" t="s">
        <v>556</v>
      </c>
      <c r="L222">
        <v>1344</v>
      </c>
      <c r="N222">
        <v>1008</v>
      </c>
      <c r="O222" t="s">
        <v>554</v>
      </c>
      <c r="P222" t="s">
        <v>554</v>
      </c>
      <c r="Q222">
        <v>1</v>
      </c>
      <c r="W222">
        <v>0</v>
      </c>
      <c r="X222">
        <v>-94250534</v>
      </c>
      <c r="Y222">
        <v>2.4500000000000002</v>
      </c>
      <c r="AA222">
        <v>1</v>
      </c>
      <c r="AB222">
        <v>0</v>
      </c>
      <c r="AC222">
        <v>0</v>
      </c>
      <c r="AD222">
        <v>0</v>
      </c>
      <c r="AE222">
        <v>1</v>
      </c>
      <c r="AF222">
        <v>0</v>
      </c>
      <c r="AG222">
        <v>0</v>
      </c>
      <c r="AH222">
        <v>0</v>
      </c>
      <c r="AI222">
        <v>1</v>
      </c>
      <c r="AJ222">
        <v>1</v>
      </c>
      <c r="AK222">
        <v>1</v>
      </c>
      <c r="AL222">
        <v>1</v>
      </c>
      <c r="AN222">
        <v>0</v>
      </c>
      <c r="AO222">
        <v>1</v>
      </c>
      <c r="AP222">
        <v>0</v>
      </c>
      <c r="AQ222">
        <v>0</v>
      </c>
      <c r="AR222">
        <v>0</v>
      </c>
      <c r="AS222" t="s">
        <v>3</v>
      </c>
      <c r="AT222">
        <v>2.4500000000000002</v>
      </c>
      <c r="AU222" t="s">
        <v>3</v>
      </c>
      <c r="AV222">
        <v>0</v>
      </c>
      <c r="AW222">
        <v>2</v>
      </c>
      <c r="AX222">
        <v>42706816</v>
      </c>
      <c r="AY222">
        <v>1</v>
      </c>
      <c r="AZ222">
        <v>0</v>
      </c>
      <c r="BA222">
        <v>318</v>
      </c>
      <c r="BB222">
        <v>0</v>
      </c>
      <c r="BC222">
        <v>0</v>
      </c>
      <c r="BD222">
        <v>0</v>
      </c>
      <c r="BE222">
        <v>0</v>
      </c>
      <c r="BF222">
        <v>0</v>
      </c>
      <c r="BG222">
        <v>0</v>
      </c>
      <c r="BH222">
        <v>0</v>
      </c>
      <c r="BI222">
        <v>0</v>
      </c>
      <c r="BJ222">
        <v>0</v>
      </c>
      <c r="BK222">
        <v>0</v>
      </c>
      <c r="BL222">
        <v>0</v>
      </c>
      <c r="BM222">
        <v>0</v>
      </c>
      <c r="BN222">
        <v>0</v>
      </c>
      <c r="BO222">
        <v>0</v>
      </c>
      <c r="BP222">
        <v>0</v>
      </c>
      <c r="BQ222">
        <v>0</v>
      </c>
      <c r="BR222">
        <v>0</v>
      </c>
      <c r="BS222">
        <v>0</v>
      </c>
      <c r="BT222">
        <v>0</v>
      </c>
      <c r="BU222">
        <v>0</v>
      </c>
      <c r="BV222">
        <v>0</v>
      </c>
      <c r="BW222">
        <v>0</v>
      </c>
      <c r="CX222">
        <f>Y222*Source!I233</f>
        <v>9.8000000000000007</v>
      </c>
      <c r="CY222">
        <f>AA222</f>
        <v>1</v>
      </c>
      <c r="CZ222">
        <f>AE222</f>
        <v>1</v>
      </c>
      <c r="DA222">
        <f>AI222</f>
        <v>1</v>
      </c>
      <c r="DB222">
        <v>0</v>
      </c>
    </row>
    <row r="223" spans="1:106" x14ac:dyDescent="0.2">
      <c r="A223">
        <f>ROW(Source!A238)</f>
        <v>238</v>
      </c>
      <c r="B223">
        <v>42559021</v>
      </c>
      <c r="C223">
        <v>42559387</v>
      </c>
      <c r="D223">
        <v>30515951</v>
      </c>
      <c r="E223">
        <v>30515945</v>
      </c>
      <c r="F223">
        <v>1</v>
      </c>
      <c r="G223">
        <v>30515945</v>
      </c>
      <c r="H223">
        <v>1</v>
      </c>
      <c r="I223" t="s">
        <v>549</v>
      </c>
      <c r="J223" t="s">
        <v>3</v>
      </c>
      <c r="K223" t="s">
        <v>550</v>
      </c>
      <c r="L223">
        <v>1191</v>
      </c>
      <c r="N223">
        <v>1013</v>
      </c>
      <c r="O223" t="s">
        <v>551</v>
      </c>
      <c r="P223" t="s">
        <v>551</v>
      </c>
      <c r="Q223">
        <v>1</v>
      </c>
      <c r="W223">
        <v>0</v>
      </c>
      <c r="X223">
        <v>476480486</v>
      </c>
      <c r="Y223">
        <v>5.1289999999999996</v>
      </c>
      <c r="AA223">
        <v>0</v>
      </c>
      <c r="AB223">
        <v>0</v>
      </c>
      <c r="AC223">
        <v>0</v>
      </c>
      <c r="AD223">
        <v>0</v>
      </c>
      <c r="AE223">
        <v>0</v>
      </c>
      <c r="AF223">
        <v>0</v>
      </c>
      <c r="AG223">
        <v>0</v>
      </c>
      <c r="AH223">
        <v>0</v>
      </c>
      <c r="AI223">
        <v>1</v>
      </c>
      <c r="AJ223">
        <v>1</v>
      </c>
      <c r="AK223">
        <v>1</v>
      </c>
      <c r="AL223">
        <v>1</v>
      </c>
      <c r="AN223">
        <v>0</v>
      </c>
      <c r="AO223">
        <v>1</v>
      </c>
      <c r="AP223">
        <v>1</v>
      </c>
      <c r="AQ223">
        <v>0</v>
      </c>
      <c r="AR223">
        <v>0</v>
      </c>
      <c r="AS223" t="s">
        <v>3</v>
      </c>
      <c r="AT223">
        <v>4.46</v>
      </c>
      <c r="AU223" t="s">
        <v>22</v>
      </c>
      <c r="AV223">
        <v>1</v>
      </c>
      <c r="AW223">
        <v>2</v>
      </c>
      <c r="AX223">
        <v>42706819</v>
      </c>
      <c r="AY223">
        <v>1</v>
      </c>
      <c r="AZ223">
        <v>0</v>
      </c>
      <c r="BA223">
        <v>319</v>
      </c>
      <c r="BB223">
        <v>0</v>
      </c>
      <c r="BC223">
        <v>0</v>
      </c>
      <c r="BD223">
        <v>0</v>
      </c>
      <c r="BE223">
        <v>0</v>
      </c>
      <c r="BF223">
        <v>0</v>
      </c>
      <c r="BG223">
        <v>0</v>
      </c>
      <c r="BH223">
        <v>0</v>
      </c>
      <c r="BI223">
        <v>0</v>
      </c>
      <c r="BJ223">
        <v>0</v>
      </c>
      <c r="BK223">
        <v>0</v>
      </c>
      <c r="BL223">
        <v>0</v>
      </c>
      <c r="BM223">
        <v>0</v>
      </c>
      <c r="BN223">
        <v>0</v>
      </c>
      <c r="BO223">
        <v>0</v>
      </c>
      <c r="BP223">
        <v>0</v>
      </c>
      <c r="BQ223">
        <v>0</v>
      </c>
      <c r="BR223">
        <v>0</v>
      </c>
      <c r="BS223">
        <v>0</v>
      </c>
      <c r="BT223">
        <v>0</v>
      </c>
      <c r="BU223">
        <v>0</v>
      </c>
      <c r="BV223">
        <v>0</v>
      </c>
      <c r="BW223">
        <v>0</v>
      </c>
      <c r="CX223">
        <f>Y223*Source!I238</f>
        <v>10.257999999999999</v>
      </c>
      <c r="CY223">
        <f>AD223</f>
        <v>0</v>
      </c>
      <c r="CZ223">
        <f>AH223</f>
        <v>0</v>
      </c>
      <c r="DA223">
        <f>AL223</f>
        <v>1</v>
      </c>
      <c r="DB223">
        <v>0</v>
      </c>
    </row>
    <row r="224" spans="1:106" x14ac:dyDescent="0.2">
      <c r="A224">
        <f>ROW(Source!A238)</f>
        <v>238</v>
      </c>
      <c r="B224">
        <v>42559021</v>
      </c>
      <c r="C224">
        <v>42559387</v>
      </c>
      <c r="D224">
        <v>30516999</v>
      </c>
      <c r="E224">
        <v>30515945</v>
      </c>
      <c r="F224">
        <v>1</v>
      </c>
      <c r="G224">
        <v>30515945</v>
      </c>
      <c r="H224">
        <v>2</v>
      </c>
      <c r="I224" t="s">
        <v>552</v>
      </c>
      <c r="J224" t="s">
        <v>3</v>
      </c>
      <c r="K224" t="s">
        <v>553</v>
      </c>
      <c r="L224">
        <v>1344</v>
      </c>
      <c r="N224">
        <v>1008</v>
      </c>
      <c r="O224" t="s">
        <v>554</v>
      </c>
      <c r="P224" t="s">
        <v>554</v>
      </c>
      <c r="Q224">
        <v>1</v>
      </c>
      <c r="W224">
        <v>0</v>
      </c>
      <c r="X224">
        <v>-1180195794</v>
      </c>
      <c r="Y224">
        <v>3.7</v>
      </c>
      <c r="AA224">
        <v>0</v>
      </c>
      <c r="AB224">
        <v>1</v>
      </c>
      <c r="AC224">
        <v>0</v>
      </c>
      <c r="AD224">
        <v>0</v>
      </c>
      <c r="AE224">
        <v>0</v>
      </c>
      <c r="AF224">
        <v>1</v>
      </c>
      <c r="AG224">
        <v>0</v>
      </c>
      <c r="AH224">
        <v>0</v>
      </c>
      <c r="AI224">
        <v>1</v>
      </c>
      <c r="AJ224">
        <v>1</v>
      </c>
      <c r="AK224">
        <v>1</v>
      </c>
      <c r="AL224">
        <v>1</v>
      </c>
      <c r="AN224">
        <v>0</v>
      </c>
      <c r="AO224">
        <v>1</v>
      </c>
      <c r="AP224">
        <v>1</v>
      </c>
      <c r="AQ224">
        <v>0</v>
      </c>
      <c r="AR224">
        <v>0</v>
      </c>
      <c r="AS224" t="s">
        <v>3</v>
      </c>
      <c r="AT224">
        <v>2.96</v>
      </c>
      <c r="AU224" t="s">
        <v>21</v>
      </c>
      <c r="AV224">
        <v>0</v>
      </c>
      <c r="AW224">
        <v>2</v>
      </c>
      <c r="AX224">
        <v>42706820</v>
      </c>
      <c r="AY224">
        <v>1</v>
      </c>
      <c r="AZ224">
        <v>0</v>
      </c>
      <c r="BA224">
        <v>320</v>
      </c>
      <c r="BB224">
        <v>0</v>
      </c>
      <c r="BC224">
        <v>0</v>
      </c>
      <c r="BD224">
        <v>0</v>
      </c>
      <c r="BE224">
        <v>0</v>
      </c>
      <c r="BF224">
        <v>0</v>
      </c>
      <c r="BG224">
        <v>0</v>
      </c>
      <c r="BH224">
        <v>0</v>
      </c>
      <c r="BI224">
        <v>0</v>
      </c>
      <c r="BJ224">
        <v>0</v>
      </c>
      <c r="BK224">
        <v>0</v>
      </c>
      <c r="BL224">
        <v>0</v>
      </c>
      <c r="BM224">
        <v>0</v>
      </c>
      <c r="BN224">
        <v>0</v>
      </c>
      <c r="BO224">
        <v>0</v>
      </c>
      <c r="BP224">
        <v>0</v>
      </c>
      <c r="BQ224">
        <v>0</v>
      </c>
      <c r="BR224">
        <v>0</v>
      </c>
      <c r="BS224">
        <v>0</v>
      </c>
      <c r="BT224">
        <v>0</v>
      </c>
      <c r="BU224">
        <v>0</v>
      </c>
      <c r="BV224">
        <v>0</v>
      </c>
      <c r="BW224">
        <v>0</v>
      </c>
      <c r="CX224">
        <f>Y224*Source!I238</f>
        <v>7.4</v>
      </c>
      <c r="CY224">
        <f>AB224</f>
        <v>1</v>
      </c>
      <c r="CZ224">
        <f>AF224</f>
        <v>1</v>
      </c>
      <c r="DA224">
        <f>AJ224</f>
        <v>1</v>
      </c>
      <c r="DB224">
        <v>0</v>
      </c>
    </row>
    <row r="225" spans="1:106" x14ac:dyDescent="0.2">
      <c r="A225">
        <f>ROW(Source!A238)</f>
        <v>238</v>
      </c>
      <c r="B225">
        <v>42559021</v>
      </c>
      <c r="C225">
        <v>42559387</v>
      </c>
      <c r="D225">
        <v>30577837</v>
      </c>
      <c r="E225">
        <v>1</v>
      </c>
      <c r="F225">
        <v>1</v>
      </c>
      <c r="G225">
        <v>30515945</v>
      </c>
      <c r="H225">
        <v>3</v>
      </c>
      <c r="I225" t="s">
        <v>624</v>
      </c>
      <c r="J225" t="s">
        <v>625</v>
      </c>
      <c r="K225" t="s">
        <v>626</v>
      </c>
      <c r="L225">
        <v>1301</v>
      </c>
      <c r="N225">
        <v>1003</v>
      </c>
      <c r="O225" t="s">
        <v>38</v>
      </c>
      <c r="P225" t="s">
        <v>38</v>
      </c>
      <c r="Q225">
        <v>1</v>
      </c>
      <c r="W225">
        <v>0</v>
      </c>
      <c r="X225">
        <v>-283549531</v>
      </c>
      <c r="Y225">
        <v>0.4</v>
      </c>
      <c r="AA225">
        <v>35.090000000000003</v>
      </c>
      <c r="AB225">
        <v>0</v>
      </c>
      <c r="AC225">
        <v>0</v>
      </c>
      <c r="AD225">
        <v>0</v>
      </c>
      <c r="AE225">
        <v>35.090000000000003</v>
      </c>
      <c r="AF225">
        <v>0</v>
      </c>
      <c r="AG225">
        <v>0</v>
      </c>
      <c r="AH225">
        <v>0</v>
      </c>
      <c r="AI225">
        <v>1</v>
      </c>
      <c r="AJ225">
        <v>1</v>
      </c>
      <c r="AK225">
        <v>1</v>
      </c>
      <c r="AL225">
        <v>1</v>
      </c>
      <c r="AN225">
        <v>0</v>
      </c>
      <c r="AO225">
        <v>1</v>
      </c>
      <c r="AP225">
        <v>0</v>
      </c>
      <c r="AQ225">
        <v>0</v>
      </c>
      <c r="AR225">
        <v>0</v>
      </c>
      <c r="AS225" t="s">
        <v>3</v>
      </c>
      <c r="AT225">
        <v>0.4</v>
      </c>
      <c r="AU225" t="s">
        <v>3</v>
      </c>
      <c r="AV225">
        <v>0</v>
      </c>
      <c r="AW225">
        <v>2</v>
      </c>
      <c r="AX225">
        <v>42706821</v>
      </c>
      <c r="AY225">
        <v>1</v>
      </c>
      <c r="AZ225">
        <v>0</v>
      </c>
      <c r="BA225">
        <v>321</v>
      </c>
      <c r="BB225">
        <v>0</v>
      </c>
      <c r="BC225">
        <v>0</v>
      </c>
      <c r="BD225">
        <v>0</v>
      </c>
      <c r="BE225">
        <v>0</v>
      </c>
      <c r="BF225">
        <v>0</v>
      </c>
      <c r="BG225">
        <v>0</v>
      </c>
      <c r="BH225">
        <v>0</v>
      </c>
      <c r="BI225">
        <v>0</v>
      </c>
      <c r="BJ225">
        <v>0</v>
      </c>
      <c r="BK225">
        <v>0</v>
      </c>
      <c r="BL225">
        <v>0</v>
      </c>
      <c r="BM225">
        <v>0</v>
      </c>
      <c r="BN225">
        <v>0</v>
      </c>
      <c r="BO225">
        <v>0</v>
      </c>
      <c r="BP225">
        <v>0</v>
      </c>
      <c r="BQ225">
        <v>0</v>
      </c>
      <c r="BR225">
        <v>0</v>
      </c>
      <c r="BS225">
        <v>0</v>
      </c>
      <c r="BT225">
        <v>0</v>
      </c>
      <c r="BU225">
        <v>0</v>
      </c>
      <c r="BV225">
        <v>0</v>
      </c>
      <c r="BW225">
        <v>0</v>
      </c>
      <c r="CX225">
        <f>Y225*Source!I238</f>
        <v>0.8</v>
      </c>
      <c r="CY225">
        <f>AA225</f>
        <v>35.090000000000003</v>
      </c>
      <c r="CZ225">
        <f>AE225</f>
        <v>35.090000000000003</v>
      </c>
      <c r="DA225">
        <f>AI225</f>
        <v>1</v>
      </c>
      <c r="DB225">
        <v>0</v>
      </c>
    </row>
    <row r="226" spans="1:106" x14ac:dyDescent="0.2">
      <c r="A226">
        <f>ROW(Source!A238)</f>
        <v>238</v>
      </c>
      <c r="B226">
        <v>42559021</v>
      </c>
      <c r="C226">
        <v>42559387</v>
      </c>
      <c r="D226">
        <v>30541208</v>
      </c>
      <c r="E226">
        <v>30515945</v>
      </c>
      <c r="F226">
        <v>1</v>
      </c>
      <c r="G226">
        <v>30515945</v>
      </c>
      <c r="H226">
        <v>3</v>
      </c>
      <c r="I226" t="s">
        <v>555</v>
      </c>
      <c r="J226" t="s">
        <v>3</v>
      </c>
      <c r="K226" t="s">
        <v>556</v>
      </c>
      <c r="L226">
        <v>1344</v>
      </c>
      <c r="N226">
        <v>1008</v>
      </c>
      <c r="O226" t="s">
        <v>554</v>
      </c>
      <c r="P226" t="s">
        <v>554</v>
      </c>
      <c r="Q226">
        <v>1</v>
      </c>
      <c r="W226">
        <v>0</v>
      </c>
      <c r="X226">
        <v>-94250534</v>
      </c>
      <c r="Y226">
        <v>2.8</v>
      </c>
      <c r="AA226">
        <v>1</v>
      </c>
      <c r="AB226">
        <v>0</v>
      </c>
      <c r="AC226">
        <v>0</v>
      </c>
      <c r="AD226">
        <v>0</v>
      </c>
      <c r="AE226">
        <v>1</v>
      </c>
      <c r="AF226">
        <v>0</v>
      </c>
      <c r="AG226">
        <v>0</v>
      </c>
      <c r="AH226">
        <v>0</v>
      </c>
      <c r="AI226">
        <v>1</v>
      </c>
      <c r="AJ226">
        <v>1</v>
      </c>
      <c r="AK226">
        <v>1</v>
      </c>
      <c r="AL226">
        <v>1</v>
      </c>
      <c r="AN226">
        <v>0</v>
      </c>
      <c r="AO226">
        <v>1</v>
      </c>
      <c r="AP226">
        <v>0</v>
      </c>
      <c r="AQ226">
        <v>0</v>
      </c>
      <c r="AR226">
        <v>0</v>
      </c>
      <c r="AS226" t="s">
        <v>3</v>
      </c>
      <c r="AT226">
        <v>2.8</v>
      </c>
      <c r="AU226" t="s">
        <v>3</v>
      </c>
      <c r="AV226">
        <v>0</v>
      </c>
      <c r="AW226">
        <v>2</v>
      </c>
      <c r="AX226">
        <v>42706823</v>
      </c>
      <c r="AY226">
        <v>1</v>
      </c>
      <c r="AZ226">
        <v>0</v>
      </c>
      <c r="BA226">
        <v>323</v>
      </c>
      <c r="BB226">
        <v>0</v>
      </c>
      <c r="BC226">
        <v>0</v>
      </c>
      <c r="BD226">
        <v>0</v>
      </c>
      <c r="BE226">
        <v>0</v>
      </c>
      <c r="BF226">
        <v>0</v>
      </c>
      <c r="BG226">
        <v>0</v>
      </c>
      <c r="BH226">
        <v>0</v>
      </c>
      <c r="BI226">
        <v>0</v>
      </c>
      <c r="BJ226">
        <v>0</v>
      </c>
      <c r="BK226">
        <v>0</v>
      </c>
      <c r="BL226">
        <v>0</v>
      </c>
      <c r="BM226">
        <v>0</v>
      </c>
      <c r="BN226">
        <v>0</v>
      </c>
      <c r="BO226">
        <v>0</v>
      </c>
      <c r="BP226">
        <v>0</v>
      </c>
      <c r="BQ226">
        <v>0</v>
      </c>
      <c r="BR226">
        <v>0</v>
      </c>
      <c r="BS226">
        <v>0</v>
      </c>
      <c r="BT226">
        <v>0</v>
      </c>
      <c r="BU226">
        <v>0</v>
      </c>
      <c r="BV226">
        <v>0</v>
      </c>
      <c r="BW226">
        <v>0</v>
      </c>
      <c r="CX226">
        <f>Y226*Source!I238</f>
        <v>5.6</v>
      </c>
      <c r="CY226">
        <f>AA226</f>
        <v>1</v>
      </c>
      <c r="CZ226">
        <f>AE226</f>
        <v>1</v>
      </c>
      <c r="DA226">
        <f>AI226</f>
        <v>1</v>
      </c>
      <c r="DB226">
        <v>0</v>
      </c>
    </row>
    <row r="227" spans="1:106" x14ac:dyDescent="0.2">
      <c r="A227">
        <f>ROW(Source!A239)</f>
        <v>239</v>
      </c>
      <c r="B227">
        <v>42559019</v>
      </c>
      <c r="C227">
        <v>42559387</v>
      </c>
      <c r="D227">
        <v>30515951</v>
      </c>
      <c r="E227">
        <v>30515945</v>
      </c>
      <c r="F227">
        <v>1</v>
      </c>
      <c r="G227">
        <v>30515945</v>
      </c>
      <c r="H227">
        <v>1</v>
      </c>
      <c r="I227" t="s">
        <v>549</v>
      </c>
      <c r="J227" t="s">
        <v>3</v>
      </c>
      <c r="K227" t="s">
        <v>550</v>
      </c>
      <c r="L227">
        <v>1191</v>
      </c>
      <c r="N227">
        <v>1013</v>
      </c>
      <c r="O227" t="s">
        <v>551</v>
      </c>
      <c r="P227" t="s">
        <v>551</v>
      </c>
      <c r="Q227">
        <v>1</v>
      </c>
      <c r="W227">
        <v>0</v>
      </c>
      <c r="X227">
        <v>476480486</v>
      </c>
      <c r="Y227">
        <v>5.1289999999999996</v>
      </c>
      <c r="AA227">
        <v>0</v>
      </c>
      <c r="AB227">
        <v>0</v>
      </c>
      <c r="AC227">
        <v>0</v>
      </c>
      <c r="AD227">
        <v>0</v>
      </c>
      <c r="AE227">
        <v>0</v>
      </c>
      <c r="AF227">
        <v>0</v>
      </c>
      <c r="AG227">
        <v>0</v>
      </c>
      <c r="AH227">
        <v>0</v>
      </c>
      <c r="AI227">
        <v>1</v>
      </c>
      <c r="AJ227">
        <v>1</v>
      </c>
      <c r="AK227">
        <v>1</v>
      </c>
      <c r="AL227">
        <v>1</v>
      </c>
      <c r="AN227">
        <v>0</v>
      </c>
      <c r="AO227">
        <v>1</v>
      </c>
      <c r="AP227">
        <v>1</v>
      </c>
      <c r="AQ227">
        <v>0</v>
      </c>
      <c r="AR227">
        <v>0</v>
      </c>
      <c r="AS227" t="s">
        <v>3</v>
      </c>
      <c r="AT227">
        <v>4.46</v>
      </c>
      <c r="AU227" t="s">
        <v>22</v>
      </c>
      <c r="AV227">
        <v>1</v>
      </c>
      <c r="AW227">
        <v>2</v>
      </c>
      <c r="AX227">
        <v>42706819</v>
      </c>
      <c r="AY227">
        <v>1</v>
      </c>
      <c r="AZ227">
        <v>0</v>
      </c>
      <c r="BA227">
        <v>324</v>
      </c>
      <c r="BB227">
        <v>0</v>
      </c>
      <c r="BC227">
        <v>0</v>
      </c>
      <c r="BD227">
        <v>0</v>
      </c>
      <c r="BE227">
        <v>0</v>
      </c>
      <c r="BF227">
        <v>0</v>
      </c>
      <c r="BG227">
        <v>0</v>
      </c>
      <c r="BH227">
        <v>0</v>
      </c>
      <c r="BI227">
        <v>0</v>
      </c>
      <c r="BJ227">
        <v>0</v>
      </c>
      <c r="BK227">
        <v>0</v>
      </c>
      <c r="BL227">
        <v>0</v>
      </c>
      <c r="BM227">
        <v>0</v>
      </c>
      <c r="BN227">
        <v>0</v>
      </c>
      <c r="BO227">
        <v>0</v>
      </c>
      <c r="BP227">
        <v>0</v>
      </c>
      <c r="BQ227">
        <v>0</v>
      </c>
      <c r="BR227">
        <v>0</v>
      </c>
      <c r="BS227">
        <v>0</v>
      </c>
      <c r="BT227">
        <v>0</v>
      </c>
      <c r="BU227">
        <v>0</v>
      </c>
      <c r="BV227">
        <v>0</v>
      </c>
      <c r="BW227">
        <v>0</v>
      </c>
      <c r="CX227">
        <f>Y227*Source!I239</f>
        <v>10.257999999999999</v>
      </c>
      <c r="CY227">
        <f>AD227</f>
        <v>0</v>
      </c>
      <c r="CZ227">
        <f>AH227</f>
        <v>0</v>
      </c>
      <c r="DA227">
        <f>AL227</f>
        <v>1</v>
      </c>
      <c r="DB227">
        <v>0</v>
      </c>
    </row>
    <row r="228" spans="1:106" x14ac:dyDescent="0.2">
      <c r="A228">
        <f>ROW(Source!A239)</f>
        <v>239</v>
      </c>
      <c r="B228">
        <v>42559019</v>
      </c>
      <c r="C228">
        <v>42559387</v>
      </c>
      <c r="D228">
        <v>30516999</v>
      </c>
      <c r="E228">
        <v>30515945</v>
      </c>
      <c r="F228">
        <v>1</v>
      </c>
      <c r="G228">
        <v>30515945</v>
      </c>
      <c r="H228">
        <v>2</v>
      </c>
      <c r="I228" t="s">
        <v>552</v>
      </c>
      <c r="J228" t="s">
        <v>3</v>
      </c>
      <c r="K228" t="s">
        <v>553</v>
      </c>
      <c r="L228">
        <v>1344</v>
      </c>
      <c r="N228">
        <v>1008</v>
      </c>
      <c r="O228" t="s">
        <v>554</v>
      </c>
      <c r="P228" t="s">
        <v>554</v>
      </c>
      <c r="Q228">
        <v>1</v>
      </c>
      <c r="W228">
        <v>0</v>
      </c>
      <c r="X228">
        <v>-1180195794</v>
      </c>
      <c r="Y228">
        <v>3.7</v>
      </c>
      <c r="AA228">
        <v>0</v>
      </c>
      <c r="AB228">
        <v>1</v>
      </c>
      <c r="AC228">
        <v>0</v>
      </c>
      <c r="AD228">
        <v>0</v>
      </c>
      <c r="AE228">
        <v>0</v>
      </c>
      <c r="AF228">
        <v>1</v>
      </c>
      <c r="AG228">
        <v>0</v>
      </c>
      <c r="AH228">
        <v>0</v>
      </c>
      <c r="AI228">
        <v>1</v>
      </c>
      <c r="AJ228">
        <v>1</v>
      </c>
      <c r="AK228">
        <v>1</v>
      </c>
      <c r="AL228">
        <v>1</v>
      </c>
      <c r="AN228">
        <v>0</v>
      </c>
      <c r="AO228">
        <v>1</v>
      </c>
      <c r="AP228">
        <v>1</v>
      </c>
      <c r="AQ228">
        <v>0</v>
      </c>
      <c r="AR228">
        <v>0</v>
      </c>
      <c r="AS228" t="s">
        <v>3</v>
      </c>
      <c r="AT228">
        <v>2.96</v>
      </c>
      <c r="AU228" t="s">
        <v>21</v>
      </c>
      <c r="AV228">
        <v>0</v>
      </c>
      <c r="AW228">
        <v>2</v>
      </c>
      <c r="AX228">
        <v>42706820</v>
      </c>
      <c r="AY228">
        <v>1</v>
      </c>
      <c r="AZ228">
        <v>0</v>
      </c>
      <c r="BA228">
        <v>325</v>
      </c>
      <c r="BB228">
        <v>0</v>
      </c>
      <c r="BC228">
        <v>0</v>
      </c>
      <c r="BD228">
        <v>0</v>
      </c>
      <c r="BE228">
        <v>0</v>
      </c>
      <c r="BF228">
        <v>0</v>
      </c>
      <c r="BG228">
        <v>0</v>
      </c>
      <c r="BH228">
        <v>0</v>
      </c>
      <c r="BI228">
        <v>0</v>
      </c>
      <c r="BJ228">
        <v>0</v>
      </c>
      <c r="BK228">
        <v>0</v>
      </c>
      <c r="BL228">
        <v>0</v>
      </c>
      <c r="BM228">
        <v>0</v>
      </c>
      <c r="BN228">
        <v>0</v>
      </c>
      <c r="BO228">
        <v>0</v>
      </c>
      <c r="BP228">
        <v>0</v>
      </c>
      <c r="BQ228">
        <v>0</v>
      </c>
      <c r="BR228">
        <v>0</v>
      </c>
      <c r="BS228">
        <v>0</v>
      </c>
      <c r="BT228">
        <v>0</v>
      </c>
      <c r="BU228">
        <v>0</v>
      </c>
      <c r="BV228">
        <v>0</v>
      </c>
      <c r="BW228">
        <v>0</v>
      </c>
      <c r="CX228">
        <f>Y228*Source!I239</f>
        <v>7.4</v>
      </c>
      <c r="CY228">
        <f>AB228</f>
        <v>1</v>
      </c>
      <c r="CZ228">
        <f>AF228</f>
        <v>1</v>
      </c>
      <c r="DA228">
        <f>AJ228</f>
        <v>1</v>
      </c>
      <c r="DB228">
        <v>0</v>
      </c>
    </row>
    <row r="229" spans="1:106" x14ac:dyDescent="0.2">
      <c r="A229">
        <f>ROW(Source!A239)</f>
        <v>239</v>
      </c>
      <c r="B229">
        <v>42559019</v>
      </c>
      <c r="C229">
        <v>42559387</v>
      </c>
      <c r="D229">
        <v>30577837</v>
      </c>
      <c r="E229">
        <v>1</v>
      </c>
      <c r="F229">
        <v>1</v>
      </c>
      <c r="G229">
        <v>30515945</v>
      </c>
      <c r="H229">
        <v>3</v>
      </c>
      <c r="I229" t="s">
        <v>624</v>
      </c>
      <c r="J229" t="s">
        <v>625</v>
      </c>
      <c r="K229" t="s">
        <v>626</v>
      </c>
      <c r="L229">
        <v>1301</v>
      </c>
      <c r="N229">
        <v>1003</v>
      </c>
      <c r="O229" t="s">
        <v>38</v>
      </c>
      <c r="P229" t="s">
        <v>38</v>
      </c>
      <c r="Q229">
        <v>1</v>
      </c>
      <c r="W229">
        <v>0</v>
      </c>
      <c r="X229">
        <v>-283549531</v>
      </c>
      <c r="Y229">
        <v>0.4</v>
      </c>
      <c r="AA229">
        <v>178.26</v>
      </c>
      <c r="AB229">
        <v>0</v>
      </c>
      <c r="AC229">
        <v>0</v>
      </c>
      <c r="AD229">
        <v>0</v>
      </c>
      <c r="AE229">
        <v>35.090000000000003</v>
      </c>
      <c r="AF229">
        <v>0</v>
      </c>
      <c r="AG229">
        <v>0</v>
      </c>
      <c r="AH229">
        <v>0</v>
      </c>
      <c r="AI229">
        <v>5.08</v>
      </c>
      <c r="AJ229">
        <v>1</v>
      </c>
      <c r="AK229">
        <v>1</v>
      </c>
      <c r="AL229">
        <v>1</v>
      </c>
      <c r="AN229">
        <v>0</v>
      </c>
      <c r="AO229">
        <v>1</v>
      </c>
      <c r="AP229">
        <v>0</v>
      </c>
      <c r="AQ229">
        <v>0</v>
      </c>
      <c r="AR229">
        <v>0</v>
      </c>
      <c r="AS229" t="s">
        <v>3</v>
      </c>
      <c r="AT229">
        <v>0.4</v>
      </c>
      <c r="AU229" t="s">
        <v>3</v>
      </c>
      <c r="AV229">
        <v>0</v>
      </c>
      <c r="AW229">
        <v>2</v>
      </c>
      <c r="AX229">
        <v>42706821</v>
      </c>
      <c r="AY229">
        <v>1</v>
      </c>
      <c r="AZ229">
        <v>0</v>
      </c>
      <c r="BA229">
        <v>326</v>
      </c>
      <c r="BB229">
        <v>0</v>
      </c>
      <c r="BC229">
        <v>0</v>
      </c>
      <c r="BD229">
        <v>0</v>
      </c>
      <c r="BE229">
        <v>0</v>
      </c>
      <c r="BF229">
        <v>0</v>
      </c>
      <c r="BG229">
        <v>0</v>
      </c>
      <c r="BH229">
        <v>0</v>
      </c>
      <c r="BI229">
        <v>0</v>
      </c>
      <c r="BJ229">
        <v>0</v>
      </c>
      <c r="BK229">
        <v>0</v>
      </c>
      <c r="BL229">
        <v>0</v>
      </c>
      <c r="BM229">
        <v>0</v>
      </c>
      <c r="BN229">
        <v>0</v>
      </c>
      <c r="BO229">
        <v>0</v>
      </c>
      <c r="BP229">
        <v>0</v>
      </c>
      <c r="BQ229">
        <v>0</v>
      </c>
      <c r="BR229">
        <v>0</v>
      </c>
      <c r="BS229">
        <v>0</v>
      </c>
      <c r="BT229">
        <v>0</v>
      </c>
      <c r="BU229">
        <v>0</v>
      </c>
      <c r="BV229">
        <v>0</v>
      </c>
      <c r="BW229">
        <v>0</v>
      </c>
      <c r="CX229">
        <f>Y229*Source!I239</f>
        <v>0.8</v>
      </c>
      <c r="CY229">
        <f>AA229</f>
        <v>178.26</v>
      </c>
      <c r="CZ229">
        <f>AE229</f>
        <v>35.090000000000003</v>
      </c>
      <c r="DA229">
        <f>AI229</f>
        <v>5.08</v>
      </c>
      <c r="DB229">
        <v>0</v>
      </c>
    </row>
    <row r="230" spans="1:106" x14ac:dyDescent="0.2">
      <c r="A230">
        <f>ROW(Source!A239)</f>
        <v>239</v>
      </c>
      <c r="B230">
        <v>42559019</v>
      </c>
      <c r="C230">
        <v>42559387</v>
      </c>
      <c r="D230">
        <v>30541208</v>
      </c>
      <c r="E230">
        <v>30515945</v>
      </c>
      <c r="F230">
        <v>1</v>
      </c>
      <c r="G230">
        <v>30515945</v>
      </c>
      <c r="H230">
        <v>3</v>
      </c>
      <c r="I230" t="s">
        <v>555</v>
      </c>
      <c r="J230" t="s">
        <v>3</v>
      </c>
      <c r="K230" t="s">
        <v>556</v>
      </c>
      <c r="L230">
        <v>1344</v>
      </c>
      <c r="N230">
        <v>1008</v>
      </c>
      <c r="O230" t="s">
        <v>554</v>
      </c>
      <c r="P230" t="s">
        <v>554</v>
      </c>
      <c r="Q230">
        <v>1</v>
      </c>
      <c r="W230">
        <v>0</v>
      </c>
      <c r="X230">
        <v>-94250534</v>
      </c>
      <c r="Y230">
        <v>2.8</v>
      </c>
      <c r="AA230">
        <v>1</v>
      </c>
      <c r="AB230">
        <v>0</v>
      </c>
      <c r="AC230">
        <v>0</v>
      </c>
      <c r="AD230">
        <v>0</v>
      </c>
      <c r="AE230">
        <v>1</v>
      </c>
      <c r="AF230">
        <v>0</v>
      </c>
      <c r="AG230">
        <v>0</v>
      </c>
      <c r="AH230">
        <v>0</v>
      </c>
      <c r="AI230">
        <v>1</v>
      </c>
      <c r="AJ230">
        <v>1</v>
      </c>
      <c r="AK230">
        <v>1</v>
      </c>
      <c r="AL230">
        <v>1</v>
      </c>
      <c r="AN230">
        <v>0</v>
      </c>
      <c r="AO230">
        <v>1</v>
      </c>
      <c r="AP230">
        <v>0</v>
      </c>
      <c r="AQ230">
        <v>0</v>
      </c>
      <c r="AR230">
        <v>0</v>
      </c>
      <c r="AS230" t="s">
        <v>3</v>
      </c>
      <c r="AT230">
        <v>2.8</v>
      </c>
      <c r="AU230" t="s">
        <v>3</v>
      </c>
      <c r="AV230">
        <v>0</v>
      </c>
      <c r="AW230">
        <v>2</v>
      </c>
      <c r="AX230">
        <v>42706823</v>
      </c>
      <c r="AY230">
        <v>1</v>
      </c>
      <c r="AZ230">
        <v>0</v>
      </c>
      <c r="BA230">
        <v>328</v>
      </c>
      <c r="BB230">
        <v>0</v>
      </c>
      <c r="BC230">
        <v>0</v>
      </c>
      <c r="BD230">
        <v>0</v>
      </c>
      <c r="BE230">
        <v>0</v>
      </c>
      <c r="BF230">
        <v>0</v>
      </c>
      <c r="BG230">
        <v>0</v>
      </c>
      <c r="BH230">
        <v>0</v>
      </c>
      <c r="BI230">
        <v>0</v>
      </c>
      <c r="BJ230">
        <v>0</v>
      </c>
      <c r="BK230">
        <v>0</v>
      </c>
      <c r="BL230">
        <v>0</v>
      </c>
      <c r="BM230">
        <v>0</v>
      </c>
      <c r="BN230">
        <v>0</v>
      </c>
      <c r="BO230">
        <v>0</v>
      </c>
      <c r="BP230">
        <v>0</v>
      </c>
      <c r="BQ230">
        <v>0</v>
      </c>
      <c r="BR230">
        <v>0</v>
      </c>
      <c r="BS230">
        <v>0</v>
      </c>
      <c r="BT230">
        <v>0</v>
      </c>
      <c r="BU230">
        <v>0</v>
      </c>
      <c r="BV230">
        <v>0</v>
      </c>
      <c r="BW230">
        <v>0</v>
      </c>
      <c r="CX230">
        <f>Y230*Source!I239</f>
        <v>5.6</v>
      </c>
      <c r="CY230">
        <f>AA230</f>
        <v>1</v>
      </c>
      <c r="CZ230">
        <f>AE230</f>
        <v>1</v>
      </c>
      <c r="DA230">
        <f>AI230</f>
        <v>1</v>
      </c>
      <c r="DB230">
        <v>0</v>
      </c>
    </row>
    <row r="231" spans="1:106" x14ac:dyDescent="0.2">
      <c r="A231">
        <f>ROW(Source!A240)</f>
        <v>240</v>
      </c>
      <c r="B231">
        <v>42559021</v>
      </c>
      <c r="C231">
        <v>42559392</v>
      </c>
      <c r="D231">
        <v>30515951</v>
      </c>
      <c r="E231">
        <v>30515945</v>
      </c>
      <c r="F231">
        <v>1</v>
      </c>
      <c r="G231">
        <v>30515945</v>
      </c>
      <c r="H231">
        <v>1</v>
      </c>
      <c r="I231" t="s">
        <v>549</v>
      </c>
      <c r="J231" t="s">
        <v>3</v>
      </c>
      <c r="K231" t="s">
        <v>550</v>
      </c>
      <c r="L231">
        <v>1191</v>
      </c>
      <c r="N231">
        <v>1013</v>
      </c>
      <c r="O231" t="s">
        <v>551</v>
      </c>
      <c r="P231" t="s">
        <v>551</v>
      </c>
      <c r="Q231">
        <v>1</v>
      </c>
      <c r="W231">
        <v>0</v>
      </c>
      <c r="X231">
        <v>476480486</v>
      </c>
      <c r="Y231">
        <v>6.4859999999999989</v>
      </c>
      <c r="AA231">
        <v>0</v>
      </c>
      <c r="AB231">
        <v>0</v>
      </c>
      <c r="AC231">
        <v>0</v>
      </c>
      <c r="AD231">
        <v>0</v>
      </c>
      <c r="AE231">
        <v>0</v>
      </c>
      <c r="AF231">
        <v>0</v>
      </c>
      <c r="AG231">
        <v>0</v>
      </c>
      <c r="AH231">
        <v>0</v>
      </c>
      <c r="AI231">
        <v>1</v>
      </c>
      <c r="AJ231">
        <v>1</v>
      </c>
      <c r="AK231">
        <v>1</v>
      </c>
      <c r="AL231">
        <v>1</v>
      </c>
      <c r="AN231">
        <v>0</v>
      </c>
      <c r="AO231">
        <v>1</v>
      </c>
      <c r="AP231">
        <v>1</v>
      </c>
      <c r="AQ231">
        <v>0</v>
      </c>
      <c r="AR231">
        <v>0</v>
      </c>
      <c r="AS231" t="s">
        <v>3</v>
      </c>
      <c r="AT231">
        <v>5.64</v>
      </c>
      <c r="AU231" t="s">
        <v>22</v>
      </c>
      <c r="AV231">
        <v>1</v>
      </c>
      <c r="AW231">
        <v>2</v>
      </c>
      <c r="AX231">
        <v>42706834</v>
      </c>
      <c r="AY231">
        <v>1</v>
      </c>
      <c r="AZ231">
        <v>0</v>
      </c>
      <c r="BA231">
        <v>329</v>
      </c>
      <c r="BB231">
        <v>0</v>
      </c>
      <c r="BC231">
        <v>0</v>
      </c>
      <c r="BD231">
        <v>0</v>
      </c>
      <c r="BE231">
        <v>0</v>
      </c>
      <c r="BF231">
        <v>0</v>
      </c>
      <c r="BG231">
        <v>0</v>
      </c>
      <c r="BH231">
        <v>0</v>
      </c>
      <c r="BI231">
        <v>0</v>
      </c>
      <c r="BJ231">
        <v>0</v>
      </c>
      <c r="BK231">
        <v>0</v>
      </c>
      <c r="BL231">
        <v>0</v>
      </c>
      <c r="BM231">
        <v>0</v>
      </c>
      <c r="BN231">
        <v>0</v>
      </c>
      <c r="BO231">
        <v>0</v>
      </c>
      <c r="BP231">
        <v>0</v>
      </c>
      <c r="BQ231">
        <v>0</v>
      </c>
      <c r="BR231">
        <v>0</v>
      </c>
      <c r="BS231">
        <v>0</v>
      </c>
      <c r="BT231">
        <v>0</v>
      </c>
      <c r="BU231">
        <v>0</v>
      </c>
      <c r="BV231">
        <v>0</v>
      </c>
      <c r="BW231">
        <v>0</v>
      </c>
      <c r="CX231">
        <f>Y231*Source!I240</f>
        <v>12.971999999999998</v>
      </c>
      <c r="CY231">
        <f>AD231</f>
        <v>0</v>
      </c>
      <c r="CZ231">
        <f>AH231</f>
        <v>0</v>
      </c>
      <c r="DA231">
        <f>AL231</f>
        <v>1</v>
      </c>
      <c r="DB231">
        <v>0</v>
      </c>
    </row>
    <row r="232" spans="1:106" x14ac:dyDescent="0.2">
      <c r="A232">
        <f>ROW(Source!A240)</f>
        <v>240</v>
      </c>
      <c r="B232">
        <v>42559021</v>
      </c>
      <c r="C232">
        <v>42559392</v>
      </c>
      <c r="D232">
        <v>30516999</v>
      </c>
      <c r="E232">
        <v>30515945</v>
      </c>
      <c r="F232">
        <v>1</v>
      </c>
      <c r="G232">
        <v>30515945</v>
      </c>
      <c r="H232">
        <v>2</v>
      </c>
      <c r="I232" t="s">
        <v>552</v>
      </c>
      <c r="J232" t="s">
        <v>3</v>
      </c>
      <c r="K232" t="s">
        <v>553</v>
      </c>
      <c r="L232">
        <v>1344</v>
      </c>
      <c r="N232">
        <v>1008</v>
      </c>
      <c r="O232" t="s">
        <v>554</v>
      </c>
      <c r="P232" t="s">
        <v>554</v>
      </c>
      <c r="Q232">
        <v>1</v>
      </c>
      <c r="W232">
        <v>0</v>
      </c>
      <c r="X232">
        <v>-1180195794</v>
      </c>
      <c r="Y232">
        <v>7</v>
      </c>
      <c r="AA232">
        <v>0</v>
      </c>
      <c r="AB232">
        <v>1</v>
      </c>
      <c r="AC232">
        <v>0</v>
      </c>
      <c r="AD232">
        <v>0</v>
      </c>
      <c r="AE232">
        <v>0</v>
      </c>
      <c r="AF232">
        <v>1</v>
      </c>
      <c r="AG232">
        <v>0</v>
      </c>
      <c r="AH232">
        <v>0</v>
      </c>
      <c r="AI232">
        <v>1</v>
      </c>
      <c r="AJ232">
        <v>1</v>
      </c>
      <c r="AK232">
        <v>1</v>
      </c>
      <c r="AL232">
        <v>1</v>
      </c>
      <c r="AN232">
        <v>0</v>
      </c>
      <c r="AO232">
        <v>1</v>
      </c>
      <c r="AP232">
        <v>1</v>
      </c>
      <c r="AQ232">
        <v>0</v>
      </c>
      <c r="AR232">
        <v>0</v>
      </c>
      <c r="AS232" t="s">
        <v>3</v>
      </c>
      <c r="AT232">
        <v>5.6</v>
      </c>
      <c r="AU232" t="s">
        <v>21</v>
      </c>
      <c r="AV232">
        <v>0</v>
      </c>
      <c r="AW232">
        <v>2</v>
      </c>
      <c r="AX232">
        <v>42706835</v>
      </c>
      <c r="AY232">
        <v>1</v>
      </c>
      <c r="AZ232">
        <v>0</v>
      </c>
      <c r="BA232">
        <v>330</v>
      </c>
      <c r="BB232">
        <v>0</v>
      </c>
      <c r="BC232">
        <v>0</v>
      </c>
      <c r="BD232">
        <v>0</v>
      </c>
      <c r="BE232">
        <v>0</v>
      </c>
      <c r="BF232">
        <v>0</v>
      </c>
      <c r="BG232">
        <v>0</v>
      </c>
      <c r="BH232">
        <v>0</v>
      </c>
      <c r="BI232">
        <v>0</v>
      </c>
      <c r="BJ232">
        <v>0</v>
      </c>
      <c r="BK232">
        <v>0</v>
      </c>
      <c r="BL232">
        <v>0</v>
      </c>
      <c r="BM232">
        <v>0</v>
      </c>
      <c r="BN232">
        <v>0</v>
      </c>
      <c r="BO232">
        <v>0</v>
      </c>
      <c r="BP232">
        <v>0</v>
      </c>
      <c r="BQ232">
        <v>0</v>
      </c>
      <c r="BR232">
        <v>0</v>
      </c>
      <c r="BS232">
        <v>0</v>
      </c>
      <c r="BT232">
        <v>0</v>
      </c>
      <c r="BU232">
        <v>0</v>
      </c>
      <c r="BV232">
        <v>0</v>
      </c>
      <c r="BW232">
        <v>0</v>
      </c>
      <c r="CX232">
        <f>Y232*Source!I240</f>
        <v>14</v>
      </c>
      <c r="CY232">
        <f>AB232</f>
        <v>1</v>
      </c>
      <c r="CZ232">
        <f>AF232</f>
        <v>1</v>
      </c>
      <c r="DA232">
        <f>AJ232</f>
        <v>1</v>
      </c>
      <c r="DB232">
        <v>0</v>
      </c>
    </row>
    <row r="233" spans="1:106" x14ac:dyDescent="0.2">
      <c r="A233">
        <f>ROW(Source!A240)</f>
        <v>240</v>
      </c>
      <c r="B233">
        <v>42559021</v>
      </c>
      <c r="C233">
        <v>42559392</v>
      </c>
      <c r="D233">
        <v>30571127</v>
      </c>
      <c r="E233">
        <v>1</v>
      </c>
      <c r="F233">
        <v>1</v>
      </c>
      <c r="G233">
        <v>30515945</v>
      </c>
      <c r="H233">
        <v>3</v>
      </c>
      <c r="I233" t="s">
        <v>586</v>
      </c>
      <c r="J233" t="s">
        <v>587</v>
      </c>
      <c r="K233" t="s">
        <v>588</v>
      </c>
      <c r="L233">
        <v>1348</v>
      </c>
      <c r="N233">
        <v>1009</v>
      </c>
      <c r="O233" t="s">
        <v>172</v>
      </c>
      <c r="P233" t="s">
        <v>172</v>
      </c>
      <c r="Q233">
        <v>1000</v>
      </c>
      <c r="W233">
        <v>0</v>
      </c>
      <c r="X233">
        <v>-1798553121</v>
      </c>
      <c r="Y233">
        <v>5.9999999999999995E-4</v>
      </c>
      <c r="AA233">
        <v>17876.91</v>
      </c>
      <c r="AB233">
        <v>0</v>
      </c>
      <c r="AC233">
        <v>0</v>
      </c>
      <c r="AD233">
        <v>0</v>
      </c>
      <c r="AE233">
        <v>17876.91</v>
      </c>
      <c r="AF233">
        <v>0</v>
      </c>
      <c r="AG233">
        <v>0</v>
      </c>
      <c r="AH233">
        <v>0</v>
      </c>
      <c r="AI233">
        <v>1</v>
      </c>
      <c r="AJ233">
        <v>1</v>
      </c>
      <c r="AK233">
        <v>1</v>
      </c>
      <c r="AL233">
        <v>1</v>
      </c>
      <c r="AN233">
        <v>0</v>
      </c>
      <c r="AO233">
        <v>1</v>
      </c>
      <c r="AP233">
        <v>0</v>
      </c>
      <c r="AQ233">
        <v>0</v>
      </c>
      <c r="AR233">
        <v>0</v>
      </c>
      <c r="AS233" t="s">
        <v>3</v>
      </c>
      <c r="AT233">
        <v>5.9999999999999995E-4</v>
      </c>
      <c r="AU233" t="s">
        <v>3</v>
      </c>
      <c r="AV233">
        <v>0</v>
      </c>
      <c r="AW233">
        <v>2</v>
      </c>
      <c r="AX233">
        <v>42706836</v>
      </c>
      <c r="AY233">
        <v>1</v>
      </c>
      <c r="AZ233">
        <v>0</v>
      </c>
      <c r="BA233">
        <v>331</v>
      </c>
      <c r="BB233">
        <v>0</v>
      </c>
      <c r="BC233">
        <v>0</v>
      </c>
      <c r="BD233">
        <v>0</v>
      </c>
      <c r="BE233">
        <v>0</v>
      </c>
      <c r="BF233">
        <v>0</v>
      </c>
      <c r="BG233">
        <v>0</v>
      </c>
      <c r="BH233">
        <v>0</v>
      </c>
      <c r="BI233">
        <v>0</v>
      </c>
      <c r="BJ233">
        <v>0</v>
      </c>
      <c r="BK233">
        <v>0</v>
      </c>
      <c r="BL233">
        <v>0</v>
      </c>
      <c r="BM233">
        <v>0</v>
      </c>
      <c r="BN233">
        <v>0</v>
      </c>
      <c r="BO233">
        <v>0</v>
      </c>
      <c r="BP233">
        <v>0</v>
      </c>
      <c r="BQ233">
        <v>0</v>
      </c>
      <c r="BR233">
        <v>0</v>
      </c>
      <c r="BS233">
        <v>0</v>
      </c>
      <c r="BT233">
        <v>0</v>
      </c>
      <c r="BU233">
        <v>0</v>
      </c>
      <c r="BV233">
        <v>0</v>
      </c>
      <c r="BW233">
        <v>0</v>
      </c>
      <c r="CX233">
        <f>Y233*Source!I240</f>
        <v>1.1999999999999999E-3</v>
      </c>
      <c r="CY233">
        <f>AA233</f>
        <v>17876.91</v>
      </c>
      <c r="CZ233">
        <f>AE233</f>
        <v>17876.91</v>
      </c>
      <c r="DA233">
        <f>AI233</f>
        <v>1</v>
      </c>
      <c r="DB233">
        <v>0</v>
      </c>
    </row>
    <row r="234" spans="1:106" x14ac:dyDescent="0.2">
      <c r="A234">
        <f>ROW(Source!A240)</f>
        <v>240</v>
      </c>
      <c r="B234">
        <v>42559021</v>
      </c>
      <c r="C234">
        <v>42559392</v>
      </c>
      <c r="D234">
        <v>30577281</v>
      </c>
      <c r="E234">
        <v>1</v>
      </c>
      <c r="F234">
        <v>1</v>
      </c>
      <c r="G234">
        <v>30515945</v>
      </c>
      <c r="H234">
        <v>3</v>
      </c>
      <c r="I234" t="s">
        <v>627</v>
      </c>
      <c r="J234" t="s">
        <v>628</v>
      </c>
      <c r="K234" t="s">
        <v>629</v>
      </c>
      <c r="L234">
        <v>1301</v>
      </c>
      <c r="N234">
        <v>1003</v>
      </c>
      <c r="O234" t="s">
        <v>38</v>
      </c>
      <c r="P234" t="s">
        <v>38</v>
      </c>
      <c r="Q234">
        <v>1</v>
      </c>
      <c r="W234">
        <v>0</v>
      </c>
      <c r="X234">
        <v>657495801</v>
      </c>
      <c r="Y234">
        <v>0.4</v>
      </c>
      <c r="AA234">
        <v>37.869999999999997</v>
      </c>
      <c r="AB234">
        <v>0</v>
      </c>
      <c r="AC234">
        <v>0</v>
      </c>
      <c r="AD234">
        <v>0</v>
      </c>
      <c r="AE234">
        <v>37.869999999999997</v>
      </c>
      <c r="AF234">
        <v>0</v>
      </c>
      <c r="AG234">
        <v>0</v>
      </c>
      <c r="AH234">
        <v>0</v>
      </c>
      <c r="AI234">
        <v>1</v>
      </c>
      <c r="AJ234">
        <v>1</v>
      </c>
      <c r="AK234">
        <v>1</v>
      </c>
      <c r="AL234">
        <v>1</v>
      </c>
      <c r="AN234">
        <v>0</v>
      </c>
      <c r="AO234">
        <v>1</v>
      </c>
      <c r="AP234">
        <v>0</v>
      </c>
      <c r="AQ234">
        <v>0</v>
      </c>
      <c r="AR234">
        <v>0</v>
      </c>
      <c r="AS234" t="s">
        <v>3</v>
      </c>
      <c r="AT234">
        <v>0.4</v>
      </c>
      <c r="AU234" t="s">
        <v>3</v>
      </c>
      <c r="AV234">
        <v>0</v>
      </c>
      <c r="AW234">
        <v>2</v>
      </c>
      <c r="AX234">
        <v>42706837</v>
      </c>
      <c r="AY234">
        <v>1</v>
      </c>
      <c r="AZ234">
        <v>0</v>
      </c>
      <c r="BA234">
        <v>332</v>
      </c>
      <c r="BB234">
        <v>0</v>
      </c>
      <c r="BC234">
        <v>0</v>
      </c>
      <c r="BD234">
        <v>0</v>
      </c>
      <c r="BE234">
        <v>0</v>
      </c>
      <c r="BF234">
        <v>0</v>
      </c>
      <c r="BG234">
        <v>0</v>
      </c>
      <c r="BH234">
        <v>0</v>
      </c>
      <c r="BI234">
        <v>0</v>
      </c>
      <c r="BJ234">
        <v>0</v>
      </c>
      <c r="BK234">
        <v>0</v>
      </c>
      <c r="BL234">
        <v>0</v>
      </c>
      <c r="BM234">
        <v>0</v>
      </c>
      <c r="BN234">
        <v>0</v>
      </c>
      <c r="BO234">
        <v>0</v>
      </c>
      <c r="BP234">
        <v>0</v>
      </c>
      <c r="BQ234">
        <v>0</v>
      </c>
      <c r="BR234">
        <v>0</v>
      </c>
      <c r="BS234">
        <v>0</v>
      </c>
      <c r="BT234">
        <v>0</v>
      </c>
      <c r="BU234">
        <v>0</v>
      </c>
      <c r="BV234">
        <v>0</v>
      </c>
      <c r="BW234">
        <v>0</v>
      </c>
      <c r="CX234">
        <f>Y234*Source!I240</f>
        <v>0.8</v>
      </c>
      <c r="CY234">
        <f>AA234</f>
        <v>37.869999999999997</v>
      </c>
      <c r="CZ234">
        <f>AE234</f>
        <v>37.869999999999997</v>
      </c>
      <c r="DA234">
        <f>AI234</f>
        <v>1</v>
      </c>
      <c r="DB234">
        <v>0</v>
      </c>
    </row>
    <row r="235" spans="1:106" x14ac:dyDescent="0.2">
      <c r="A235">
        <f>ROW(Source!A240)</f>
        <v>240</v>
      </c>
      <c r="B235">
        <v>42559021</v>
      </c>
      <c r="C235">
        <v>42559392</v>
      </c>
      <c r="D235">
        <v>30541208</v>
      </c>
      <c r="E235">
        <v>30515945</v>
      </c>
      <c r="F235">
        <v>1</v>
      </c>
      <c r="G235">
        <v>30515945</v>
      </c>
      <c r="H235">
        <v>3</v>
      </c>
      <c r="I235" t="s">
        <v>555</v>
      </c>
      <c r="J235" t="s">
        <v>3</v>
      </c>
      <c r="K235" t="s">
        <v>556</v>
      </c>
      <c r="L235">
        <v>1344</v>
      </c>
      <c r="N235">
        <v>1008</v>
      </c>
      <c r="O235" t="s">
        <v>554</v>
      </c>
      <c r="P235" t="s">
        <v>554</v>
      </c>
      <c r="Q235">
        <v>1</v>
      </c>
      <c r="W235">
        <v>0</v>
      </c>
      <c r="X235">
        <v>-94250534</v>
      </c>
      <c r="Y235">
        <v>4.83</v>
      </c>
      <c r="AA235">
        <v>1</v>
      </c>
      <c r="AB235">
        <v>0</v>
      </c>
      <c r="AC235">
        <v>0</v>
      </c>
      <c r="AD235">
        <v>0</v>
      </c>
      <c r="AE235">
        <v>1</v>
      </c>
      <c r="AF235">
        <v>0</v>
      </c>
      <c r="AG235">
        <v>0</v>
      </c>
      <c r="AH235">
        <v>0</v>
      </c>
      <c r="AI235">
        <v>1</v>
      </c>
      <c r="AJ235">
        <v>1</v>
      </c>
      <c r="AK235">
        <v>1</v>
      </c>
      <c r="AL235">
        <v>1</v>
      </c>
      <c r="AN235">
        <v>0</v>
      </c>
      <c r="AO235">
        <v>1</v>
      </c>
      <c r="AP235">
        <v>0</v>
      </c>
      <c r="AQ235">
        <v>0</v>
      </c>
      <c r="AR235">
        <v>0</v>
      </c>
      <c r="AS235" t="s">
        <v>3</v>
      </c>
      <c r="AT235">
        <v>4.83</v>
      </c>
      <c r="AU235" t="s">
        <v>3</v>
      </c>
      <c r="AV235">
        <v>0</v>
      </c>
      <c r="AW235">
        <v>2</v>
      </c>
      <c r="AX235">
        <v>42706840</v>
      </c>
      <c r="AY235">
        <v>1</v>
      </c>
      <c r="AZ235">
        <v>0</v>
      </c>
      <c r="BA235">
        <v>335</v>
      </c>
      <c r="BB235">
        <v>0</v>
      </c>
      <c r="BC235">
        <v>0</v>
      </c>
      <c r="BD235">
        <v>0</v>
      </c>
      <c r="BE235">
        <v>0</v>
      </c>
      <c r="BF235">
        <v>0</v>
      </c>
      <c r="BG235">
        <v>0</v>
      </c>
      <c r="BH235">
        <v>0</v>
      </c>
      <c r="BI235">
        <v>0</v>
      </c>
      <c r="BJ235">
        <v>0</v>
      </c>
      <c r="BK235">
        <v>0</v>
      </c>
      <c r="BL235">
        <v>0</v>
      </c>
      <c r="BM235">
        <v>0</v>
      </c>
      <c r="BN235">
        <v>0</v>
      </c>
      <c r="BO235">
        <v>0</v>
      </c>
      <c r="BP235">
        <v>0</v>
      </c>
      <c r="BQ235">
        <v>0</v>
      </c>
      <c r="BR235">
        <v>0</v>
      </c>
      <c r="BS235">
        <v>0</v>
      </c>
      <c r="BT235">
        <v>0</v>
      </c>
      <c r="BU235">
        <v>0</v>
      </c>
      <c r="BV235">
        <v>0</v>
      </c>
      <c r="BW235">
        <v>0</v>
      </c>
      <c r="CX235">
        <f>Y235*Source!I240</f>
        <v>9.66</v>
      </c>
      <c r="CY235">
        <f>AA235</f>
        <v>1</v>
      </c>
      <c r="CZ235">
        <f>AE235</f>
        <v>1</v>
      </c>
      <c r="DA235">
        <f>AI235</f>
        <v>1</v>
      </c>
      <c r="DB235">
        <v>0</v>
      </c>
    </row>
    <row r="236" spans="1:106" x14ac:dyDescent="0.2">
      <c r="A236">
        <f>ROW(Source!A241)</f>
        <v>241</v>
      </c>
      <c r="B236">
        <v>42559019</v>
      </c>
      <c r="C236">
        <v>42559392</v>
      </c>
      <c r="D236">
        <v>30515951</v>
      </c>
      <c r="E236">
        <v>30515945</v>
      </c>
      <c r="F236">
        <v>1</v>
      </c>
      <c r="G236">
        <v>30515945</v>
      </c>
      <c r="H236">
        <v>1</v>
      </c>
      <c r="I236" t="s">
        <v>549</v>
      </c>
      <c r="J236" t="s">
        <v>3</v>
      </c>
      <c r="K236" t="s">
        <v>550</v>
      </c>
      <c r="L236">
        <v>1191</v>
      </c>
      <c r="N236">
        <v>1013</v>
      </c>
      <c r="O236" t="s">
        <v>551</v>
      </c>
      <c r="P236" t="s">
        <v>551</v>
      </c>
      <c r="Q236">
        <v>1</v>
      </c>
      <c r="W236">
        <v>0</v>
      </c>
      <c r="X236">
        <v>476480486</v>
      </c>
      <c r="Y236">
        <v>6.4859999999999989</v>
      </c>
      <c r="AA236">
        <v>0</v>
      </c>
      <c r="AB236">
        <v>0</v>
      </c>
      <c r="AC236">
        <v>0</v>
      </c>
      <c r="AD236">
        <v>0</v>
      </c>
      <c r="AE236">
        <v>0</v>
      </c>
      <c r="AF236">
        <v>0</v>
      </c>
      <c r="AG236">
        <v>0</v>
      </c>
      <c r="AH236">
        <v>0</v>
      </c>
      <c r="AI236">
        <v>1</v>
      </c>
      <c r="AJ236">
        <v>1</v>
      </c>
      <c r="AK236">
        <v>1</v>
      </c>
      <c r="AL236">
        <v>1</v>
      </c>
      <c r="AN236">
        <v>0</v>
      </c>
      <c r="AO236">
        <v>1</v>
      </c>
      <c r="AP236">
        <v>1</v>
      </c>
      <c r="AQ236">
        <v>0</v>
      </c>
      <c r="AR236">
        <v>0</v>
      </c>
      <c r="AS236" t="s">
        <v>3</v>
      </c>
      <c r="AT236">
        <v>5.64</v>
      </c>
      <c r="AU236" t="s">
        <v>22</v>
      </c>
      <c r="AV236">
        <v>1</v>
      </c>
      <c r="AW236">
        <v>2</v>
      </c>
      <c r="AX236">
        <v>42706834</v>
      </c>
      <c r="AY236">
        <v>1</v>
      </c>
      <c r="AZ236">
        <v>0</v>
      </c>
      <c r="BA236">
        <v>336</v>
      </c>
      <c r="BB236">
        <v>0</v>
      </c>
      <c r="BC236">
        <v>0</v>
      </c>
      <c r="BD236">
        <v>0</v>
      </c>
      <c r="BE236">
        <v>0</v>
      </c>
      <c r="BF236">
        <v>0</v>
      </c>
      <c r="BG236">
        <v>0</v>
      </c>
      <c r="BH236">
        <v>0</v>
      </c>
      <c r="BI236">
        <v>0</v>
      </c>
      <c r="BJ236">
        <v>0</v>
      </c>
      <c r="BK236">
        <v>0</v>
      </c>
      <c r="BL236">
        <v>0</v>
      </c>
      <c r="BM236">
        <v>0</v>
      </c>
      <c r="BN236">
        <v>0</v>
      </c>
      <c r="BO236">
        <v>0</v>
      </c>
      <c r="BP236">
        <v>0</v>
      </c>
      <c r="BQ236">
        <v>0</v>
      </c>
      <c r="BR236">
        <v>0</v>
      </c>
      <c r="BS236">
        <v>0</v>
      </c>
      <c r="BT236">
        <v>0</v>
      </c>
      <c r="BU236">
        <v>0</v>
      </c>
      <c r="BV236">
        <v>0</v>
      </c>
      <c r="BW236">
        <v>0</v>
      </c>
      <c r="CX236">
        <f>Y236*Source!I241</f>
        <v>12.971999999999998</v>
      </c>
      <c r="CY236">
        <f>AD236</f>
        <v>0</v>
      </c>
      <c r="CZ236">
        <f>AH236</f>
        <v>0</v>
      </c>
      <c r="DA236">
        <f>AL236</f>
        <v>1</v>
      </c>
      <c r="DB236">
        <v>0</v>
      </c>
    </row>
    <row r="237" spans="1:106" x14ac:dyDescent="0.2">
      <c r="A237">
        <f>ROW(Source!A241)</f>
        <v>241</v>
      </c>
      <c r="B237">
        <v>42559019</v>
      </c>
      <c r="C237">
        <v>42559392</v>
      </c>
      <c r="D237">
        <v>30516999</v>
      </c>
      <c r="E237">
        <v>30515945</v>
      </c>
      <c r="F237">
        <v>1</v>
      </c>
      <c r="G237">
        <v>30515945</v>
      </c>
      <c r="H237">
        <v>2</v>
      </c>
      <c r="I237" t="s">
        <v>552</v>
      </c>
      <c r="J237" t="s">
        <v>3</v>
      </c>
      <c r="K237" t="s">
        <v>553</v>
      </c>
      <c r="L237">
        <v>1344</v>
      </c>
      <c r="N237">
        <v>1008</v>
      </c>
      <c r="O237" t="s">
        <v>554</v>
      </c>
      <c r="P237" t="s">
        <v>554</v>
      </c>
      <c r="Q237">
        <v>1</v>
      </c>
      <c r="W237">
        <v>0</v>
      </c>
      <c r="X237">
        <v>-1180195794</v>
      </c>
      <c r="Y237">
        <v>7</v>
      </c>
      <c r="AA237">
        <v>0</v>
      </c>
      <c r="AB237">
        <v>1</v>
      </c>
      <c r="AC237">
        <v>0</v>
      </c>
      <c r="AD237">
        <v>0</v>
      </c>
      <c r="AE237">
        <v>0</v>
      </c>
      <c r="AF237">
        <v>1</v>
      </c>
      <c r="AG237">
        <v>0</v>
      </c>
      <c r="AH237">
        <v>0</v>
      </c>
      <c r="AI237">
        <v>1</v>
      </c>
      <c r="AJ237">
        <v>1</v>
      </c>
      <c r="AK237">
        <v>1</v>
      </c>
      <c r="AL237">
        <v>1</v>
      </c>
      <c r="AN237">
        <v>0</v>
      </c>
      <c r="AO237">
        <v>1</v>
      </c>
      <c r="AP237">
        <v>1</v>
      </c>
      <c r="AQ237">
        <v>0</v>
      </c>
      <c r="AR237">
        <v>0</v>
      </c>
      <c r="AS237" t="s">
        <v>3</v>
      </c>
      <c r="AT237">
        <v>5.6</v>
      </c>
      <c r="AU237" t="s">
        <v>21</v>
      </c>
      <c r="AV237">
        <v>0</v>
      </c>
      <c r="AW237">
        <v>2</v>
      </c>
      <c r="AX237">
        <v>42706835</v>
      </c>
      <c r="AY237">
        <v>1</v>
      </c>
      <c r="AZ237">
        <v>0</v>
      </c>
      <c r="BA237">
        <v>337</v>
      </c>
      <c r="BB237">
        <v>0</v>
      </c>
      <c r="BC237">
        <v>0</v>
      </c>
      <c r="BD237">
        <v>0</v>
      </c>
      <c r="BE237">
        <v>0</v>
      </c>
      <c r="BF237">
        <v>0</v>
      </c>
      <c r="BG237">
        <v>0</v>
      </c>
      <c r="BH237">
        <v>0</v>
      </c>
      <c r="BI237">
        <v>0</v>
      </c>
      <c r="BJ237">
        <v>0</v>
      </c>
      <c r="BK237">
        <v>0</v>
      </c>
      <c r="BL237">
        <v>0</v>
      </c>
      <c r="BM237">
        <v>0</v>
      </c>
      <c r="BN237">
        <v>0</v>
      </c>
      <c r="BO237">
        <v>0</v>
      </c>
      <c r="BP237">
        <v>0</v>
      </c>
      <c r="BQ237">
        <v>0</v>
      </c>
      <c r="BR237">
        <v>0</v>
      </c>
      <c r="BS237">
        <v>0</v>
      </c>
      <c r="BT237">
        <v>0</v>
      </c>
      <c r="BU237">
        <v>0</v>
      </c>
      <c r="BV237">
        <v>0</v>
      </c>
      <c r="BW237">
        <v>0</v>
      </c>
      <c r="CX237">
        <f>Y237*Source!I241</f>
        <v>14</v>
      </c>
      <c r="CY237">
        <f>AB237</f>
        <v>1</v>
      </c>
      <c r="CZ237">
        <f>AF237</f>
        <v>1</v>
      </c>
      <c r="DA237">
        <f>AJ237</f>
        <v>1</v>
      </c>
      <c r="DB237">
        <v>0</v>
      </c>
    </row>
    <row r="238" spans="1:106" x14ac:dyDescent="0.2">
      <c r="A238">
        <f>ROW(Source!A241)</f>
        <v>241</v>
      </c>
      <c r="B238">
        <v>42559019</v>
      </c>
      <c r="C238">
        <v>42559392</v>
      </c>
      <c r="D238">
        <v>30571127</v>
      </c>
      <c r="E238">
        <v>1</v>
      </c>
      <c r="F238">
        <v>1</v>
      </c>
      <c r="G238">
        <v>30515945</v>
      </c>
      <c r="H238">
        <v>3</v>
      </c>
      <c r="I238" t="s">
        <v>586</v>
      </c>
      <c r="J238" t="s">
        <v>587</v>
      </c>
      <c r="K238" t="s">
        <v>588</v>
      </c>
      <c r="L238">
        <v>1348</v>
      </c>
      <c r="N238">
        <v>1009</v>
      </c>
      <c r="O238" t="s">
        <v>172</v>
      </c>
      <c r="P238" t="s">
        <v>172</v>
      </c>
      <c r="Q238">
        <v>1000</v>
      </c>
      <c r="W238">
        <v>0</v>
      </c>
      <c r="X238">
        <v>-1798553121</v>
      </c>
      <c r="Y238">
        <v>5.9999999999999995E-4</v>
      </c>
      <c r="AA238">
        <v>78122.100000000006</v>
      </c>
      <c r="AB238">
        <v>0</v>
      </c>
      <c r="AC238">
        <v>0</v>
      </c>
      <c r="AD238">
        <v>0</v>
      </c>
      <c r="AE238">
        <v>17876.91</v>
      </c>
      <c r="AF238">
        <v>0</v>
      </c>
      <c r="AG238">
        <v>0</v>
      </c>
      <c r="AH238">
        <v>0</v>
      </c>
      <c r="AI238">
        <v>4.37</v>
      </c>
      <c r="AJ238">
        <v>1</v>
      </c>
      <c r="AK238">
        <v>1</v>
      </c>
      <c r="AL238">
        <v>1</v>
      </c>
      <c r="AN238">
        <v>0</v>
      </c>
      <c r="AO238">
        <v>1</v>
      </c>
      <c r="AP238">
        <v>0</v>
      </c>
      <c r="AQ238">
        <v>0</v>
      </c>
      <c r="AR238">
        <v>0</v>
      </c>
      <c r="AS238" t="s">
        <v>3</v>
      </c>
      <c r="AT238">
        <v>5.9999999999999995E-4</v>
      </c>
      <c r="AU238" t="s">
        <v>3</v>
      </c>
      <c r="AV238">
        <v>0</v>
      </c>
      <c r="AW238">
        <v>2</v>
      </c>
      <c r="AX238">
        <v>42706836</v>
      </c>
      <c r="AY238">
        <v>1</v>
      </c>
      <c r="AZ238">
        <v>0</v>
      </c>
      <c r="BA238">
        <v>338</v>
      </c>
      <c r="BB238">
        <v>0</v>
      </c>
      <c r="BC238">
        <v>0</v>
      </c>
      <c r="BD238">
        <v>0</v>
      </c>
      <c r="BE238">
        <v>0</v>
      </c>
      <c r="BF238">
        <v>0</v>
      </c>
      <c r="BG238">
        <v>0</v>
      </c>
      <c r="BH238">
        <v>0</v>
      </c>
      <c r="BI238">
        <v>0</v>
      </c>
      <c r="BJ238">
        <v>0</v>
      </c>
      <c r="BK238">
        <v>0</v>
      </c>
      <c r="BL238">
        <v>0</v>
      </c>
      <c r="BM238">
        <v>0</v>
      </c>
      <c r="BN238">
        <v>0</v>
      </c>
      <c r="BO238">
        <v>0</v>
      </c>
      <c r="BP238">
        <v>0</v>
      </c>
      <c r="BQ238">
        <v>0</v>
      </c>
      <c r="BR238">
        <v>0</v>
      </c>
      <c r="BS238">
        <v>0</v>
      </c>
      <c r="BT238">
        <v>0</v>
      </c>
      <c r="BU238">
        <v>0</v>
      </c>
      <c r="BV238">
        <v>0</v>
      </c>
      <c r="BW238">
        <v>0</v>
      </c>
      <c r="CX238">
        <f>Y238*Source!I241</f>
        <v>1.1999999999999999E-3</v>
      </c>
      <c r="CY238">
        <f>AA238</f>
        <v>78122.100000000006</v>
      </c>
      <c r="CZ238">
        <f>AE238</f>
        <v>17876.91</v>
      </c>
      <c r="DA238">
        <f>AI238</f>
        <v>4.37</v>
      </c>
      <c r="DB238">
        <v>0</v>
      </c>
    </row>
    <row r="239" spans="1:106" x14ac:dyDescent="0.2">
      <c r="A239">
        <f>ROW(Source!A241)</f>
        <v>241</v>
      </c>
      <c r="B239">
        <v>42559019</v>
      </c>
      <c r="C239">
        <v>42559392</v>
      </c>
      <c r="D239">
        <v>30577281</v>
      </c>
      <c r="E239">
        <v>1</v>
      </c>
      <c r="F239">
        <v>1</v>
      </c>
      <c r="G239">
        <v>30515945</v>
      </c>
      <c r="H239">
        <v>3</v>
      </c>
      <c r="I239" t="s">
        <v>627</v>
      </c>
      <c r="J239" t="s">
        <v>628</v>
      </c>
      <c r="K239" t="s">
        <v>629</v>
      </c>
      <c r="L239">
        <v>1301</v>
      </c>
      <c r="N239">
        <v>1003</v>
      </c>
      <c r="O239" t="s">
        <v>38</v>
      </c>
      <c r="P239" t="s">
        <v>38</v>
      </c>
      <c r="Q239">
        <v>1</v>
      </c>
      <c r="W239">
        <v>0</v>
      </c>
      <c r="X239">
        <v>657495801</v>
      </c>
      <c r="Y239">
        <v>0.4</v>
      </c>
      <c r="AA239">
        <v>259.79000000000002</v>
      </c>
      <c r="AB239">
        <v>0</v>
      </c>
      <c r="AC239">
        <v>0</v>
      </c>
      <c r="AD239">
        <v>0</v>
      </c>
      <c r="AE239">
        <v>37.869999999999997</v>
      </c>
      <c r="AF239">
        <v>0</v>
      </c>
      <c r="AG239">
        <v>0</v>
      </c>
      <c r="AH239">
        <v>0</v>
      </c>
      <c r="AI239">
        <v>6.86</v>
      </c>
      <c r="AJ239">
        <v>1</v>
      </c>
      <c r="AK239">
        <v>1</v>
      </c>
      <c r="AL239">
        <v>1</v>
      </c>
      <c r="AN239">
        <v>0</v>
      </c>
      <c r="AO239">
        <v>1</v>
      </c>
      <c r="AP239">
        <v>0</v>
      </c>
      <c r="AQ239">
        <v>0</v>
      </c>
      <c r="AR239">
        <v>0</v>
      </c>
      <c r="AS239" t="s">
        <v>3</v>
      </c>
      <c r="AT239">
        <v>0.4</v>
      </c>
      <c r="AU239" t="s">
        <v>3</v>
      </c>
      <c r="AV239">
        <v>0</v>
      </c>
      <c r="AW239">
        <v>2</v>
      </c>
      <c r="AX239">
        <v>42706837</v>
      </c>
      <c r="AY239">
        <v>1</v>
      </c>
      <c r="AZ239">
        <v>0</v>
      </c>
      <c r="BA239">
        <v>339</v>
      </c>
      <c r="BB239">
        <v>0</v>
      </c>
      <c r="BC239">
        <v>0</v>
      </c>
      <c r="BD239">
        <v>0</v>
      </c>
      <c r="BE239">
        <v>0</v>
      </c>
      <c r="BF239">
        <v>0</v>
      </c>
      <c r="BG239">
        <v>0</v>
      </c>
      <c r="BH239">
        <v>0</v>
      </c>
      <c r="BI239">
        <v>0</v>
      </c>
      <c r="BJ239">
        <v>0</v>
      </c>
      <c r="BK239">
        <v>0</v>
      </c>
      <c r="BL239">
        <v>0</v>
      </c>
      <c r="BM239">
        <v>0</v>
      </c>
      <c r="BN239">
        <v>0</v>
      </c>
      <c r="BO239">
        <v>0</v>
      </c>
      <c r="BP239">
        <v>0</v>
      </c>
      <c r="BQ239">
        <v>0</v>
      </c>
      <c r="BR239">
        <v>0</v>
      </c>
      <c r="BS239">
        <v>0</v>
      </c>
      <c r="BT239">
        <v>0</v>
      </c>
      <c r="BU239">
        <v>0</v>
      </c>
      <c r="BV239">
        <v>0</v>
      </c>
      <c r="BW239">
        <v>0</v>
      </c>
      <c r="CX239">
        <f>Y239*Source!I241</f>
        <v>0.8</v>
      </c>
      <c r="CY239">
        <f>AA239</f>
        <v>259.79000000000002</v>
      </c>
      <c r="CZ239">
        <f>AE239</f>
        <v>37.869999999999997</v>
      </c>
      <c r="DA239">
        <f>AI239</f>
        <v>6.86</v>
      </c>
      <c r="DB239">
        <v>0</v>
      </c>
    </row>
    <row r="240" spans="1:106" x14ac:dyDescent="0.2">
      <c r="A240">
        <f>ROW(Source!A241)</f>
        <v>241</v>
      </c>
      <c r="B240">
        <v>42559019</v>
      </c>
      <c r="C240">
        <v>42559392</v>
      </c>
      <c r="D240">
        <v>30541208</v>
      </c>
      <c r="E240">
        <v>30515945</v>
      </c>
      <c r="F240">
        <v>1</v>
      </c>
      <c r="G240">
        <v>30515945</v>
      </c>
      <c r="H240">
        <v>3</v>
      </c>
      <c r="I240" t="s">
        <v>555</v>
      </c>
      <c r="J240" t="s">
        <v>3</v>
      </c>
      <c r="K240" t="s">
        <v>556</v>
      </c>
      <c r="L240">
        <v>1344</v>
      </c>
      <c r="N240">
        <v>1008</v>
      </c>
      <c r="O240" t="s">
        <v>554</v>
      </c>
      <c r="P240" t="s">
        <v>554</v>
      </c>
      <c r="Q240">
        <v>1</v>
      </c>
      <c r="W240">
        <v>0</v>
      </c>
      <c r="X240">
        <v>-94250534</v>
      </c>
      <c r="Y240">
        <v>4.83</v>
      </c>
      <c r="AA240">
        <v>1</v>
      </c>
      <c r="AB240">
        <v>0</v>
      </c>
      <c r="AC240">
        <v>0</v>
      </c>
      <c r="AD240">
        <v>0</v>
      </c>
      <c r="AE240">
        <v>1</v>
      </c>
      <c r="AF240">
        <v>0</v>
      </c>
      <c r="AG240">
        <v>0</v>
      </c>
      <c r="AH240">
        <v>0</v>
      </c>
      <c r="AI240">
        <v>1</v>
      </c>
      <c r="AJ240">
        <v>1</v>
      </c>
      <c r="AK240">
        <v>1</v>
      </c>
      <c r="AL240">
        <v>1</v>
      </c>
      <c r="AN240">
        <v>0</v>
      </c>
      <c r="AO240">
        <v>1</v>
      </c>
      <c r="AP240">
        <v>0</v>
      </c>
      <c r="AQ240">
        <v>0</v>
      </c>
      <c r="AR240">
        <v>0</v>
      </c>
      <c r="AS240" t="s">
        <v>3</v>
      </c>
      <c r="AT240">
        <v>4.83</v>
      </c>
      <c r="AU240" t="s">
        <v>3</v>
      </c>
      <c r="AV240">
        <v>0</v>
      </c>
      <c r="AW240">
        <v>2</v>
      </c>
      <c r="AX240">
        <v>42706840</v>
      </c>
      <c r="AY240">
        <v>1</v>
      </c>
      <c r="AZ240">
        <v>0</v>
      </c>
      <c r="BA240">
        <v>342</v>
      </c>
      <c r="BB240">
        <v>0</v>
      </c>
      <c r="BC240">
        <v>0</v>
      </c>
      <c r="BD240">
        <v>0</v>
      </c>
      <c r="BE240">
        <v>0</v>
      </c>
      <c r="BF240">
        <v>0</v>
      </c>
      <c r="BG240">
        <v>0</v>
      </c>
      <c r="BH240">
        <v>0</v>
      </c>
      <c r="BI240">
        <v>0</v>
      </c>
      <c r="BJ240">
        <v>0</v>
      </c>
      <c r="BK240">
        <v>0</v>
      </c>
      <c r="BL240">
        <v>0</v>
      </c>
      <c r="BM240">
        <v>0</v>
      </c>
      <c r="BN240">
        <v>0</v>
      </c>
      <c r="BO240">
        <v>0</v>
      </c>
      <c r="BP240">
        <v>0</v>
      </c>
      <c r="BQ240">
        <v>0</v>
      </c>
      <c r="BR240">
        <v>0</v>
      </c>
      <c r="BS240">
        <v>0</v>
      </c>
      <c r="BT240">
        <v>0</v>
      </c>
      <c r="BU240">
        <v>0</v>
      </c>
      <c r="BV240">
        <v>0</v>
      </c>
      <c r="BW240">
        <v>0</v>
      </c>
      <c r="CX240">
        <f>Y240*Source!I241</f>
        <v>9.66</v>
      </c>
      <c r="CY240">
        <f>AA240</f>
        <v>1</v>
      </c>
      <c r="CZ240">
        <f>AE240</f>
        <v>1</v>
      </c>
      <c r="DA240">
        <f>AI240</f>
        <v>1</v>
      </c>
      <c r="DB240">
        <v>0</v>
      </c>
    </row>
    <row r="241" spans="1:106" x14ac:dyDescent="0.2">
      <c r="A241">
        <f>ROW(Source!A242)</f>
        <v>242</v>
      </c>
      <c r="B241">
        <v>42559021</v>
      </c>
      <c r="C241">
        <v>42559398</v>
      </c>
      <c r="D241">
        <v>30515951</v>
      </c>
      <c r="E241">
        <v>30515945</v>
      </c>
      <c r="F241">
        <v>1</v>
      </c>
      <c r="G241">
        <v>30515945</v>
      </c>
      <c r="H241">
        <v>1</v>
      </c>
      <c r="I241" t="s">
        <v>549</v>
      </c>
      <c r="J241" t="s">
        <v>3</v>
      </c>
      <c r="K241" t="s">
        <v>550</v>
      </c>
      <c r="L241">
        <v>1191</v>
      </c>
      <c r="N241">
        <v>1013</v>
      </c>
      <c r="O241" t="s">
        <v>551</v>
      </c>
      <c r="P241" t="s">
        <v>551</v>
      </c>
      <c r="Q241">
        <v>1</v>
      </c>
      <c r="W241">
        <v>0</v>
      </c>
      <c r="X241">
        <v>476480486</v>
      </c>
      <c r="Y241">
        <v>7.6589999999999998</v>
      </c>
      <c r="AA241">
        <v>0</v>
      </c>
      <c r="AB241">
        <v>0</v>
      </c>
      <c r="AC241">
        <v>0</v>
      </c>
      <c r="AD241">
        <v>0</v>
      </c>
      <c r="AE241">
        <v>0</v>
      </c>
      <c r="AF241">
        <v>0</v>
      </c>
      <c r="AG241">
        <v>0</v>
      </c>
      <c r="AH241">
        <v>0</v>
      </c>
      <c r="AI241">
        <v>1</v>
      </c>
      <c r="AJ241">
        <v>1</v>
      </c>
      <c r="AK241">
        <v>1</v>
      </c>
      <c r="AL241">
        <v>1</v>
      </c>
      <c r="AN241">
        <v>0</v>
      </c>
      <c r="AO241">
        <v>1</v>
      </c>
      <c r="AP241">
        <v>1</v>
      </c>
      <c r="AQ241">
        <v>0</v>
      </c>
      <c r="AR241">
        <v>0</v>
      </c>
      <c r="AS241" t="s">
        <v>3</v>
      </c>
      <c r="AT241">
        <v>6.66</v>
      </c>
      <c r="AU241" t="s">
        <v>22</v>
      </c>
      <c r="AV241">
        <v>1</v>
      </c>
      <c r="AW241">
        <v>2</v>
      </c>
      <c r="AX241">
        <v>42706825</v>
      </c>
      <c r="AY241">
        <v>1</v>
      </c>
      <c r="AZ241">
        <v>0</v>
      </c>
      <c r="BA241">
        <v>343</v>
      </c>
      <c r="BB241">
        <v>0</v>
      </c>
      <c r="BC241">
        <v>0</v>
      </c>
      <c r="BD241">
        <v>0</v>
      </c>
      <c r="BE241">
        <v>0</v>
      </c>
      <c r="BF241">
        <v>0</v>
      </c>
      <c r="BG241">
        <v>0</v>
      </c>
      <c r="BH241">
        <v>0</v>
      </c>
      <c r="BI241">
        <v>0</v>
      </c>
      <c r="BJ241">
        <v>0</v>
      </c>
      <c r="BK241">
        <v>0</v>
      </c>
      <c r="BL241">
        <v>0</v>
      </c>
      <c r="BM241">
        <v>0</v>
      </c>
      <c r="BN241">
        <v>0</v>
      </c>
      <c r="BO241">
        <v>0</v>
      </c>
      <c r="BP241">
        <v>0</v>
      </c>
      <c r="BQ241">
        <v>0</v>
      </c>
      <c r="BR241">
        <v>0</v>
      </c>
      <c r="BS241">
        <v>0</v>
      </c>
      <c r="BT241">
        <v>0</v>
      </c>
      <c r="BU241">
        <v>0</v>
      </c>
      <c r="BV241">
        <v>0</v>
      </c>
      <c r="BW241">
        <v>0</v>
      </c>
      <c r="CX241">
        <f>Y241*Source!I242</f>
        <v>15.318</v>
      </c>
      <c r="CY241">
        <f>AD241</f>
        <v>0</v>
      </c>
      <c r="CZ241">
        <f>AH241</f>
        <v>0</v>
      </c>
      <c r="DA241">
        <f>AL241</f>
        <v>1</v>
      </c>
      <c r="DB241">
        <v>0</v>
      </c>
    </row>
    <row r="242" spans="1:106" x14ac:dyDescent="0.2">
      <c r="A242">
        <f>ROW(Source!A242)</f>
        <v>242</v>
      </c>
      <c r="B242">
        <v>42559021</v>
      </c>
      <c r="C242">
        <v>42559398</v>
      </c>
      <c r="D242">
        <v>30516999</v>
      </c>
      <c r="E242">
        <v>30515945</v>
      </c>
      <c r="F242">
        <v>1</v>
      </c>
      <c r="G242">
        <v>30515945</v>
      </c>
      <c r="H242">
        <v>2</v>
      </c>
      <c r="I242" t="s">
        <v>552</v>
      </c>
      <c r="J242" t="s">
        <v>3</v>
      </c>
      <c r="K242" t="s">
        <v>553</v>
      </c>
      <c r="L242">
        <v>1344</v>
      </c>
      <c r="N242">
        <v>1008</v>
      </c>
      <c r="O242" t="s">
        <v>554</v>
      </c>
      <c r="P242" t="s">
        <v>554</v>
      </c>
      <c r="Q242">
        <v>1</v>
      </c>
      <c r="W242">
        <v>0</v>
      </c>
      <c r="X242">
        <v>-1180195794</v>
      </c>
      <c r="Y242">
        <v>16.337499999999999</v>
      </c>
      <c r="AA242">
        <v>0</v>
      </c>
      <c r="AB242">
        <v>1</v>
      </c>
      <c r="AC242">
        <v>0</v>
      </c>
      <c r="AD242">
        <v>0</v>
      </c>
      <c r="AE242">
        <v>0</v>
      </c>
      <c r="AF242">
        <v>1</v>
      </c>
      <c r="AG242">
        <v>0</v>
      </c>
      <c r="AH242">
        <v>0</v>
      </c>
      <c r="AI242">
        <v>1</v>
      </c>
      <c r="AJ242">
        <v>1</v>
      </c>
      <c r="AK242">
        <v>1</v>
      </c>
      <c r="AL242">
        <v>1</v>
      </c>
      <c r="AN242">
        <v>0</v>
      </c>
      <c r="AO242">
        <v>1</v>
      </c>
      <c r="AP242">
        <v>1</v>
      </c>
      <c r="AQ242">
        <v>0</v>
      </c>
      <c r="AR242">
        <v>0</v>
      </c>
      <c r="AS242" t="s">
        <v>3</v>
      </c>
      <c r="AT242">
        <v>13.07</v>
      </c>
      <c r="AU242" t="s">
        <v>21</v>
      </c>
      <c r="AV242">
        <v>0</v>
      </c>
      <c r="AW242">
        <v>2</v>
      </c>
      <c r="AX242">
        <v>42706826</v>
      </c>
      <c r="AY242">
        <v>1</v>
      </c>
      <c r="AZ242">
        <v>0</v>
      </c>
      <c r="BA242">
        <v>344</v>
      </c>
      <c r="BB242">
        <v>0</v>
      </c>
      <c r="BC242">
        <v>0</v>
      </c>
      <c r="BD242">
        <v>0</v>
      </c>
      <c r="BE242">
        <v>0</v>
      </c>
      <c r="BF242">
        <v>0</v>
      </c>
      <c r="BG242">
        <v>0</v>
      </c>
      <c r="BH242">
        <v>0</v>
      </c>
      <c r="BI242">
        <v>0</v>
      </c>
      <c r="BJ242">
        <v>0</v>
      </c>
      <c r="BK242">
        <v>0</v>
      </c>
      <c r="BL242">
        <v>0</v>
      </c>
      <c r="BM242">
        <v>0</v>
      </c>
      <c r="BN242">
        <v>0</v>
      </c>
      <c r="BO242">
        <v>0</v>
      </c>
      <c r="BP242">
        <v>0</v>
      </c>
      <c r="BQ242">
        <v>0</v>
      </c>
      <c r="BR242">
        <v>0</v>
      </c>
      <c r="BS242">
        <v>0</v>
      </c>
      <c r="BT242">
        <v>0</v>
      </c>
      <c r="BU242">
        <v>0</v>
      </c>
      <c r="BV242">
        <v>0</v>
      </c>
      <c r="BW242">
        <v>0</v>
      </c>
      <c r="CX242">
        <f>Y242*Source!I242</f>
        <v>32.674999999999997</v>
      </c>
      <c r="CY242">
        <f>AB242</f>
        <v>1</v>
      </c>
      <c r="CZ242">
        <f>AF242</f>
        <v>1</v>
      </c>
      <c r="DA242">
        <f>AJ242</f>
        <v>1</v>
      </c>
      <c r="DB242">
        <v>0</v>
      </c>
    </row>
    <row r="243" spans="1:106" x14ac:dyDescent="0.2">
      <c r="A243">
        <f>ROW(Source!A242)</f>
        <v>242</v>
      </c>
      <c r="B243">
        <v>42559021</v>
      </c>
      <c r="C243">
        <v>42559398</v>
      </c>
      <c r="D243">
        <v>30571127</v>
      </c>
      <c r="E243">
        <v>1</v>
      </c>
      <c r="F243">
        <v>1</v>
      </c>
      <c r="G243">
        <v>30515945</v>
      </c>
      <c r="H243">
        <v>3</v>
      </c>
      <c r="I243" t="s">
        <v>586</v>
      </c>
      <c r="J243" t="s">
        <v>587</v>
      </c>
      <c r="K243" t="s">
        <v>588</v>
      </c>
      <c r="L243">
        <v>1348</v>
      </c>
      <c r="N243">
        <v>1009</v>
      </c>
      <c r="O243" t="s">
        <v>172</v>
      </c>
      <c r="P243" t="s">
        <v>172</v>
      </c>
      <c r="Q243">
        <v>1000</v>
      </c>
      <c r="W243">
        <v>0</v>
      </c>
      <c r="X243">
        <v>-1798553121</v>
      </c>
      <c r="Y243">
        <v>1.4E-3</v>
      </c>
      <c r="AA243">
        <v>17876.91</v>
      </c>
      <c r="AB243">
        <v>0</v>
      </c>
      <c r="AC243">
        <v>0</v>
      </c>
      <c r="AD243">
        <v>0</v>
      </c>
      <c r="AE243">
        <v>17876.91</v>
      </c>
      <c r="AF243">
        <v>0</v>
      </c>
      <c r="AG243">
        <v>0</v>
      </c>
      <c r="AH243">
        <v>0</v>
      </c>
      <c r="AI243">
        <v>1</v>
      </c>
      <c r="AJ243">
        <v>1</v>
      </c>
      <c r="AK243">
        <v>1</v>
      </c>
      <c r="AL243">
        <v>1</v>
      </c>
      <c r="AN243">
        <v>0</v>
      </c>
      <c r="AO243">
        <v>1</v>
      </c>
      <c r="AP243">
        <v>0</v>
      </c>
      <c r="AQ243">
        <v>0</v>
      </c>
      <c r="AR243">
        <v>0</v>
      </c>
      <c r="AS243" t="s">
        <v>3</v>
      </c>
      <c r="AT243">
        <v>1.4E-3</v>
      </c>
      <c r="AU243" t="s">
        <v>3</v>
      </c>
      <c r="AV243">
        <v>0</v>
      </c>
      <c r="AW243">
        <v>2</v>
      </c>
      <c r="AX243">
        <v>42706827</v>
      </c>
      <c r="AY243">
        <v>1</v>
      </c>
      <c r="AZ243">
        <v>0</v>
      </c>
      <c r="BA243">
        <v>345</v>
      </c>
      <c r="BB243">
        <v>0</v>
      </c>
      <c r="BC243">
        <v>0</v>
      </c>
      <c r="BD243">
        <v>0</v>
      </c>
      <c r="BE243">
        <v>0</v>
      </c>
      <c r="BF243">
        <v>0</v>
      </c>
      <c r="BG243">
        <v>0</v>
      </c>
      <c r="BH243">
        <v>0</v>
      </c>
      <c r="BI243">
        <v>0</v>
      </c>
      <c r="BJ243">
        <v>0</v>
      </c>
      <c r="BK243">
        <v>0</v>
      </c>
      <c r="BL243">
        <v>0</v>
      </c>
      <c r="BM243">
        <v>0</v>
      </c>
      <c r="BN243">
        <v>0</v>
      </c>
      <c r="BO243">
        <v>0</v>
      </c>
      <c r="BP243">
        <v>0</v>
      </c>
      <c r="BQ243">
        <v>0</v>
      </c>
      <c r="BR243">
        <v>0</v>
      </c>
      <c r="BS243">
        <v>0</v>
      </c>
      <c r="BT243">
        <v>0</v>
      </c>
      <c r="BU243">
        <v>0</v>
      </c>
      <c r="BV243">
        <v>0</v>
      </c>
      <c r="BW243">
        <v>0</v>
      </c>
      <c r="CX243">
        <f>Y243*Source!I242</f>
        <v>2.8E-3</v>
      </c>
      <c r="CY243">
        <f>AA243</f>
        <v>17876.91</v>
      </c>
      <c r="CZ243">
        <f>AE243</f>
        <v>17876.91</v>
      </c>
      <c r="DA243">
        <f>AI243</f>
        <v>1</v>
      </c>
      <c r="DB243">
        <v>0</v>
      </c>
    </row>
    <row r="244" spans="1:106" x14ac:dyDescent="0.2">
      <c r="A244">
        <f>ROW(Source!A242)</f>
        <v>242</v>
      </c>
      <c r="B244">
        <v>42559021</v>
      </c>
      <c r="C244">
        <v>42559398</v>
      </c>
      <c r="D244">
        <v>30577305</v>
      </c>
      <c r="E244">
        <v>1</v>
      </c>
      <c r="F244">
        <v>1</v>
      </c>
      <c r="G244">
        <v>30515945</v>
      </c>
      <c r="H244">
        <v>3</v>
      </c>
      <c r="I244" t="s">
        <v>630</v>
      </c>
      <c r="J244" t="s">
        <v>631</v>
      </c>
      <c r="K244" t="s">
        <v>632</v>
      </c>
      <c r="L244">
        <v>1301</v>
      </c>
      <c r="N244">
        <v>1003</v>
      </c>
      <c r="O244" t="s">
        <v>38</v>
      </c>
      <c r="P244" t="s">
        <v>38</v>
      </c>
      <c r="Q244">
        <v>1</v>
      </c>
      <c r="W244">
        <v>0</v>
      </c>
      <c r="X244">
        <v>584775722</v>
      </c>
      <c r="Y244">
        <v>0.4</v>
      </c>
      <c r="AA244">
        <v>60.89</v>
      </c>
      <c r="AB244">
        <v>0</v>
      </c>
      <c r="AC244">
        <v>0</v>
      </c>
      <c r="AD244">
        <v>0</v>
      </c>
      <c r="AE244">
        <v>60.89</v>
      </c>
      <c r="AF244">
        <v>0</v>
      </c>
      <c r="AG244">
        <v>0</v>
      </c>
      <c r="AH244">
        <v>0</v>
      </c>
      <c r="AI244">
        <v>1</v>
      </c>
      <c r="AJ244">
        <v>1</v>
      </c>
      <c r="AK244">
        <v>1</v>
      </c>
      <c r="AL244">
        <v>1</v>
      </c>
      <c r="AN244">
        <v>0</v>
      </c>
      <c r="AO244">
        <v>1</v>
      </c>
      <c r="AP244">
        <v>0</v>
      </c>
      <c r="AQ244">
        <v>0</v>
      </c>
      <c r="AR244">
        <v>0</v>
      </c>
      <c r="AS244" t="s">
        <v>3</v>
      </c>
      <c r="AT244">
        <v>0.4</v>
      </c>
      <c r="AU244" t="s">
        <v>3</v>
      </c>
      <c r="AV244">
        <v>0</v>
      </c>
      <c r="AW244">
        <v>2</v>
      </c>
      <c r="AX244">
        <v>42706828</v>
      </c>
      <c r="AY244">
        <v>1</v>
      </c>
      <c r="AZ244">
        <v>0</v>
      </c>
      <c r="BA244">
        <v>346</v>
      </c>
      <c r="BB244">
        <v>0</v>
      </c>
      <c r="BC244">
        <v>0</v>
      </c>
      <c r="BD244">
        <v>0</v>
      </c>
      <c r="BE244">
        <v>0</v>
      </c>
      <c r="BF244">
        <v>0</v>
      </c>
      <c r="BG244">
        <v>0</v>
      </c>
      <c r="BH244">
        <v>0</v>
      </c>
      <c r="BI244">
        <v>0</v>
      </c>
      <c r="BJ244">
        <v>0</v>
      </c>
      <c r="BK244">
        <v>0</v>
      </c>
      <c r="BL244">
        <v>0</v>
      </c>
      <c r="BM244">
        <v>0</v>
      </c>
      <c r="BN244">
        <v>0</v>
      </c>
      <c r="BO244">
        <v>0</v>
      </c>
      <c r="BP244">
        <v>0</v>
      </c>
      <c r="BQ244">
        <v>0</v>
      </c>
      <c r="BR244">
        <v>0</v>
      </c>
      <c r="BS244">
        <v>0</v>
      </c>
      <c r="BT244">
        <v>0</v>
      </c>
      <c r="BU244">
        <v>0</v>
      </c>
      <c r="BV244">
        <v>0</v>
      </c>
      <c r="BW244">
        <v>0</v>
      </c>
      <c r="CX244">
        <f>Y244*Source!I242</f>
        <v>0.8</v>
      </c>
      <c r="CY244">
        <f>AA244</f>
        <v>60.89</v>
      </c>
      <c r="CZ244">
        <f>AE244</f>
        <v>60.89</v>
      </c>
      <c r="DA244">
        <f>AI244</f>
        <v>1</v>
      </c>
      <c r="DB244">
        <v>0</v>
      </c>
    </row>
    <row r="245" spans="1:106" x14ac:dyDescent="0.2">
      <c r="A245">
        <f>ROW(Source!A242)</f>
        <v>242</v>
      </c>
      <c r="B245">
        <v>42559021</v>
      </c>
      <c r="C245">
        <v>42559398</v>
      </c>
      <c r="D245">
        <v>30541208</v>
      </c>
      <c r="E245">
        <v>30515945</v>
      </c>
      <c r="F245">
        <v>1</v>
      </c>
      <c r="G245">
        <v>30515945</v>
      </c>
      <c r="H245">
        <v>3</v>
      </c>
      <c r="I245" t="s">
        <v>555</v>
      </c>
      <c r="J245" t="s">
        <v>3</v>
      </c>
      <c r="K245" t="s">
        <v>556</v>
      </c>
      <c r="L245">
        <v>1344</v>
      </c>
      <c r="N245">
        <v>1008</v>
      </c>
      <c r="O245" t="s">
        <v>554</v>
      </c>
      <c r="P245" t="s">
        <v>554</v>
      </c>
      <c r="Q245">
        <v>1</v>
      </c>
      <c r="W245">
        <v>0</v>
      </c>
      <c r="X245">
        <v>-94250534</v>
      </c>
      <c r="Y245">
        <v>7.84</v>
      </c>
      <c r="AA245">
        <v>1</v>
      </c>
      <c r="AB245">
        <v>0</v>
      </c>
      <c r="AC245">
        <v>0</v>
      </c>
      <c r="AD245">
        <v>0</v>
      </c>
      <c r="AE245">
        <v>1</v>
      </c>
      <c r="AF245">
        <v>0</v>
      </c>
      <c r="AG245">
        <v>0</v>
      </c>
      <c r="AH245">
        <v>0</v>
      </c>
      <c r="AI245">
        <v>1</v>
      </c>
      <c r="AJ245">
        <v>1</v>
      </c>
      <c r="AK245">
        <v>1</v>
      </c>
      <c r="AL245">
        <v>1</v>
      </c>
      <c r="AN245">
        <v>0</v>
      </c>
      <c r="AO245">
        <v>1</v>
      </c>
      <c r="AP245">
        <v>0</v>
      </c>
      <c r="AQ245">
        <v>0</v>
      </c>
      <c r="AR245">
        <v>0</v>
      </c>
      <c r="AS245" t="s">
        <v>3</v>
      </c>
      <c r="AT245">
        <v>7.84</v>
      </c>
      <c r="AU245" t="s">
        <v>3</v>
      </c>
      <c r="AV245">
        <v>0</v>
      </c>
      <c r="AW245">
        <v>2</v>
      </c>
      <c r="AX245">
        <v>42706831</v>
      </c>
      <c r="AY245">
        <v>1</v>
      </c>
      <c r="AZ245">
        <v>0</v>
      </c>
      <c r="BA245">
        <v>349</v>
      </c>
      <c r="BB245">
        <v>0</v>
      </c>
      <c r="BC245">
        <v>0</v>
      </c>
      <c r="BD245">
        <v>0</v>
      </c>
      <c r="BE245">
        <v>0</v>
      </c>
      <c r="BF245">
        <v>0</v>
      </c>
      <c r="BG245">
        <v>0</v>
      </c>
      <c r="BH245">
        <v>0</v>
      </c>
      <c r="BI245">
        <v>0</v>
      </c>
      <c r="BJ245">
        <v>0</v>
      </c>
      <c r="BK245">
        <v>0</v>
      </c>
      <c r="BL245">
        <v>0</v>
      </c>
      <c r="BM245">
        <v>0</v>
      </c>
      <c r="BN245">
        <v>0</v>
      </c>
      <c r="BO245">
        <v>0</v>
      </c>
      <c r="BP245">
        <v>0</v>
      </c>
      <c r="BQ245">
        <v>0</v>
      </c>
      <c r="BR245">
        <v>0</v>
      </c>
      <c r="BS245">
        <v>0</v>
      </c>
      <c r="BT245">
        <v>0</v>
      </c>
      <c r="BU245">
        <v>0</v>
      </c>
      <c r="BV245">
        <v>0</v>
      </c>
      <c r="BW245">
        <v>0</v>
      </c>
      <c r="CX245">
        <f>Y245*Source!I242</f>
        <v>15.68</v>
      </c>
      <c r="CY245">
        <f>AA245</f>
        <v>1</v>
      </c>
      <c r="CZ245">
        <f>AE245</f>
        <v>1</v>
      </c>
      <c r="DA245">
        <f>AI245</f>
        <v>1</v>
      </c>
      <c r="DB245">
        <v>0</v>
      </c>
    </row>
    <row r="246" spans="1:106" x14ac:dyDescent="0.2">
      <c r="A246">
        <f>ROW(Source!A243)</f>
        <v>243</v>
      </c>
      <c r="B246">
        <v>42559019</v>
      </c>
      <c r="C246">
        <v>42559398</v>
      </c>
      <c r="D246">
        <v>30515951</v>
      </c>
      <c r="E246">
        <v>30515945</v>
      </c>
      <c r="F246">
        <v>1</v>
      </c>
      <c r="G246">
        <v>30515945</v>
      </c>
      <c r="H246">
        <v>1</v>
      </c>
      <c r="I246" t="s">
        <v>549</v>
      </c>
      <c r="J246" t="s">
        <v>3</v>
      </c>
      <c r="K246" t="s">
        <v>550</v>
      </c>
      <c r="L246">
        <v>1191</v>
      </c>
      <c r="N246">
        <v>1013</v>
      </c>
      <c r="O246" t="s">
        <v>551</v>
      </c>
      <c r="P246" t="s">
        <v>551</v>
      </c>
      <c r="Q246">
        <v>1</v>
      </c>
      <c r="W246">
        <v>0</v>
      </c>
      <c r="X246">
        <v>476480486</v>
      </c>
      <c r="Y246">
        <v>7.6589999999999998</v>
      </c>
      <c r="AA246">
        <v>0</v>
      </c>
      <c r="AB246">
        <v>0</v>
      </c>
      <c r="AC246">
        <v>0</v>
      </c>
      <c r="AD246">
        <v>0</v>
      </c>
      <c r="AE246">
        <v>0</v>
      </c>
      <c r="AF246">
        <v>0</v>
      </c>
      <c r="AG246">
        <v>0</v>
      </c>
      <c r="AH246">
        <v>0</v>
      </c>
      <c r="AI246">
        <v>1</v>
      </c>
      <c r="AJ246">
        <v>1</v>
      </c>
      <c r="AK246">
        <v>1</v>
      </c>
      <c r="AL246">
        <v>1</v>
      </c>
      <c r="AN246">
        <v>0</v>
      </c>
      <c r="AO246">
        <v>1</v>
      </c>
      <c r="AP246">
        <v>1</v>
      </c>
      <c r="AQ246">
        <v>0</v>
      </c>
      <c r="AR246">
        <v>0</v>
      </c>
      <c r="AS246" t="s">
        <v>3</v>
      </c>
      <c r="AT246">
        <v>6.66</v>
      </c>
      <c r="AU246" t="s">
        <v>22</v>
      </c>
      <c r="AV246">
        <v>1</v>
      </c>
      <c r="AW246">
        <v>2</v>
      </c>
      <c r="AX246">
        <v>42706825</v>
      </c>
      <c r="AY246">
        <v>1</v>
      </c>
      <c r="AZ246">
        <v>0</v>
      </c>
      <c r="BA246">
        <v>350</v>
      </c>
      <c r="BB246">
        <v>0</v>
      </c>
      <c r="BC246">
        <v>0</v>
      </c>
      <c r="BD246">
        <v>0</v>
      </c>
      <c r="BE246">
        <v>0</v>
      </c>
      <c r="BF246">
        <v>0</v>
      </c>
      <c r="BG246">
        <v>0</v>
      </c>
      <c r="BH246">
        <v>0</v>
      </c>
      <c r="BI246">
        <v>0</v>
      </c>
      <c r="BJ246">
        <v>0</v>
      </c>
      <c r="BK246">
        <v>0</v>
      </c>
      <c r="BL246">
        <v>0</v>
      </c>
      <c r="BM246">
        <v>0</v>
      </c>
      <c r="BN246">
        <v>0</v>
      </c>
      <c r="BO246">
        <v>0</v>
      </c>
      <c r="BP246">
        <v>0</v>
      </c>
      <c r="BQ246">
        <v>0</v>
      </c>
      <c r="BR246">
        <v>0</v>
      </c>
      <c r="BS246">
        <v>0</v>
      </c>
      <c r="BT246">
        <v>0</v>
      </c>
      <c r="BU246">
        <v>0</v>
      </c>
      <c r="BV246">
        <v>0</v>
      </c>
      <c r="BW246">
        <v>0</v>
      </c>
      <c r="CX246">
        <f>Y246*Source!I243</f>
        <v>15.318</v>
      </c>
      <c r="CY246">
        <f>AD246</f>
        <v>0</v>
      </c>
      <c r="CZ246">
        <f>AH246</f>
        <v>0</v>
      </c>
      <c r="DA246">
        <f>AL246</f>
        <v>1</v>
      </c>
      <c r="DB246">
        <v>0</v>
      </c>
    </row>
    <row r="247" spans="1:106" x14ac:dyDescent="0.2">
      <c r="A247">
        <f>ROW(Source!A243)</f>
        <v>243</v>
      </c>
      <c r="B247">
        <v>42559019</v>
      </c>
      <c r="C247">
        <v>42559398</v>
      </c>
      <c r="D247">
        <v>30516999</v>
      </c>
      <c r="E247">
        <v>30515945</v>
      </c>
      <c r="F247">
        <v>1</v>
      </c>
      <c r="G247">
        <v>30515945</v>
      </c>
      <c r="H247">
        <v>2</v>
      </c>
      <c r="I247" t="s">
        <v>552</v>
      </c>
      <c r="J247" t="s">
        <v>3</v>
      </c>
      <c r="K247" t="s">
        <v>553</v>
      </c>
      <c r="L247">
        <v>1344</v>
      </c>
      <c r="N247">
        <v>1008</v>
      </c>
      <c r="O247" t="s">
        <v>554</v>
      </c>
      <c r="P247" t="s">
        <v>554</v>
      </c>
      <c r="Q247">
        <v>1</v>
      </c>
      <c r="W247">
        <v>0</v>
      </c>
      <c r="X247">
        <v>-1180195794</v>
      </c>
      <c r="Y247">
        <v>16.337499999999999</v>
      </c>
      <c r="AA247">
        <v>0</v>
      </c>
      <c r="AB247">
        <v>1</v>
      </c>
      <c r="AC247">
        <v>0</v>
      </c>
      <c r="AD247">
        <v>0</v>
      </c>
      <c r="AE247">
        <v>0</v>
      </c>
      <c r="AF247">
        <v>1</v>
      </c>
      <c r="AG247">
        <v>0</v>
      </c>
      <c r="AH247">
        <v>0</v>
      </c>
      <c r="AI247">
        <v>1</v>
      </c>
      <c r="AJ247">
        <v>1</v>
      </c>
      <c r="AK247">
        <v>1</v>
      </c>
      <c r="AL247">
        <v>1</v>
      </c>
      <c r="AN247">
        <v>0</v>
      </c>
      <c r="AO247">
        <v>1</v>
      </c>
      <c r="AP247">
        <v>1</v>
      </c>
      <c r="AQ247">
        <v>0</v>
      </c>
      <c r="AR247">
        <v>0</v>
      </c>
      <c r="AS247" t="s">
        <v>3</v>
      </c>
      <c r="AT247">
        <v>13.07</v>
      </c>
      <c r="AU247" t="s">
        <v>21</v>
      </c>
      <c r="AV247">
        <v>0</v>
      </c>
      <c r="AW247">
        <v>2</v>
      </c>
      <c r="AX247">
        <v>42706826</v>
      </c>
      <c r="AY247">
        <v>1</v>
      </c>
      <c r="AZ247">
        <v>0</v>
      </c>
      <c r="BA247">
        <v>351</v>
      </c>
      <c r="BB247">
        <v>0</v>
      </c>
      <c r="BC247">
        <v>0</v>
      </c>
      <c r="BD247">
        <v>0</v>
      </c>
      <c r="BE247">
        <v>0</v>
      </c>
      <c r="BF247">
        <v>0</v>
      </c>
      <c r="BG247">
        <v>0</v>
      </c>
      <c r="BH247">
        <v>0</v>
      </c>
      <c r="BI247">
        <v>0</v>
      </c>
      <c r="BJ247">
        <v>0</v>
      </c>
      <c r="BK247">
        <v>0</v>
      </c>
      <c r="BL247">
        <v>0</v>
      </c>
      <c r="BM247">
        <v>0</v>
      </c>
      <c r="BN247">
        <v>0</v>
      </c>
      <c r="BO247">
        <v>0</v>
      </c>
      <c r="BP247">
        <v>0</v>
      </c>
      <c r="BQ247">
        <v>0</v>
      </c>
      <c r="BR247">
        <v>0</v>
      </c>
      <c r="BS247">
        <v>0</v>
      </c>
      <c r="BT247">
        <v>0</v>
      </c>
      <c r="BU247">
        <v>0</v>
      </c>
      <c r="BV247">
        <v>0</v>
      </c>
      <c r="BW247">
        <v>0</v>
      </c>
      <c r="CX247">
        <f>Y247*Source!I243</f>
        <v>32.674999999999997</v>
      </c>
      <c r="CY247">
        <f>AB247</f>
        <v>1</v>
      </c>
      <c r="CZ247">
        <f>AF247</f>
        <v>1</v>
      </c>
      <c r="DA247">
        <f>AJ247</f>
        <v>1</v>
      </c>
      <c r="DB247">
        <v>0</v>
      </c>
    </row>
    <row r="248" spans="1:106" x14ac:dyDescent="0.2">
      <c r="A248">
        <f>ROW(Source!A243)</f>
        <v>243</v>
      </c>
      <c r="B248">
        <v>42559019</v>
      </c>
      <c r="C248">
        <v>42559398</v>
      </c>
      <c r="D248">
        <v>30571127</v>
      </c>
      <c r="E248">
        <v>1</v>
      </c>
      <c r="F248">
        <v>1</v>
      </c>
      <c r="G248">
        <v>30515945</v>
      </c>
      <c r="H248">
        <v>3</v>
      </c>
      <c r="I248" t="s">
        <v>586</v>
      </c>
      <c r="J248" t="s">
        <v>587</v>
      </c>
      <c r="K248" t="s">
        <v>588</v>
      </c>
      <c r="L248">
        <v>1348</v>
      </c>
      <c r="N248">
        <v>1009</v>
      </c>
      <c r="O248" t="s">
        <v>172</v>
      </c>
      <c r="P248" t="s">
        <v>172</v>
      </c>
      <c r="Q248">
        <v>1000</v>
      </c>
      <c r="W248">
        <v>0</v>
      </c>
      <c r="X248">
        <v>-1798553121</v>
      </c>
      <c r="Y248">
        <v>1.4E-3</v>
      </c>
      <c r="AA248">
        <v>78122.100000000006</v>
      </c>
      <c r="AB248">
        <v>0</v>
      </c>
      <c r="AC248">
        <v>0</v>
      </c>
      <c r="AD248">
        <v>0</v>
      </c>
      <c r="AE248">
        <v>17876.91</v>
      </c>
      <c r="AF248">
        <v>0</v>
      </c>
      <c r="AG248">
        <v>0</v>
      </c>
      <c r="AH248">
        <v>0</v>
      </c>
      <c r="AI248">
        <v>4.37</v>
      </c>
      <c r="AJ248">
        <v>1</v>
      </c>
      <c r="AK248">
        <v>1</v>
      </c>
      <c r="AL248">
        <v>1</v>
      </c>
      <c r="AN248">
        <v>0</v>
      </c>
      <c r="AO248">
        <v>1</v>
      </c>
      <c r="AP248">
        <v>0</v>
      </c>
      <c r="AQ248">
        <v>0</v>
      </c>
      <c r="AR248">
        <v>0</v>
      </c>
      <c r="AS248" t="s">
        <v>3</v>
      </c>
      <c r="AT248">
        <v>1.4E-3</v>
      </c>
      <c r="AU248" t="s">
        <v>3</v>
      </c>
      <c r="AV248">
        <v>0</v>
      </c>
      <c r="AW248">
        <v>2</v>
      </c>
      <c r="AX248">
        <v>42706827</v>
      </c>
      <c r="AY248">
        <v>1</v>
      </c>
      <c r="AZ248">
        <v>0</v>
      </c>
      <c r="BA248">
        <v>352</v>
      </c>
      <c r="BB248">
        <v>0</v>
      </c>
      <c r="BC248">
        <v>0</v>
      </c>
      <c r="BD248">
        <v>0</v>
      </c>
      <c r="BE248">
        <v>0</v>
      </c>
      <c r="BF248">
        <v>0</v>
      </c>
      <c r="BG248">
        <v>0</v>
      </c>
      <c r="BH248">
        <v>0</v>
      </c>
      <c r="BI248">
        <v>0</v>
      </c>
      <c r="BJ248">
        <v>0</v>
      </c>
      <c r="BK248">
        <v>0</v>
      </c>
      <c r="BL248">
        <v>0</v>
      </c>
      <c r="BM248">
        <v>0</v>
      </c>
      <c r="BN248">
        <v>0</v>
      </c>
      <c r="BO248">
        <v>0</v>
      </c>
      <c r="BP248">
        <v>0</v>
      </c>
      <c r="BQ248">
        <v>0</v>
      </c>
      <c r="BR248">
        <v>0</v>
      </c>
      <c r="BS248">
        <v>0</v>
      </c>
      <c r="BT248">
        <v>0</v>
      </c>
      <c r="BU248">
        <v>0</v>
      </c>
      <c r="BV248">
        <v>0</v>
      </c>
      <c r="BW248">
        <v>0</v>
      </c>
      <c r="CX248">
        <f>Y248*Source!I243</f>
        <v>2.8E-3</v>
      </c>
      <c r="CY248">
        <f>AA248</f>
        <v>78122.100000000006</v>
      </c>
      <c r="CZ248">
        <f>AE248</f>
        <v>17876.91</v>
      </c>
      <c r="DA248">
        <f>AI248</f>
        <v>4.37</v>
      </c>
      <c r="DB248">
        <v>0</v>
      </c>
    </row>
    <row r="249" spans="1:106" x14ac:dyDescent="0.2">
      <c r="A249">
        <f>ROW(Source!A243)</f>
        <v>243</v>
      </c>
      <c r="B249">
        <v>42559019</v>
      </c>
      <c r="C249">
        <v>42559398</v>
      </c>
      <c r="D249">
        <v>30577305</v>
      </c>
      <c r="E249">
        <v>1</v>
      </c>
      <c r="F249">
        <v>1</v>
      </c>
      <c r="G249">
        <v>30515945</v>
      </c>
      <c r="H249">
        <v>3</v>
      </c>
      <c r="I249" t="s">
        <v>630</v>
      </c>
      <c r="J249" t="s">
        <v>631</v>
      </c>
      <c r="K249" t="s">
        <v>632</v>
      </c>
      <c r="L249">
        <v>1301</v>
      </c>
      <c r="N249">
        <v>1003</v>
      </c>
      <c r="O249" t="s">
        <v>38</v>
      </c>
      <c r="P249" t="s">
        <v>38</v>
      </c>
      <c r="Q249">
        <v>1</v>
      </c>
      <c r="W249">
        <v>0</v>
      </c>
      <c r="X249">
        <v>584775722</v>
      </c>
      <c r="Y249">
        <v>0.4</v>
      </c>
      <c r="AA249">
        <v>473.12</v>
      </c>
      <c r="AB249">
        <v>0</v>
      </c>
      <c r="AC249">
        <v>0</v>
      </c>
      <c r="AD249">
        <v>0</v>
      </c>
      <c r="AE249">
        <v>60.89</v>
      </c>
      <c r="AF249">
        <v>0</v>
      </c>
      <c r="AG249">
        <v>0</v>
      </c>
      <c r="AH249">
        <v>0</v>
      </c>
      <c r="AI249">
        <v>7.77</v>
      </c>
      <c r="AJ249">
        <v>1</v>
      </c>
      <c r="AK249">
        <v>1</v>
      </c>
      <c r="AL249">
        <v>1</v>
      </c>
      <c r="AN249">
        <v>0</v>
      </c>
      <c r="AO249">
        <v>1</v>
      </c>
      <c r="AP249">
        <v>0</v>
      </c>
      <c r="AQ249">
        <v>0</v>
      </c>
      <c r="AR249">
        <v>0</v>
      </c>
      <c r="AS249" t="s">
        <v>3</v>
      </c>
      <c r="AT249">
        <v>0.4</v>
      </c>
      <c r="AU249" t="s">
        <v>3</v>
      </c>
      <c r="AV249">
        <v>0</v>
      </c>
      <c r="AW249">
        <v>2</v>
      </c>
      <c r="AX249">
        <v>42706828</v>
      </c>
      <c r="AY249">
        <v>1</v>
      </c>
      <c r="AZ249">
        <v>0</v>
      </c>
      <c r="BA249">
        <v>353</v>
      </c>
      <c r="BB249">
        <v>0</v>
      </c>
      <c r="BC249">
        <v>0</v>
      </c>
      <c r="BD249">
        <v>0</v>
      </c>
      <c r="BE249">
        <v>0</v>
      </c>
      <c r="BF249">
        <v>0</v>
      </c>
      <c r="BG249">
        <v>0</v>
      </c>
      <c r="BH249">
        <v>0</v>
      </c>
      <c r="BI249">
        <v>0</v>
      </c>
      <c r="BJ249">
        <v>0</v>
      </c>
      <c r="BK249">
        <v>0</v>
      </c>
      <c r="BL249">
        <v>0</v>
      </c>
      <c r="BM249">
        <v>0</v>
      </c>
      <c r="BN249">
        <v>0</v>
      </c>
      <c r="BO249">
        <v>0</v>
      </c>
      <c r="BP249">
        <v>0</v>
      </c>
      <c r="BQ249">
        <v>0</v>
      </c>
      <c r="BR249">
        <v>0</v>
      </c>
      <c r="BS249">
        <v>0</v>
      </c>
      <c r="BT249">
        <v>0</v>
      </c>
      <c r="BU249">
        <v>0</v>
      </c>
      <c r="BV249">
        <v>0</v>
      </c>
      <c r="BW249">
        <v>0</v>
      </c>
      <c r="CX249">
        <f>Y249*Source!I243</f>
        <v>0.8</v>
      </c>
      <c r="CY249">
        <f>AA249</f>
        <v>473.12</v>
      </c>
      <c r="CZ249">
        <f>AE249</f>
        <v>60.89</v>
      </c>
      <c r="DA249">
        <f>AI249</f>
        <v>7.77</v>
      </c>
      <c r="DB249">
        <v>0</v>
      </c>
    </row>
    <row r="250" spans="1:106" x14ac:dyDescent="0.2">
      <c r="A250">
        <f>ROW(Source!A243)</f>
        <v>243</v>
      </c>
      <c r="B250">
        <v>42559019</v>
      </c>
      <c r="C250">
        <v>42559398</v>
      </c>
      <c r="D250">
        <v>30541208</v>
      </c>
      <c r="E250">
        <v>30515945</v>
      </c>
      <c r="F250">
        <v>1</v>
      </c>
      <c r="G250">
        <v>30515945</v>
      </c>
      <c r="H250">
        <v>3</v>
      </c>
      <c r="I250" t="s">
        <v>555</v>
      </c>
      <c r="J250" t="s">
        <v>3</v>
      </c>
      <c r="K250" t="s">
        <v>556</v>
      </c>
      <c r="L250">
        <v>1344</v>
      </c>
      <c r="N250">
        <v>1008</v>
      </c>
      <c r="O250" t="s">
        <v>554</v>
      </c>
      <c r="P250" t="s">
        <v>554</v>
      </c>
      <c r="Q250">
        <v>1</v>
      </c>
      <c r="W250">
        <v>0</v>
      </c>
      <c r="X250">
        <v>-94250534</v>
      </c>
      <c r="Y250">
        <v>7.84</v>
      </c>
      <c r="AA250">
        <v>1</v>
      </c>
      <c r="AB250">
        <v>0</v>
      </c>
      <c r="AC250">
        <v>0</v>
      </c>
      <c r="AD250">
        <v>0</v>
      </c>
      <c r="AE250">
        <v>1</v>
      </c>
      <c r="AF250">
        <v>0</v>
      </c>
      <c r="AG250">
        <v>0</v>
      </c>
      <c r="AH250">
        <v>0</v>
      </c>
      <c r="AI250">
        <v>1</v>
      </c>
      <c r="AJ250">
        <v>1</v>
      </c>
      <c r="AK250">
        <v>1</v>
      </c>
      <c r="AL250">
        <v>1</v>
      </c>
      <c r="AN250">
        <v>0</v>
      </c>
      <c r="AO250">
        <v>1</v>
      </c>
      <c r="AP250">
        <v>0</v>
      </c>
      <c r="AQ250">
        <v>0</v>
      </c>
      <c r="AR250">
        <v>0</v>
      </c>
      <c r="AS250" t="s">
        <v>3</v>
      </c>
      <c r="AT250">
        <v>7.84</v>
      </c>
      <c r="AU250" t="s">
        <v>3</v>
      </c>
      <c r="AV250">
        <v>0</v>
      </c>
      <c r="AW250">
        <v>2</v>
      </c>
      <c r="AX250">
        <v>42706831</v>
      </c>
      <c r="AY250">
        <v>1</v>
      </c>
      <c r="AZ250">
        <v>0</v>
      </c>
      <c r="BA250">
        <v>356</v>
      </c>
      <c r="BB250">
        <v>0</v>
      </c>
      <c r="BC250">
        <v>0</v>
      </c>
      <c r="BD250">
        <v>0</v>
      </c>
      <c r="BE250">
        <v>0</v>
      </c>
      <c r="BF250">
        <v>0</v>
      </c>
      <c r="BG250">
        <v>0</v>
      </c>
      <c r="BH250">
        <v>0</v>
      </c>
      <c r="BI250">
        <v>0</v>
      </c>
      <c r="BJ250">
        <v>0</v>
      </c>
      <c r="BK250">
        <v>0</v>
      </c>
      <c r="BL250">
        <v>0</v>
      </c>
      <c r="BM250">
        <v>0</v>
      </c>
      <c r="BN250">
        <v>0</v>
      </c>
      <c r="BO250">
        <v>0</v>
      </c>
      <c r="BP250">
        <v>0</v>
      </c>
      <c r="BQ250">
        <v>0</v>
      </c>
      <c r="BR250">
        <v>0</v>
      </c>
      <c r="BS250">
        <v>0</v>
      </c>
      <c r="BT250">
        <v>0</v>
      </c>
      <c r="BU250">
        <v>0</v>
      </c>
      <c r="BV250">
        <v>0</v>
      </c>
      <c r="BW250">
        <v>0</v>
      </c>
      <c r="CX250">
        <f>Y250*Source!I243</f>
        <v>15.68</v>
      </c>
      <c r="CY250">
        <f>AA250</f>
        <v>1</v>
      </c>
      <c r="CZ250">
        <f>AE250</f>
        <v>1</v>
      </c>
      <c r="DA250">
        <f>AI250</f>
        <v>1</v>
      </c>
      <c r="DB250">
        <v>0</v>
      </c>
    </row>
    <row r="251" spans="1:106" x14ac:dyDescent="0.2">
      <c r="A251">
        <f>ROW(Source!A244)</f>
        <v>244</v>
      </c>
      <c r="B251">
        <v>42559021</v>
      </c>
      <c r="C251">
        <v>42559404</v>
      </c>
      <c r="D251">
        <v>30515951</v>
      </c>
      <c r="E251">
        <v>30515945</v>
      </c>
      <c r="F251">
        <v>1</v>
      </c>
      <c r="G251">
        <v>30515945</v>
      </c>
      <c r="H251">
        <v>1</v>
      </c>
      <c r="I251" t="s">
        <v>549</v>
      </c>
      <c r="J251" t="s">
        <v>3</v>
      </c>
      <c r="K251" t="s">
        <v>550</v>
      </c>
      <c r="L251">
        <v>1191</v>
      </c>
      <c r="N251">
        <v>1013</v>
      </c>
      <c r="O251" t="s">
        <v>551</v>
      </c>
      <c r="P251" t="s">
        <v>551</v>
      </c>
      <c r="Q251">
        <v>1</v>
      </c>
      <c r="W251">
        <v>0</v>
      </c>
      <c r="X251">
        <v>476480486</v>
      </c>
      <c r="Y251">
        <v>7.6589999999999998</v>
      </c>
      <c r="AA251">
        <v>0</v>
      </c>
      <c r="AB251">
        <v>0</v>
      </c>
      <c r="AC251">
        <v>0</v>
      </c>
      <c r="AD251">
        <v>0</v>
      </c>
      <c r="AE251">
        <v>0</v>
      </c>
      <c r="AF251">
        <v>0</v>
      </c>
      <c r="AG251">
        <v>0</v>
      </c>
      <c r="AH251">
        <v>0</v>
      </c>
      <c r="AI251">
        <v>1</v>
      </c>
      <c r="AJ251">
        <v>1</v>
      </c>
      <c r="AK251">
        <v>1</v>
      </c>
      <c r="AL251">
        <v>1</v>
      </c>
      <c r="AN251">
        <v>0</v>
      </c>
      <c r="AO251">
        <v>1</v>
      </c>
      <c r="AP251">
        <v>1</v>
      </c>
      <c r="AQ251">
        <v>0</v>
      </c>
      <c r="AR251">
        <v>0</v>
      </c>
      <c r="AS251" t="s">
        <v>3</v>
      </c>
      <c r="AT251">
        <v>6.66</v>
      </c>
      <c r="AU251" t="s">
        <v>22</v>
      </c>
      <c r="AV251">
        <v>1</v>
      </c>
      <c r="AW251">
        <v>2</v>
      </c>
      <c r="AX251">
        <v>42706843</v>
      </c>
      <c r="AY251">
        <v>1</v>
      </c>
      <c r="AZ251">
        <v>0</v>
      </c>
      <c r="BA251">
        <v>357</v>
      </c>
      <c r="BB251">
        <v>0</v>
      </c>
      <c r="BC251">
        <v>0</v>
      </c>
      <c r="BD251">
        <v>0</v>
      </c>
      <c r="BE251">
        <v>0</v>
      </c>
      <c r="BF251">
        <v>0</v>
      </c>
      <c r="BG251">
        <v>0</v>
      </c>
      <c r="BH251">
        <v>0</v>
      </c>
      <c r="BI251">
        <v>0</v>
      </c>
      <c r="BJ251">
        <v>0</v>
      </c>
      <c r="BK251">
        <v>0</v>
      </c>
      <c r="BL251">
        <v>0</v>
      </c>
      <c r="BM251">
        <v>0</v>
      </c>
      <c r="BN251">
        <v>0</v>
      </c>
      <c r="BO251">
        <v>0</v>
      </c>
      <c r="BP251">
        <v>0</v>
      </c>
      <c r="BQ251">
        <v>0</v>
      </c>
      <c r="BR251">
        <v>0</v>
      </c>
      <c r="BS251">
        <v>0</v>
      </c>
      <c r="BT251">
        <v>0</v>
      </c>
      <c r="BU251">
        <v>0</v>
      </c>
      <c r="BV251">
        <v>0</v>
      </c>
      <c r="BW251">
        <v>0</v>
      </c>
      <c r="CX251">
        <f>Y251*Source!I244</f>
        <v>15.318</v>
      </c>
      <c r="CY251">
        <f>AD251</f>
        <v>0</v>
      </c>
      <c r="CZ251">
        <f>AH251</f>
        <v>0</v>
      </c>
      <c r="DA251">
        <f>AL251</f>
        <v>1</v>
      </c>
      <c r="DB251">
        <v>0</v>
      </c>
    </row>
    <row r="252" spans="1:106" x14ac:dyDescent="0.2">
      <c r="A252">
        <f>ROW(Source!A244)</f>
        <v>244</v>
      </c>
      <c r="B252">
        <v>42559021</v>
      </c>
      <c r="C252">
        <v>42559404</v>
      </c>
      <c r="D252">
        <v>30516999</v>
      </c>
      <c r="E252">
        <v>30515945</v>
      </c>
      <c r="F252">
        <v>1</v>
      </c>
      <c r="G252">
        <v>30515945</v>
      </c>
      <c r="H252">
        <v>2</v>
      </c>
      <c r="I252" t="s">
        <v>552</v>
      </c>
      <c r="J252" t="s">
        <v>3</v>
      </c>
      <c r="K252" t="s">
        <v>553</v>
      </c>
      <c r="L252">
        <v>1344</v>
      </c>
      <c r="N252">
        <v>1008</v>
      </c>
      <c r="O252" t="s">
        <v>554</v>
      </c>
      <c r="P252" t="s">
        <v>554</v>
      </c>
      <c r="Q252">
        <v>1</v>
      </c>
      <c r="W252">
        <v>0</v>
      </c>
      <c r="X252">
        <v>-1180195794</v>
      </c>
      <c r="Y252">
        <v>16.337499999999999</v>
      </c>
      <c r="AA252">
        <v>0</v>
      </c>
      <c r="AB252">
        <v>1</v>
      </c>
      <c r="AC252">
        <v>0</v>
      </c>
      <c r="AD252">
        <v>0</v>
      </c>
      <c r="AE252">
        <v>0</v>
      </c>
      <c r="AF252">
        <v>1</v>
      </c>
      <c r="AG252">
        <v>0</v>
      </c>
      <c r="AH252">
        <v>0</v>
      </c>
      <c r="AI252">
        <v>1</v>
      </c>
      <c r="AJ252">
        <v>1</v>
      </c>
      <c r="AK252">
        <v>1</v>
      </c>
      <c r="AL252">
        <v>1</v>
      </c>
      <c r="AN252">
        <v>0</v>
      </c>
      <c r="AO252">
        <v>1</v>
      </c>
      <c r="AP252">
        <v>1</v>
      </c>
      <c r="AQ252">
        <v>0</v>
      </c>
      <c r="AR252">
        <v>0</v>
      </c>
      <c r="AS252" t="s">
        <v>3</v>
      </c>
      <c r="AT252">
        <v>13.07</v>
      </c>
      <c r="AU252" t="s">
        <v>21</v>
      </c>
      <c r="AV252">
        <v>0</v>
      </c>
      <c r="AW252">
        <v>2</v>
      </c>
      <c r="AX252">
        <v>42706844</v>
      </c>
      <c r="AY252">
        <v>1</v>
      </c>
      <c r="AZ252">
        <v>0</v>
      </c>
      <c r="BA252">
        <v>358</v>
      </c>
      <c r="BB252">
        <v>0</v>
      </c>
      <c r="BC252">
        <v>0</v>
      </c>
      <c r="BD252">
        <v>0</v>
      </c>
      <c r="BE252">
        <v>0</v>
      </c>
      <c r="BF252">
        <v>0</v>
      </c>
      <c r="BG252">
        <v>0</v>
      </c>
      <c r="BH252">
        <v>0</v>
      </c>
      <c r="BI252">
        <v>0</v>
      </c>
      <c r="BJ252">
        <v>0</v>
      </c>
      <c r="BK252">
        <v>0</v>
      </c>
      <c r="BL252">
        <v>0</v>
      </c>
      <c r="BM252">
        <v>0</v>
      </c>
      <c r="BN252">
        <v>0</v>
      </c>
      <c r="BO252">
        <v>0</v>
      </c>
      <c r="BP252">
        <v>0</v>
      </c>
      <c r="BQ252">
        <v>0</v>
      </c>
      <c r="BR252">
        <v>0</v>
      </c>
      <c r="BS252">
        <v>0</v>
      </c>
      <c r="BT252">
        <v>0</v>
      </c>
      <c r="BU252">
        <v>0</v>
      </c>
      <c r="BV252">
        <v>0</v>
      </c>
      <c r="BW252">
        <v>0</v>
      </c>
      <c r="CX252">
        <f>Y252*Source!I244</f>
        <v>32.674999999999997</v>
      </c>
      <c r="CY252">
        <f>AB252</f>
        <v>1</v>
      </c>
      <c r="CZ252">
        <f>AF252</f>
        <v>1</v>
      </c>
      <c r="DA252">
        <f>AJ252</f>
        <v>1</v>
      </c>
      <c r="DB252">
        <v>0</v>
      </c>
    </row>
    <row r="253" spans="1:106" x14ac:dyDescent="0.2">
      <c r="A253">
        <f>ROW(Source!A244)</f>
        <v>244</v>
      </c>
      <c r="B253">
        <v>42559021</v>
      </c>
      <c r="C253">
        <v>42559404</v>
      </c>
      <c r="D253">
        <v>30571127</v>
      </c>
      <c r="E253">
        <v>1</v>
      </c>
      <c r="F253">
        <v>1</v>
      </c>
      <c r="G253">
        <v>30515945</v>
      </c>
      <c r="H253">
        <v>3</v>
      </c>
      <c r="I253" t="s">
        <v>586</v>
      </c>
      <c r="J253" t="s">
        <v>587</v>
      </c>
      <c r="K253" t="s">
        <v>588</v>
      </c>
      <c r="L253">
        <v>1348</v>
      </c>
      <c r="N253">
        <v>1009</v>
      </c>
      <c r="O253" t="s">
        <v>172</v>
      </c>
      <c r="P253" t="s">
        <v>172</v>
      </c>
      <c r="Q253">
        <v>1000</v>
      </c>
      <c r="W253">
        <v>0</v>
      </c>
      <c r="X253">
        <v>-1798553121</v>
      </c>
      <c r="Y253">
        <v>1.4E-3</v>
      </c>
      <c r="AA253">
        <v>17876.91</v>
      </c>
      <c r="AB253">
        <v>0</v>
      </c>
      <c r="AC253">
        <v>0</v>
      </c>
      <c r="AD253">
        <v>0</v>
      </c>
      <c r="AE253">
        <v>17876.91</v>
      </c>
      <c r="AF253">
        <v>0</v>
      </c>
      <c r="AG253">
        <v>0</v>
      </c>
      <c r="AH253">
        <v>0</v>
      </c>
      <c r="AI253">
        <v>1</v>
      </c>
      <c r="AJ253">
        <v>1</v>
      </c>
      <c r="AK253">
        <v>1</v>
      </c>
      <c r="AL253">
        <v>1</v>
      </c>
      <c r="AN253">
        <v>0</v>
      </c>
      <c r="AO253">
        <v>1</v>
      </c>
      <c r="AP253">
        <v>0</v>
      </c>
      <c r="AQ253">
        <v>0</v>
      </c>
      <c r="AR253">
        <v>0</v>
      </c>
      <c r="AS253" t="s">
        <v>3</v>
      </c>
      <c r="AT253">
        <v>1.4E-3</v>
      </c>
      <c r="AU253" t="s">
        <v>3</v>
      </c>
      <c r="AV253">
        <v>0</v>
      </c>
      <c r="AW253">
        <v>2</v>
      </c>
      <c r="AX253">
        <v>42706845</v>
      </c>
      <c r="AY253">
        <v>1</v>
      </c>
      <c r="AZ253">
        <v>0</v>
      </c>
      <c r="BA253">
        <v>359</v>
      </c>
      <c r="BB253">
        <v>0</v>
      </c>
      <c r="BC253">
        <v>0</v>
      </c>
      <c r="BD253">
        <v>0</v>
      </c>
      <c r="BE253">
        <v>0</v>
      </c>
      <c r="BF253">
        <v>0</v>
      </c>
      <c r="BG253">
        <v>0</v>
      </c>
      <c r="BH253">
        <v>0</v>
      </c>
      <c r="BI253">
        <v>0</v>
      </c>
      <c r="BJ253">
        <v>0</v>
      </c>
      <c r="BK253">
        <v>0</v>
      </c>
      <c r="BL253">
        <v>0</v>
      </c>
      <c r="BM253">
        <v>0</v>
      </c>
      <c r="BN253">
        <v>0</v>
      </c>
      <c r="BO253">
        <v>0</v>
      </c>
      <c r="BP253">
        <v>0</v>
      </c>
      <c r="BQ253">
        <v>0</v>
      </c>
      <c r="BR253">
        <v>0</v>
      </c>
      <c r="BS253">
        <v>0</v>
      </c>
      <c r="BT253">
        <v>0</v>
      </c>
      <c r="BU253">
        <v>0</v>
      </c>
      <c r="BV253">
        <v>0</v>
      </c>
      <c r="BW253">
        <v>0</v>
      </c>
      <c r="CX253">
        <f>Y253*Source!I244</f>
        <v>2.8E-3</v>
      </c>
      <c r="CY253">
        <f>AA253</f>
        <v>17876.91</v>
      </c>
      <c r="CZ253">
        <f>AE253</f>
        <v>17876.91</v>
      </c>
      <c r="DA253">
        <f>AI253</f>
        <v>1</v>
      </c>
      <c r="DB253">
        <v>0</v>
      </c>
    </row>
    <row r="254" spans="1:106" x14ac:dyDescent="0.2">
      <c r="A254">
        <f>ROW(Source!A244)</f>
        <v>244</v>
      </c>
      <c r="B254">
        <v>42559021</v>
      </c>
      <c r="C254">
        <v>42559404</v>
      </c>
      <c r="D254">
        <v>30577332</v>
      </c>
      <c r="E254">
        <v>1</v>
      </c>
      <c r="F254">
        <v>1</v>
      </c>
      <c r="G254">
        <v>30515945</v>
      </c>
      <c r="H254">
        <v>3</v>
      </c>
      <c r="I254" t="s">
        <v>633</v>
      </c>
      <c r="J254" t="s">
        <v>634</v>
      </c>
      <c r="K254" t="s">
        <v>635</v>
      </c>
      <c r="L254">
        <v>1301</v>
      </c>
      <c r="N254">
        <v>1003</v>
      </c>
      <c r="O254" t="s">
        <v>38</v>
      </c>
      <c r="P254" t="s">
        <v>38</v>
      </c>
      <c r="Q254">
        <v>1</v>
      </c>
      <c r="W254">
        <v>0</v>
      </c>
      <c r="X254">
        <v>1957853753</v>
      </c>
      <c r="Y254">
        <v>0.4</v>
      </c>
      <c r="AA254">
        <v>113.39</v>
      </c>
      <c r="AB254">
        <v>0</v>
      </c>
      <c r="AC254">
        <v>0</v>
      </c>
      <c r="AD254">
        <v>0</v>
      </c>
      <c r="AE254">
        <v>113.39</v>
      </c>
      <c r="AF254">
        <v>0</v>
      </c>
      <c r="AG254">
        <v>0</v>
      </c>
      <c r="AH254">
        <v>0</v>
      </c>
      <c r="AI254">
        <v>1</v>
      </c>
      <c r="AJ254">
        <v>1</v>
      </c>
      <c r="AK254">
        <v>1</v>
      </c>
      <c r="AL254">
        <v>1</v>
      </c>
      <c r="AN254">
        <v>0</v>
      </c>
      <c r="AO254">
        <v>1</v>
      </c>
      <c r="AP254">
        <v>0</v>
      </c>
      <c r="AQ254">
        <v>0</v>
      </c>
      <c r="AR254">
        <v>0</v>
      </c>
      <c r="AS254" t="s">
        <v>3</v>
      </c>
      <c r="AT254">
        <v>0.4</v>
      </c>
      <c r="AU254" t="s">
        <v>3</v>
      </c>
      <c r="AV254">
        <v>0</v>
      </c>
      <c r="AW254">
        <v>2</v>
      </c>
      <c r="AX254">
        <v>42706846</v>
      </c>
      <c r="AY254">
        <v>1</v>
      </c>
      <c r="AZ254">
        <v>0</v>
      </c>
      <c r="BA254">
        <v>360</v>
      </c>
      <c r="BB254">
        <v>0</v>
      </c>
      <c r="BC254">
        <v>0</v>
      </c>
      <c r="BD254">
        <v>0</v>
      </c>
      <c r="BE254">
        <v>0</v>
      </c>
      <c r="BF254">
        <v>0</v>
      </c>
      <c r="BG254">
        <v>0</v>
      </c>
      <c r="BH254">
        <v>0</v>
      </c>
      <c r="BI254">
        <v>0</v>
      </c>
      <c r="BJ254">
        <v>0</v>
      </c>
      <c r="BK254">
        <v>0</v>
      </c>
      <c r="BL254">
        <v>0</v>
      </c>
      <c r="BM254">
        <v>0</v>
      </c>
      <c r="BN254">
        <v>0</v>
      </c>
      <c r="BO254">
        <v>0</v>
      </c>
      <c r="BP254">
        <v>0</v>
      </c>
      <c r="BQ254">
        <v>0</v>
      </c>
      <c r="BR254">
        <v>0</v>
      </c>
      <c r="BS254">
        <v>0</v>
      </c>
      <c r="BT254">
        <v>0</v>
      </c>
      <c r="BU254">
        <v>0</v>
      </c>
      <c r="BV254">
        <v>0</v>
      </c>
      <c r="BW254">
        <v>0</v>
      </c>
      <c r="CX254">
        <f>Y254*Source!I244</f>
        <v>0.8</v>
      </c>
      <c r="CY254">
        <f>AA254</f>
        <v>113.39</v>
      </c>
      <c r="CZ254">
        <f>AE254</f>
        <v>113.39</v>
      </c>
      <c r="DA254">
        <f>AI254</f>
        <v>1</v>
      </c>
      <c r="DB254">
        <v>0</v>
      </c>
    </row>
    <row r="255" spans="1:106" x14ac:dyDescent="0.2">
      <c r="A255">
        <f>ROW(Source!A244)</f>
        <v>244</v>
      </c>
      <c r="B255">
        <v>42559021</v>
      </c>
      <c r="C255">
        <v>42559404</v>
      </c>
      <c r="D255">
        <v>30541208</v>
      </c>
      <c r="E255">
        <v>30515945</v>
      </c>
      <c r="F255">
        <v>1</v>
      </c>
      <c r="G255">
        <v>30515945</v>
      </c>
      <c r="H255">
        <v>3</v>
      </c>
      <c r="I255" t="s">
        <v>555</v>
      </c>
      <c r="J255" t="s">
        <v>3</v>
      </c>
      <c r="K255" t="s">
        <v>556</v>
      </c>
      <c r="L255">
        <v>1344</v>
      </c>
      <c r="N255">
        <v>1008</v>
      </c>
      <c r="O255" t="s">
        <v>554</v>
      </c>
      <c r="P255" t="s">
        <v>554</v>
      </c>
      <c r="Q255">
        <v>1</v>
      </c>
      <c r="W255">
        <v>0</v>
      </c>
      <c r="X255">
        <v>-94250534</v>
      </c>
      <c r="Y255">
        <v>7.84</v>
      </c>
      <c r="AA255">
        <v>1</v>
      </c>
      <c r="AB255">
        <v>0</v>
      </c>
      <c r="AC255">
        <v>0</v>
      </c>
      <c r="AD255">
        <v>0</v>
      </c>
      <c r="AE255">
        <v>1</v>
      </c>
      <c r="AF255">
        <v>0</v>
      </c>
      <c r="AG255">
        <v>0</v>
      </c>
      <c r="AH255">
        <v>0</v>
      </c>
      <c r="AI255">
        <v>1</v>
      </c>
      <c r="AJ255">
        <v>1</v>
      </c>
      <c r="AK255">
        <v>1</v>
      </c>
      <c r="AL255">
        <v>1</v>
      </c>
      <c r="AN255">
        <v>0</v>
      </c>
      <c r="AO255">
        <v>1</v>
      </c>
      <c r="AP255">
        <v>0</v>
      </c>
      <c r="AQ255">
        <v>0</v>
      </c>
      <c r="AR255">
        <v>0</v>
      </c>
      <c r="AS255" t="s">
        <v>3</v>
      </c>
      <c r="AT255">
        <v>7.84</v>
      </c>
      <c r="AU255" t="s">
        <v>3</v>
      </c>
      <c r="AV255">
        <v>0</v>
      </c>
      <c r="AW255">
        <v>2</v>
      </c>
      <c r="AX255">
        <v>42706849</v>
      </c>
      <c r="AY255">
        <v>1</v>
      </c>
      <c r="AZ255">
        <v>0</v>
      </c>
      <c r="BA255">
        <v>363</v>
      </c>
      <c r="BB255">
        <v>0</v>
      </c>
      <c r="BC255">
        <v>0</v>
      </c>
      <c r="BD255">
        <v>0</v>
      </c>
      <c r="BE255">
        <v>0</v>
      </c>
      <c r="BF255">
        <v>0</v>
      </c>
      <c r="BG255">
        <v>0</v>
      </c>
      <c r="BH255">
        <v>0</v>
      </c>
      <c r="BI255">
        <v>0</v>
      </c>
      <c r="BJ255">
        <v>0</v>
      </c>
      <c r="BK255">
        <v>0</v>
      </c>
      <c r="BL255">
        <v>0</v>
      </c>
      <c r="BM255">
        <v>0</v>
      </c>
      <c r="BN255">
        <v>0</v>
      </c>
      <c r="BO255">
        <v>0</v>
      </c>
      <c r="BP255">
        <v>0</v>
      </c>
      <c r="BQ255">
        <v>0</v>
      </c>
      <c r="BR255">
        <v>0</v>
      </c>
      <c r="BS255">
        <v>0</v>
      </c>
      <c r="BT255">
        <v>0</v>
      </c>
      <c r="BU255">
        <v>0</v>
      </c>
      <c r="BV255">
        <v>0</v>
      </c>
      <c r="BW255">
        <v>0</v>
      </c>
      <c r="CX255">
        <f>Y255*Source!I244</f>
        <v>15.68</v>
      </c>
      <c r="CY255">
        <f>AA255</f>
        <v>1</v>
      </c>
      <c r="CZ255">
        <f>AE255</f>
        <v>1</v>
      </c>
      <c r="DA255">
        <f>AI255</f>
        <v>1</v>
      </c>
      <c r="DB255">
        <v>0</v>
      </c>
    </row>
    <row r="256" spans="1:106" x14ac:dyDescent="0.2">
      <c r="A256">
        <f>ROW(Source!A245)</f>
        <v>245</v>
      </c>
      <c r="B256">
        <v>42559019</v>
      </c>
      <c r="C256">
        <v>42559404</v>
      </c>
      <c r="D256">
        <v>30515951</v>
      </c>
      <c r="E256">
        <v>30515945</v>
      </c>
      <c r="F256">
        <v>1</v>
      </c>
      <c r="G256">
        <v>30515945</v>
      </c>
      <c r="H256">
        <v>1</v>
      </c>
      <c r="I256" t="s">
        <v>549</v>
      </c>
      <c r="J256" t="s">
        <v>3</v>
      </c>
      <c r="K256" t="s">
        <v>550</v>
      </c>
      <c r="L256">
        <v>1191</v>
      </c>
      <c r="N256">
        <v>1013</v>
      </c>
      <c r="O256" t="s">
        <v>551</v>
      </c>
      <c r="P256" t="s">
        <v>551</v>
      </c>
      <c r="Q256">
        <v>1</v>
      </c>
      <c r="W256">
        <v>0</v>
      </c>
      <c r="X256">
        <v>476480486</v>
      </c>
      <c r="Y256">
        <v>7.6589999999999998</v>
      </c>
      <c r="AA256">
        <v>0</v>
      </c>
      <c r="AB256">
        <v>0</v>
      </c>
      <c r="AC256">
        <v>0</v>
      </c>
      <c r="AD256">
        <v>0</v>
      </c>
      <c r="AE256">
        <v>0</v>
      </c>
      <c r="AF256">
        <v>0</v>
      </c>
      <c r="AG256">
        <v>0</v>
      </c>
      <c r="AH256">
        <v>0</v>
      </c>
      <c r="AI256">
        <v>1</v>
      </c>
      <c r="AJ256">
        <v>1</v>
      </c>
      <c r="AK256">
        <v>1</v>
      </c>
      <c r="AL256">
        <v>1</v>
      </c>
      <c r="AN256">
        <v>0</v>
      </c>
      <c r="AO256">
        <v>1</v>
      </c>
      <c r="AP256">
        <v>1</v>
      </c>
      <c r="AQ256">
        <v>0</v>
      </c>
      <c r="AR256">
        <v>0</v>
      </c>
      <c r="AS256" t="s">
        <v>3</v>
      </c>
      <c r="AT256">
        <v>6.66</v>
      </c>
      <c r="AU256" t="s">
        <v>22</v>
      </c>
      <c r="AV256">
        <v>1</v>
      </c>
      <c r="AW256">
        <v>2</v>
      </c>
      <c r="AX256">
        <v>42706843</v>
      </c>
      <c r="AY256">
        <v>1</v>
      </c>
      <c r="AZ256">
        <v>0</v>
      </c>
      <c r="BA256">
        <v>364</v>
      </c>
      <c r="BB256">
        <v>0</v>
      </c>
      <c r="BC256">
        <v>0</v>
      </c>
      <c r="BD256">
        <v>0</v>
      </c>
      <c r="BE256">
        <v>0</v>
      </c>
      <c r="BF256">
        <v>0</v>
      </c>
      <c r="BG256">
        <v>0</v>
      </c>
      <c r="BH256">
        <v>0</v>
      </c>
      <c r="BI256">
        <v>0</v>
      </c>
      <c r="BJ256">
        <v>0</v>
      </c>
      <c r="BK256">
        <v>0</v>
      </c>
      <c r="BL256">
        <v>0</v>
      </c>
      <c r="BM256">
        <v>0</v>
      </c>
      <c r="BN256">
        <v>0</v>
      </c>
      <c r="BO256">
        <v>0</v>
      </c>
      <c r="BP256">
        <v>0</v>
      </c>
      <c r="BQ256">
        <v>0</v>
      </c>
      <c r="BR256">
        <v>0</v>
      </c>
      <c r="BS256">
        <v>0</v>
      </c>
      <c r="BT256">
        <v>0</v>
      </c>
      <c r="BU256">
        <v>0</v>
      </c>
      <c r="BV256">
        <v>0</v>
      </c>
      <c r="BW256">
        <v>0</v>
      </c>
      <c r="CX256">
        <f>Y256*Source!I245</f>
        <v>15.318</v>
      </c>
      <c r="CY256">
        <f>AD256</f>
        <v>0</v>
      </c>
      <c r="CZ256">
        <f>AH256</f>
        <v>0</v>
      </c>
      <c r="DA256">
        <f>AL256</f>
        <v>1</v>
      </c>
      <c r="DB256">
        <v>0</v>
      </c>
    </row>
    <row r="257" spans="1:106" x14ac:dyDescent="0.2">
      <c r="A257">
        <f>ROW(Source!A245)</f>
        <v>245</v>
      </c>
      <c r="B257">
        <v>42559019</v>
      </c>
      <c r="C257">
        <v>42559404</v>
      </c>
      <c r="D257">
        <v>30516999</v>
      </c>
      <c r="E257">
        <v>30515945</v>
      </c>
      <c r="F257">
        <v>1</v>
      </c>
      <c r="G257">
        <v>30515945</v>
      </c>
      <c r="H257">
        <v>2</v>
      </c>
      <c r="I257" t="s">
        <v>552</v>
      </c>
      <c r="J257" t="s">
        <v>3</v>
      </c>
      <c r="K257" t="s">
        <v>553</v>
      </c>
      <c r="L257">
        <v>1344</v>
      </c>
      <c r="N257">
        <v>1008</v>
      </c>
      <c r="O257" t="s">
        <v>554</v>
      </c>
      <c r="P257" t="s">
        <v>554</v>
      </c>
      <c r="Q257">
        <v>1</v>
      </c>
      <c r="W257">
        <v>0</v>
      </c>
      <c r="X257">
        <v>-1180195794</v>
      </c>
      <c r="Y257">
        <v>16.337499999999999</v>
      </c>
      <c r="AA257">
        <v>0</v>
      </c>
      <c r="AB257">
        <v>1</v>
      </c>
      <c r="AC257">
        <v>0</v>
      </c>
      <c r="AD257">
        <v>0</v>
      </c>
      <c r="AE257">
        <v>0</v>
      </c>
      <c r="AF257">
        <v>1</v>
      </c>
      <c r="AG257">
        <v>0</v>
      </c>
      <c r="AH257">
        <v>0</v>
      </c>
      <c r="AI257">
        <v>1</v>
      </c>
      <c r="AJ257">
        <v>1</v>
      </c>
      <c r="AK257">
        <v>1</v>
      </c>
      <c r="AL257">
        <v>1</v>
      </c>
      <c r="AN257">
        <v>0</v>
      </c>
      <c r="AO257">
        <v>1</v>
      </c>
      <c r="AP257">
        <v>1</v>
      </c>
      <c r="AQ257">
        <v>0</v>
      </c>
      <c r="AR257">
        <v>0</v>
      </c>
      <c r="AS257" t="s">
        <v>3</v>
      </c>
      <c r="AT257">
        <v>13.07</v>
      </c>
      <c r="AU257" t="s">
        <v>21</v>
      </c>
      <c r="AV257">
        <v>0</v>
      </c>
      <c r="AW257">
        <v>2</v>
      </c>
      <c r="AX257">
        <v>42706844</v>
      </c>
      <c r="AY257">
        <v>1</v>
      </c>
      <c r="AZ257">
        <v>0</v>
      </c>
      <c r="BA257">
        <v>365</v>
      </c>
      <c r="BB257">
        <v>0</v>
      </c>
      <c r="BC257">
        <v>0</v>
      </c>
      <c r="BD257">
        <v>0</v>
      </c>
      <c r="BE257">
        <v>0</v>
      </c>
      <c r="BF257">
        <v>0</v>
      </c>
      <c r="BG257">
        <v>0</v>
      </c>
      <c r="BH257">
        <v>0</v>
      </c>
      <c r="BI257">
        <v>0</v>
      </c>
      <c r="BJ257">
        <v>0</v>
      </c>
      <c r="BK257">
        <v>0</v>
      </c>
      <c r="BL257">
        <v>0</v>
      </c>
      <c r="BM257">
        <v>0</v>
      </c>
      <c r="BN257">
        <v>0</v>
      </c>
      <c r="BO257">
        <v>0</v>
      </c>
      <c r="BP257">
        <v>0</v>
      </c>
      <c r="BQ257">
        <v>0</v>
      </c>
      <c r="BR257">
        <v>0</v>
      </c>
      <c r="BS257">
        <v>0</v>
      </c>
      <c r="BT257">
        <v>0</v>
      </c>
      <c r="BU257">
        <v>0</v>
      </c>
      <c r="BV257">
        <v>0</v>
      </c>
      <c r="BW257">
        <v>0</v>
      </c>
      <c r="CX257">
        <f>Y257*Source!I245</f>
        <v>32.674999999999997</v>
      </c>
      <c r="CY257">
        <f>AB257</f>
        <v>1</v>
      </c>
      <c r="CZ257">
        <f>AF257</f>
        <v>1</v>
      </c>
      <c r="DA257">
        <f>AJ257</f>
        <v>1</v>
      </c>
      <c r="DB257">
        <v>0</v>
      </c>
    </row>
    <row r="258" spans="1:106" x14ac:dyDescent="0.2">
      <c r="A258">
        <f>ROW(Source!A245)</f>
        <v>245</v>
      </c>
      <c r="B258">
        <v>42559019</v>
      </c>
      <c r="C258">
        <v>42559404</v>
      </c>
      <c r="D258">
        <v>30571127</v>
      </c>
      <c r="E258">
        <v>1</v>
      </c>
      <c r="F258">
        <v>1</v>
      </c>
      <c r="G258">
        <v>30515945</v>
      </c>
      <c r="H258">
        <v>3</v>
      </c>
      <c r="I258" t="s">
        <v>586</v>
      </c>
      <c r="J258" t="s">
        <v>587</v>
      </c>
      <c r="K258" t="s">
        <v>588</v>
      </c>
      <c r="L258">
        <v>1348</v>
      </c>
      <c r="N258">
        <v>1009</v>
      </c>
      <c r="O258" t="s">
        <v>172</v>
      </c>
      <c r="P258" t="s">
        <v>172</v>
      </c>
      <c r="Q258">
        <v>1000</v>
      </c>
      <c r="W258">
        <v>0</v>
      </c>
      <c r="X258">
        <v>-1798553121</v>
      </c>
      <c r="Y258">
        <v>1.4E-3</v>
      </c>
      <c r="AA258">
        <v>78122.100000000006</v>
      </c>
      <c r="AB258">
        <v>0</v>
      </c>
      <c r="AC258">
        <v>0</v>
      </c>
      <c r="AD258">
        <v>0</v>
      </c>
      <c r="AE258">
        <v>17876.91</v>
      </c>
      <c r="AF258">
        <v>0</v>
      </c>
      <c r="AG258">
        <v>0</v>
      </c>
      <c r="AH258">
        <v>0</v>
      </c>
      <c r="AI258">
        <v>4.37</v>
      </c>
      <c r="AJ258">
        <v>1</v>
      </c>
      <c r="AK258">
        <v>1</v>
      </c>
      <c r="AL258">
        <v>1</v>
      </c>
      <c r="AN258">
        <v>0</v>
      </c>
      <c r="AO258">
        <v>1</v>
      </c>
      <c r="AP258">
        <v>0</v>
      </c>
      <c r="AQ258">
        <v>0</v>
      </c>
      <c r="AR258">
        <v>0</v>
      </c>
      <c r="AS258" t="s">
        <v>3</v>
      </c>
      <c r="AT258">
        <v>1.4E-3</v>
      </c>
      <c r="AU258" t="s">
        <v>3</v>
      </c>
      <c r="AV258">
        <v>0</v>
      </c>
      <c r="AW258">
        <v>2</v>
      </c>
      <c r="AX258">
        <v>42706845</v>
      </c>
      <c r="AY258">
        <v>1</v>
      </c>
      <c r="AZ258">
        <v>0</v>
      </c>
      <c r="BA258">
        <v>366</v>
      </c>
      <c r="BB258">
        <v>0</v>
      </c>
      <c r="BC258">
        <v>0</v>
      </c>
      <c r="BD258">
        <v>0</v>
      </c>
      <c r="BE258">
        <v>0</v>
      </c>
      <c r="BF258">
        <v>0</v>
      </c>
      <c r="BG258">
        <v>0</v>
      </c>
      <c r="BH258">
        <v>0</v>
      </c>
      <c r="BI258">
        <v>0</v>
      </c>
      <c r="BJ258">
        <v>0</v>
      </c>
      <c r="BK258">
        <v>0</v>
      </c>
      <c r="BL258">
        <v>0</v>
      </c>
      <c r="BM258">
        <v>0</v>
      </c>
      <c r="BN258">
        <v>0</v>
      </c>
      <c r="BO258">
        <v>0</v>
      </c>
      <c r="BP258">
        <v>0</v>
      </c>
      <c r="BQ258">
        <v>0</v>
      </c>
      <c r="BR258">
        <v>0</v>
      </c>
      <c r="BS258">
        <v>0</v>
      </c>
      <c r="BT258">
        <v>0</v>
      </c>
      <c r="BU258">
        <v>0</v>
      </c>
      <c r="BV258">
        <v>0</v>
      </c>
      <c r="BW258">
        <v>0</v>
      </c>
      <c r="CX258">
        <f>Y258*Source!I245</f>
        <v>2.8E-3</v>
      </c>
      <c r="CY258">
        <f>AA258</f>
        <v>78122.100000000006</v>
      </c>
      <c r="CZ258">
        <f>AE258</f>
        <v>17876.91</v>
      </c>
      <c r="DA258">
        <f>AI258</f>
        <v>4.37</v>
      </c>
      <c r="DB258">
        <v>0</v>
      </c>
    </row>
    <row r="259" spans="1:106" x14ac:dyDescent="0.2">
      <c r="A259">
        <f>ROW(Source!A245)</f>
        <v>245</v>
      </c>
      <c r="B259">
        <v>42559019</v>
      </c>
      <c r="C259">
        <v>42559404</v>
      </c>
      <c r="D259">
        <v>30577332</v>
      </c>
      <c r="E259">
        <v>1</v>
      </c>
      <c r="F259">
        <v>1</v>
      </c>
      <c r="G259">
        <v>30515945</v>
      </c>
      <c r="H259">
        <v>3</v>
      </c>
      <c r="I259" t="s">
        <v>633</v>
      </c>
      <c r="J259" t="s">
        <v>634</v>
      </c>
      <c r="K259" t="s">
        <v>635</v>
      </c>
      <c r="L259">
        <v>1301</v>
      </c>
      <c r="N259">
        <v>1003</v>
      </c>
      <c r="O259" t="s">
        <v>38</v>
      </c>
      <c r="P259" t="s">
        <v>38</v>
      </c>
      <c r="Q259">
        <v>1</v>
      </c>
      <c r="W259">
        <v>0</v>
      </c>
      <c r="X259">
        <v>1957853753</v>
      </c>
      <c r="Y259">
        <v>0.4</v>
      </c>
      <c r="AA259">
        <v>613.44000000000005</v>
      </c>
      <c r="AB259">
        <v>0</v>
      </c>
      <c r="AC259">
        <v>0</v>
      </c>
      <c r="AD259">
        <v>0</v>
      </c>
      <c r="AE259">
        <v>113.39</v>
      </c>
      <c r="AF259">
        <v>0</v>
      </c>
      <c r="AG259">
        <v>0</v>
      </c>
      <c r="AH259">
        <v>0</v>
      </c>
      <c r="AI259">
        <v>5.41</v>
      </c>
      <c r="AJ259">
        <v>1</v>
      </c>
      <c r="AK259">
        <v>1</v>
      </c>
      <c r="AL259">
        <v>1</v>
      </c>
      <c r="AN259">
        <v>0</v>
      </c>
      <c r="AO259">
        <v>1</v>
      </c>
      <c r="AP259">
        <v>0</v>
      </c>
      <c r="AQ259">
        <v>0</v>
      </c>
      <c r="AR259">
        <v>0</v>
      </c>
      <c r="AS259" t="s">
        <v>3</v>
      </c>
      <c r="AT259">
        <v>0.4</v>
      </c>
      <c r="AU259" t="s">
        <v>3</v>
      </c>
      <c r="AV259">
        <v>0</v>
      </c>
      <c r="AW259">
        <v>2</v>
      </c>
      <c r="AX259">
        <v>42706846</v>
      </c>
      <c r="AY259">
        <v>1</v>
      </c>
      <c r="AZ259">
        <v>0</v>
      </c>
      <c r="BA259">
        <v>367</v>
      </c>
      <c r="BB259">
        <v>0</v>
      </c>
      <c r="BC259">
        <v>0</v>
      </c>
      <c r="BD259">
        <v>0</v>
      </c>
      <c r="BE259">
        <v>0</v>
      </c>
      <c r="BF259">
        <v>0</v>
      </c>
      <c r="BG259">
        <v>0</v>
      </c>
      <c r="BH259">
        <v>0</v>
      </c>
      <c r="BI259">
        <v>0</v>
      </c>
      <c r="BJ259">
        <v>0</v>
      </c>
      <c r="BK259">
        <v>0</v>
      </c>
      <c r="BL259">
        <v>0</v>
      </c>
      <c r="BM259">
        <v>0</v>
      </c>
      <c r="BN259">
        <v>0</v>
      </c>
      <c r="BO259">
        <v>0</v>
      </c>
      <c r="BP259">
        <v>0</v>
      </c>
      <c r="BQ259">
        <v>0</v>
      </c>
      <c r="BR259">
        <v>0</v>
      </c>
      <c r="BS259">
        <v>0</v>
      </c>
      <c r="BT259">
        <v>0</v>
      </c>
      <c r="BU259">
        <v>0</v>
      </c>
      <c r="BV259">
        <v>0</v>
      </c>
      <c r="BW259">
        <v>0</v>
      </c>
      <c r="CX259">
        <f>Y259*Source!I245</f>
        <v>0.8</v>
      </c>
      <c r="CY259">
        <f>AA259</f>
        <v>613.44000000000005</v>
      </c>
      <c r="CZ259">
        <f>AE259</f>
        <v>113.39</v>
      </c>
      <c r="DA259">
        <f>AI259</f>
        <v>5.41</v>
      </c>
      <c r="DB259">
        <v>0</v>
      </c>
    </row>
    <row r="260" spans="1:106" x14ac:dyDescent="0.2">
      <c r="A260">
        <f>ROW(Source!A245)</f>
        <v>245</v>
      </c>
      <c r="B260">
        <v>42559019</v>
      </c>
      <c r="C260">
        <v>42559404</v>
      </c>
      <c r="D260">
        <v>30541208</v>
      </c>
      <c r="E260">
        <v>30515945</v>
      </c>
      <c r="F260">
        <v>1</v>
      </c>
      <c r="G260">
        <v>30515945</v>
      </c>
      <c r="H260">
        <v>3</v>
      </c>
      <c r="I260" t="s">
        <v>555</v>
      </c>
      <c r="J260" t="s">
        <v>3</v>
      </c>
      <c r="K260" t="s">
        <v>556</v>
      </c>
      <c r="L260">
        <v>1344</v>
      </c>
      <c r="N260">
        <v>1008</v>
      </c>
      <c r="O260" t="s">
        <v>554</v>
      </c>
      <c r="P260" t="s">
        <v>554</v>
      </c>
      <c r="Q260">
        <v>1</v>
      </c>
      <c r="W260">
        <v>0</v>
      </c>
      <c r="X260">
        <v>-94250534</v>
      </c>
      <c r="Y260">
        <v>7.84</v>
      </c>
      <c r="AA260">
        <v>1</v>
      </c>
      <c r="AB260">
        <v>0</v>
      </c>
      <c r="AC260">
        <v>0</v>
      </c>
      <c r="AD260">
        <v>0</v>
      </c>
      <c r="AE260">
        <v>1</v>
      </c>
      <c r="AF260">
        <v>0</v>
      </c>
      <c r="AG260">
        <v>0</v>
      </c>
      <c r="AH260">
        <v>0</v>
      </c>
      <c r="AI260">
        <v>1</v>
      </c>
      <c r="AJ260">
        <v>1</v>
      </c>
      <c r="AK260">
        <v>1</v>
      </c>
      <c r="AL260">
        <v>1</v>
      </c>
      <c r="AN260">
        <v>0</v>
      </c>
      <c r="AO260">
        <v>1</v>
      </c>
      <c r="AP260">
        <v>0</v>
      </c>
      <c r="AQ260">
        <v>0</v>
      </c>
      <c r="AR260">
        <v>0</v>
      </c>
      <c r="AS260" t="s">
        <v>3</v>
      </c>
      <c r="AT260">
        <v>7.84</v>
      </c>
      <c r="AU260" t="s">
        <v>3</v>
      </c>
      <c r="AV260">
        <v>0</v>
      </c>
      <c r="AW260">
        <v>2</v>
      </c>
      <c r="AX260">
        <v>42706849</v>
      </c>
      <c r="AY260">
        <v>1</v>
      </c>
      <c r="AZ260">
        <v>0</v>
      </c>
      <c r="BA260">
        <v>370</v>
      </c>
      <c r="BB260">
        <v>0</v>
      </c>
      <c r="BC260">
        <v>0</v>
      </c>
      <c r="BD260">
        <v>0</v>
      </c>
      <c r="BE260">
        <v>0</v>
      </c>
      <c r="BF260">
        <v>0</v>
      </c>
      <c r="BG260">
        <v>0</v>
      </c>
      <c r="BH260">
        <v>0</v>
      </c>
      <c r="BI260">
        <v>0</v>
      </c>
      <c r="BJ260">
        <v>0</v>
      </c>
      <c r="BK260">
        <v>0</v>
      </c>
      <c r="BL260">
        <v>0</v>
      </c>
      <c r="BM260">
        <v>0</v>
      </c>
      <c r="BN260">
        <v>0</v>
      </c>
      <c r="BO260">
        <v>0</v>
      </c>
      <c r="BP260">
        <v>0</v>
      </c>
      <c r="BQ260">
        <v>0</v>
      </c>
      <c r="BR260">
        <v>0</v>
      </c>
      <c r="BS260">
        <v>0</v>
      </c>
      <c r="BT260">
        <v>0</v>
      </c>
      <c r="BU260">
        <v>0</v>
      </c>
      <c r="BV260">
        <v>0</v>
      </c>
      <c r="BW260">
        <v>0</v>
      </c>
      <c r="CX260">
        <f>Y260*Source!I245</f>
        <v>15.68</v>
      </c>
      <c r="CY260">
        <f>AA260</f>
        <v>1</v>
      </c>
      <c r="CZ260">
        <f>AE260</f>
        <v>1</v>
      </c>
      <c r="DA260">
        <f>AI260</f>
        <v>1</v>
      </c>
      <c r="DB260">
        <v>0</v>
      </c>
    </row>
    <row r="261" spans="1:106" x14ac:dyDescent="0.2">
      <c r="A261">
        <f>ROW(Source!A280)</f>
        <v>280</v>
      </c>
      <c r="B261">
        <v>42559021</v>
      </c>
      <c r="C261">
        <v>42559466</v>
      </c>
      <c r="D261">
        <v>30515951</v>
      </c>
      <c r="E261">
        <v>30515945</v>
      </c>
      <c r="F261">
        <v>1</v>
      </c>
      <c r="G261">
        <v>30515945</v>
      </c>
      <c r="H261">
        <v>1</v>
      </c>
      <c r="I261" t="s">
        <v>549</v>
      </c>
      <c r="J261" t="s">
        <v>3</v>
      </c>
      <c r="K261" t="s">
        <v>550</v>
      </c>
      <c r="L261">
        <v>1191</v>
      </c>
      <c r="N261">
        <v>1013</v>
      </c>
      <c r="O261" t="s">
        <v>551</v>
      </c>
      <c r="P261" t="s">
        <v>551</v>
      </c>
      <c r="Q261">
        <v>1</v>
      </c>
      <c r="W261">
        <v>0</v>
      </c>
      <c r="X261">
        <v>476480486</v>
      </c>
      <c r="Y261">
        <v>35.727399999999996</v>
      </c>
      <c r="AA261">
        <v>0</v>
      </c>
      <c r="AB261">
        <v>0</v>
      </c>
      <c r="AC261">
        <v>0</v>
      </c>
      <c r="AD261">
        <v>0</v>
      </c>
      <c r="AE261">
        <v>0</v>
      </c>
      <c r="AF261">
        <v>0</v>
      </c>
      <c r="AG261">
        <v>0</v>
      </c>
      <c r="AH261">
        <v>0</v>
      </c>
      <c r="AI261">
        <v>1</v>
      </c>
      <c r="AJ261">
        <v>1</v>
      </c>
      <c r="AK261">
        <v>1</v>
      </c>
      <c r="AL261">
        <v>1</v>
      </c>
      <c r="AN261">
        <v>0</v>
      </c>
      <c r="AO261">
        <v>1</v>
      </c>
      <c r="AP261">
        <v>1</v>
      </c>
      <c r="AQ261">
        <v>0</v>
      </c>
      <c r="AR261">
        <v>0</v>
      </c>
      <c r="AS261" t="s">
        <v>3</v>
      </c>
      <c r="AT261">
        <v>43.57</v>
      </c>
      <c r="AU261" t="s">
        <v>488</v>
      </c>
      <c r="AV261">
        <v>1</v>
      </c>
      <c r="AW261">
        <v>2</v>
      </c>
      <c r="AX261">
        <v>42706852</v>
      </c>
      <c r="AY261">
        <v>1</v>
      </c>
      <c r="AZ261">
        <v>0</v>
      </c>
      <c r="BA261">
        <v>371</v>
      </c>
      <c r="BB261">
        <v>0</v>
      </c>
      <c r="BC261">
        <v>0</v>
      </c>
      <c r="BD261">
        <v>0</v>
      </c>
      <c r="BE261">
        <v>0</v>
      </c>
      <c r="BF261">
        <v>0</v>
      </c>
      <c r="BG261">
        <v>0</v>
      </c>
      <c r="BH261">
        <v>0</v>
      </c>
      <c r="BI261">
        <v>0</v>
      </c>
      <c r="BJ261">
        <v>0</v>
      </c>
      <c r="BK261">
        <v>0</v>
      </c>
      <c r="BL261">
        <v>0</v>
      </c>
      <c r="BM261">
        <v>0</v>
      </c>
      <c r="BN261">
        <v>0</v>
      </c>
      <c r="BO261">
        <v>0</v>
      </c>
      <c r="BP261">
        <v>0</v>
      </c>
      <c r="BQ261">
        <v>0</v>
      </c>
      <c r="BR261">
        <v>0</v>
      </c>
      <c r="BS261">
        <v>0</v>
      </c>
      <c r="BT261">
        <v>0</v>
      </c>
      <c r="BU261">
        <v>0</v>
      </c>
      <c r="BV261">
        <v>0</v>
      </c>
      <c r="BW261">
        <v>0</v>
      </c>
      <c r="CX261">
        <f>Y261*Source!I280</f>
        <v>694.89792999999986</v>
      </c>
      <c r="CY261">
        <f>AD261</f>
        <v>0</v>
      </c>
      <c r="CZ261">
        <f>AH261</f>
        <v>0</v>
      </c>
      <c r="DA261">
        <f>AL261</f>
        <v>1</v>
      </c>
      <c r="DB261">
        <v>0</v>
      </c>
    </row>
    <row r="262" spans="1:106" x14ac:dyDescent="0.2">
      <c r="A262">
        <f>ROW(Source!A280)</f>
        <v>280</v>
      </c>
      <c r="B262">
        <v>42559021</v>
      </c>
      <c r="C262">
        <v>42559466</v>
      </c>
      <c r="D262">
        <v>30541192</v>
      </c>
      <c r="E262">
        <v>30515945</v>
      </c>
      <c r="F262">
        <v>1</v>
      </c>
      <c r="G262">
        <v>30515945</v>
      </c>
      <c r="H262">
        <v>3</v>
      </c>
      <c r="I262" t="s">
        <v>636</v>
      </c>
      <c r="J262" t="s">
        <v>3</v>
      </c>
      <c r="K262" t="s">
        <v>495</v>
      </c>
      <c r="L262">
        <v>1348</v>
      </c>
      <c r="N262">
        <v>1009</v>
      </c>
      <c r="O262" t="s">
        <v>172</v>
      </c>
      <c r="P262" t="s">
        <v>172</v>
      </c>
      <c r="Q262">
        <v>1000</v>
      </c>
      <c r="W262">
        <v>0</v>
      </c>
      <c r="X262">
        <v>1489638031</v>
      </c>
      <c r="Y262">
        <v>0.27600000000000002</v>
      </c>
      <c r="AA262">
        <v>0</v>
      </c>
      <c r="AB262">
        <v>0</v>
      </c>
      <c r="AC262">
        <v>0</v>
      </c>
      <c r="AD262">
        <v>0</v>
      </c>
      <c r="AE262">
        <v>0</v>
      </c>
      <c r="AF262">
        <v>0</v>
      </c>
      <c r="AG262">
        <v>0</v>
      </c>
      <c r="AH262">
        <v>0</v>
      </c>
      <c r="AI262">
        <v>1</v>
      </c>
      <c r="AJ262">
        <v>1</v>
      </c>
      <c r="AK262">
        <v>1</v>
      </c>
      <c r="AL262">
        <v>1</v>
      </c>
      <c r="AN262">
        <v>0</v>
      </c>
      <c r="AO262">
        <v>1</v>
      </c>
      <c r="AP262">
        <v>0</v>
      </c>
      <c r="AQ262">
        <v>0</v>
      </c>
      <c r="AR262">
        <v>0</v>
      </c>
      <c r="AS262" t="s">
        <v>3</v>
      </c>
      <c r="AT262">
        <v>0.27600000000000002</v>
      </c>
      <c r="AU262" t="s">
        <v>3</v>
      </c>
      <c r="AV262">
        <v>0</v>
      </c>
      <c r="AW262">
        <v>2</v>
      </c>
      <c r="AX262">
        <v>42706853</v>
      </c>
      <c r="AY262">
        <v>1</v>
      </c>
      <c r="AZ262">
        <v>0</v>
      </c>
      <c r="BA262">
        <v>372</v>
      </c>
      <c r="BB262">
        <v>0</v>
      </c>
      <c r="BC262">
        <v>0</v>
      </c>
      <c r="BD262">
        <v>0</v>
      </c>
      <c r="BE262">
        <v>0</v>
      </c>
      <c r="BF262">
        <v>0</v>
      </c>
      <c r="BG262">
        <v>0</v>
      </c>
      <c r="BH262">
        <v>0</v>
      </c>
      <c r="BI262">
        <v>0</v>
      </c>
      <c r="BJ262">
        <v>0</v>
      </c>
      <c r="BK262">
        <v>0</v>
      </c>
      <c r="BL262">
        <v>0</v>
      </c>
      <c r="BM262">
        <v>0</v>
      </c>
      <c r="BN262">
        <v>0</v>
      </c>
      <c r="BO262">
        <v>0</v>
      </c>
      <c r="BP262">
        <v>0</v>
      </c>
      <c r="BQ262">
        <v>0</v>
      </c>
      <c r="BR262">
        <v>0</v>
      </c>
      <c r="BS262">
        <v>0</v>
      </c>
      <c r="BT262">
        <v>0</v>
      </c>
      <c r="BU262">
        <v>0</v>
      </c>
      <c r="BV262">
        <v>0</v>
      </c>
      <c r="BW262">
        <v>0</v>
      </c>
      <c r="CX262">
        <f>Y262*Source!I280</f>
        <v>5.3681999999999999</v>
      </c>
      <c r="CY262">
        <f>AA262</f>
        <v>0</v>
      </c>
      <c r="CZ262">
        <f>AE262</f>
        <v>0</v>
      </c>
      <c r="DA262">
        <f>AI262</f>
        <v>1</v>
      </c>
      <c r="DB262">
        <v>0</v>
      </c>
    </row>
    <row r="263" spans="1:106" x14ac:dyDescent="0.2">
      <c r="A263">
        <f>ROW(Source!A281)</f>
        <v>281</v>
      </c>
      <c r="B263">
        <v>42559019</v>
      </c>
      <c r="C263">
        <v>42559466</v>
      </c>
      <c r="D263">
        <v>30515951</v>
      </c>
      <c r="E263">
        <v>30515945</v>
      </c>
      <c r="F263">
        <v>1</v>
      </c>
      <c r="G263">
        <v>30515945</v>
      </c>
      <c r="H263">
        <v>1</v>
      </c>
      <c r="I263" t="s">
        <v>549</v>
      </c>
      <c r="J263" t="s">
        <v>3</v>
      </c>
      <c r="K263" t="s">
        <v>550</v>
      </c>
      <c r="L263">
        <v>1191</v>
      </c>
      <c r="N263">
        <v>1013</v>
      </c>
      <c r="O263" t="s">
        <v>551</v>
      </c>
      <c r="P263" t="s">
        <v>551</v>
      </c>
      <c r="Q263">
        <v>1</v>
      </c>
      <c r="W263">
        <v>0</v>
      </c>
      <c r="X263">
        <v>476480486</v>
      </c>
      <c r="Y263">
        <v>35.727399999999996</v>
      </c>
      <c r="AA263">
        <v>0</v>
      </c>
      <c r="AB263">
        <v>0</v>
      </c>
      <c r="AC263">
        <v>0</v>
      </c>
      <c r="AD263">
        <v>0</v>
      </c>
      <c r="AE263">
        <v>0</v>
      </c>
      <c r="AF263">
        <v>0</v>
      </c>
      <c r="AG263">
        <v>0</v>
      </c>
      <c r="AH263">
        <v>0</v>
      </c>
      <c r="AI263">
        <v>1</v>
      </c>
      <c r="AJ263">
        <v>1</v>
      </c>
      <c r="AK263">
        <v>1</v>
      </c>
      <c r="AL263">
        <v>1</v>
      </c>
      <c r="AN263">
        <v>0</v>
      </c>
      <c r="AO263">
        <v>1</v>
      </c>
      <c r="AP263">
        <v>1</v>
      </c>
      <c r="AQ263">
        <v>0</v>
      </c>
      <c r="AR263">
        <v>0</v>
      </c>
      <c r="AS263" t="s">
        <v>3</v>
      </c>
      <c r="AT263">
        <v>43.57</v>
      </c>
      <c r="AU263" t="s">
        <v>488</v>
      </c>
      <c r="AV263">
        <v>1</v>
      </c>
      <c r="AW263">
        <v>2</v>
      </c>
      <c r="AX263">
        <v>42706852</v>
      </c>
      <c r="AY263">
        <v>1</v>
      </c>
      <c r="AZ263">
        <v>0</v>
      </c>
      <c r="BA263">
        <v>373</v>
      </c>
      <c r="BB263">
        <v>0</v>
      </c>
      <c r="BC263">
        <v>0</v>
      </c>
      <c r="BD263">
        <v>0</v>
      </c>
      <c r="BE263">
        <v>0</v>
      </c>
      <c r="BF263">
        <v>0</v>
      </c>
      <c r="BG263">
        <v>0</v>
      </c>
      <c r="BH263">
        <v>0</v>
      </c>
      <c r="BI263">
        <v>0</v>
      </c>
      <c r="BJ263">
        <v>0</v>
      </c>
      <c r="BK263">
        <v>0</v>
      </c>
      <c r="BL263">
        <v>0</v>
      </c>
      <c r="BM263">
        <v>0</v>
      </c>
      <c r="BN263">
        <v>0</v>
      </c>
      <c r="BO263">
        <v>0</v>
      </c>
      <c r="BP263">
        <v>0</v>
      </c>
      <c r="BQ263">
        <v>0</v>
      </c>
      <c r="BR263">
        <v>0</v>
      </c>
      <c r="BS263">
        <v>0</v>
      </c>
      <c r="BT263">
        <v>0</v>
      </c>
      <c r="BU263">
        <v>0</v>
      </c>
      <c r="BV263">
        <v>0</v>
      </c>
      <c r="BW263">
        <v>0</v>
      </c>
      <c r="CX263">
        <f>Y263*Source!I281</f>
        <v>694.89792999999986</v>
      </c>
      <c r="CY263">
        <f>AD263</f>
        <v>0</v>
      </c>
      <c r="CZ263">
        <f>AH263</f>
        <v>0</v>
      </c>
      <c r="DA263">
        <f>AL263</f>
        <v>1</v>
      </c>
      <c r="DB263">
        <v>0</v>
      </c>
    </row>
    <row r="264" spans="1:106" x14ac:dyDescent="0.2">
      <c r="A264">
        <f>ROW(Source!A281)</f>
        <v>281</v>
      </c>
      <c r="B264">
        <v>42559019</v>
      </c>
      <c r="C264">
        <v>42559466</v>
      </c>
      <c r="D264">
        <v>30541192</v>
      </c>
      <c r="E264">
        <v>30515945</v>
      </c>
      <c r="F264">
        <v>1</v>
      </c>
      <c r="G264">
        <v>30515945</v>
      </c>
      <c r="H264">
        <v>3</v>
      </c>
      <c r="I264" t="s">
        <v>636</v>
      </c>
      <c r="J264" t="s">
        <v>3</v>
      </c>
      <c r="K264" t="s">
        <v>495</v>
      </c>
      <c r="L264">
        <v>1348</v>
      </c>
      <c r="N264">
        <v>1009</v>
      </c>
      <c r="O264" t="s">
        <v>172</v>
      </c>
      <c r="P264" t="s">
        <v>172</v>
      </c>
      <c r="Q264">
        <v>1000</v>
      </c>
      <c r="W264">
        <v>0</v>
      </c>
      <c r="X264">
        <v>1489638031</v>
      </c>
      <c r="Y264">
        <v>0.27600000000000002</v>
      </c>
      <c r="AA264">
        <v>0</v>
      </c>
      <c r="AB264">
        <v>0</v>
      </c>
      <c r="AC264">
        <v>0</v>
      </c>
      <c r="AD264">
        <v>0</v>
      </c>
      <c r="AE264">
        <v>0</v>
      </c>
      <c r="AF264">
        <v>0</v>
      </c>
      <c r="AG264">
        <v>0</v>
      </c>
      <c r="AH264">
        <v>0</v>
      </c>
      <c r="AI264">
        <v>1</v>
      </c>
      <c r="AJ264">
        <v>1</v>
      </c>
      <c r="AK264">
        <v>1</v>
      </c>
      <c r="AL264">
        <v>1</v>
      </c>
      <c r="AN264">
        <v>0</v>
      </c>
      <c r="AO264">
        <v>1</v>
      </c>
      <c r="AP264">
        <v>0</v>
      </c>
      <c r="AQ264">
        <v>0</v>
      </c>
      <c r="AR264">
        <v>0</v>
      </c>
      <c r="AS264" t="s">
        <v>3</v>
      </c>
      <c r="AT264">
        <v>0.27600000000000002</v>
      </c>
      <c r="AU264" t="s">
        <v>3</v>
      </c>
      <c r="AV264">
        <v>0</v>
      </c>
      <c r="AW264">
        <v>2</v>
      </c>
      <c r="AX264">
        <v>42706853</v>
      </c>
      <c r="AY264">
        <v>1</v>
      </c>
      <c r="AZ264">
        <v>0</v>
      </c>
      <c r="BA264">
        <v>374</v>
      </c>
      <c r="BB264">
        <v>0</v>
      </c>
      <c r="BC264">
        <v>0</v>
      </c>
      <c r="BD264">
        <v>0</v>
      </c>
      <c r="BE264">
        <v>0</v>
      </c>
      <c r="BF264">
        <v>0</v>
      </c>
      <c r="BG264">
        <v>0</v>
      </c>
      <c r="BH264">
        <v>0</v>
      </c>
      <c r="BI264">
        <v>0</v>
      </c>
      <c r="BJ264">
        <v>0</v>
      </c>
      <c r="BK264">
        <v>0</v>
      </c>
      <c r="BL264">
        <v>0</v>
      </c>
      <c r="BM264">
        <v>0</v>
      </c>
      <c r="BN264">
        <v>0</v>
      </c>
      <c r="BO264">
        <v>0</v>
      </c>
      <c r="BP264">
        <v>0</v>
      </c>
      <c r="BQ264">
        <v>0</v>
      </c>
      <c r="BR264">
        <v>0</v>
      </c>
      <c r="BS264">
        <v>0</v>
      </c>
      <c r="BT264">
        <v>0</v>
      </c>
      <c r="BU264">
        <v>0</v>
      </c>
      <c r="BV264">
        <v>0</v>
      </c>
      <c r="BW264">
        <v>0</v>
      </c>
      <c r="CX264">
        <f>Y264*Source!I281</f>
        <v>5.3681999999999999</v>
      </c>
      <c r="CY264">
        <f>AA264</f>
        <v>0</v>
      </c>
      <c r="CZ264">
        <f>AE264</f>
        <v>0</v>
      </c>
      <c r="DA264">
        <f>AI264</f>
        <v>1</v>
      </c>
      <c r="DB264">
        <v>0</v>
      </c>
    </row>
    <row r="265" spans="1:106" x14ac:dyDescent="0.2">
      <c r="A265">
        <f>ROW(Source!A284)</f>
        <v>284</v>
      </c>
      <c r="B265">
        <v>42559021</v>
      </c>
      <c r="C265">
        <v>42559471</v>
      </c>
      <c r="D265">
        <v>30515951</v>
      </c>
      <c r="E265">
        <v>30515945</v>
      </c>
      <c r="F265">
        <v>1</v>
      </c>
      <c r="G265">
        <v>30515945</v>
      </c>
      <c r="H265">
        <v>1</v>
      </c>
      <c r="I265" t="s">
        <v>549</v>
      </c>
      <c r="J265" t="s">
        <v>3</v>
      </c>
      <c r="K265" t="s">
        <v>550</v>
      </c>
      <c r="L265">
        <v>1191</v>
      </c>
      <c r="N265">
        <v>1013</v>
      </c>
      <c r="O265" t="s">
        <v>551</v>
      </c>
      <c r="P265" t="s">
        <v>551</v>
      </c>
      <c r="Q265">
        <v>1</v>
      </c>
      <c r="W265">
        <v>0</v>
      </c>
      <c r="X265">
        <v>476480486</v>
      </c>
      <c r="Y265">
        <v>52.512799999999999</v>
      </c>
      <c r="AA265">
        <v>0</v>
      </c>
      <c r="AB265">
        <v>0</v>
      </c>
      <c r="AC265">
        <v>0</v>
      </c>
      <c r="AD265">
        <v>0</v>
      </c>
      <c r="AE265">
        <v>0</v>
      </c>
      <c r="AF265">
        <v>0</v>
      </c>
      <c r="AG265">
        <v>0</v>
      </c>
      <c r="AH265">
        <v>0</v>
      </c>
      <c r="AI265">
        <v>1</v>
      </c>
      <c r="AJ265">
        <v>1</v>
      </c>
      <c r="AK265">
        <v>1</v>
      </c>
      <c r="AL265">
        <v>1</v>
      </c>
      <c r="AN265">
        <v>0</v>
      </c>
      <c r="AO265">
        <v>1</v>
      </c>
      <c r="AP265">
        <v>1</v>
      </c>
      <c r="AQ265">
        <v>0</v>
      </c>
      <c r="AR265">
        <v>0</v>
      </c>
      <c r="AS265" t="s">
        <v>3</v>
      </c>
      <c r="AT265">
        <v>64.040000000000006</v>
      </c>
      <c r="AU265" t="s">
        <v>488</v>
      </c>
      <c r="AV265">
        <v>1</v>
      </c>
      <c r="AW265">
        <v>2</v>
      </c>
      <c r="AX265">
        <v>42706854</v>
      </c>
      <c r="AY265">
        <v>1</v>
      </c>
      <c r="AZ265">
        <v>0</v>
      </c>
      <c r="BA265">
        <v>375</v>
      </c>
      <c r="BB265">
        <v>0</v>
      </c>
      <c r="BC265">
        <v>0</v>
      </c>
      <c r="BD265">
        <v>0</v>
      </c>
      <c r="BE265">
        <v>0</v>
      </c>
      <c r="BF265">
        <v>0</v>
      </c>
      <c r="BG265">
        <v>0</v>
      </c>
      <c r="BH265">
        <v>0</v>
      </c>
      <c r="BI265">
        <v>0</v>
      </c>
      <c r="BJ265">
        <v>0</v>
      </c>
      <c r="BK265">
        <v>0</v>
      </c>
      <c r="BL265">
        <v>0</v>
      </c>
      <c r="BM265">
        <v>0</v>
      </c>
      <c r="BN265">
        <v>0</v>
      </c>
      <c r="BO265">
        <v>0</v>
      </c>
      <c r="BP265">
        <v>0</v>
      </c>
      <c r="BQ265">
        <v>0</v>
      </c>
      <c r="BR265">
        <v>0</v>
      </c>
      <c r="BS265">
        <v>0</v>
      </c>
      <c r="BT265">
        <v>0</v>
      </c>
      <c r="BU265">
        <v>0</v>
      </c>
      <c r="BV265">
        <v>0</v>
      </c>
      <c r="BW265">
        <v>0</v>
      </c>
      <c r="CX265">
        <f>Y265*Source!I284</f>
        <v>401.72291999999999</v>
      </c>
      <c r="CY265">
        <f>AD265</f>
        <v>0</v>
      </c>
      <c r="CZ265">
        <f>AH265</f>
        <v>0</v>
      </c>
      <c r="DA265">
        <f>AL265</f>
        <v>1</v>
      </c>
      <c r="DB265">
        <v>0</v>
      </c>
    </row>
    <row r="266" spans="1:106" x14ac:dyDescent="0.2">
      <c r="A266">
        <f>ROW(Source!A284)</f>
        <v>284</v>
      </c>
      <c r="B266">
        <v>42559021</v>
      </c>
      <c r="C266">
        <v>42559471</v>
      </c>
      <c r="D266">
        <v>30541192</v>
      </c>
      <c r="E266">
        <v>30515945</v>
      </c>
      <c r="F266">
        <v>1</v>
      </c>
      <c r="G266">
        <v>30515945</v>
      </c>
      <c r="H266">
        <v>3</v>
      </c>
      <c r="I266" t="s">
        <v>636</v>
      </c>
      <c r="J266" t="s">
        <v>3</v>
      </c>
      <c r="K266" t="s">
        <v>495</v>
      </c>
      <c r="L266">
        <v>1348</v>
      </c>
      <c r="N266">
        <v>1009</v>
      </c>
      <c r="O266" t="s">
        <v>172</v>
      </c>
      <c r="P266" t="s">
        <v>172</v>
      </c>
      <c r="Q266">
        <v>1000</v>
      </c>
      <c r="W266">
        <v>0</v>
      </c>
      <c r="X266">
        <v>1489638031</v>
      </c>
      <c r="Y266">
        <v>0.45400000000000001</v>
      </c>
      <c r="AA266">
        <v>0</v>
      </c>
      <c r="AB266">
        <v>0</v>
      </c>
      <c r="AC266">
        <v>0</v>
      </c>
      <c r="AD266">
        <v>0</v>
      </c>
      <c r="AE266">
        <v>0</v>
      </c>
      <c r="AF266">
        <v>0</v>
      </c>
      <c r="AG266">
        <v>0</v>
      </c>
      <c r="AH266">
        <v>0</v>
      </c>
      <c r="AI266">
        <v>1</v>
      </c>
      <c r="AJ266">
        <v>1</v>
      </c>
      <c r="AK266">
        <v>1</v>
      </c>
      <c r="AL266">
        <v>1</v>
      </c>
      <c r="AN266">
        <v>0</v>
      </c>
      <c r="AO266">
        <v>1</v>
      </c>
      <c r="AP266">
        <v>0</v>
      </c>
      <c r="AQ266">
        <v>0</v>
      </c>
      <c r="AR266">
        <v>0</v>
      </c>
      <c r="AS266" t="s">
        <v>3</v>
      </c>
      <c r="AT266">
        <v>0.45400000000000001</v>
      </c>
      <c r="AU266" t="s">
        <v>3</v>
      </c>
      <c r="AV266">
        <v>0</v>
      </c>
      <c r="AW266">
        <v>2</v>
      </c>
      <c r="AX266">
        <v>42706855</v>
      </c>
      <c r="AY266">
        <v>1</v>
      </c>
      <c r="AZ266">
        <v>0</v>
      </c>
      <c r="BA266">
        <v>376</v>
      </c>
      <c r="BB266">
        <v>0</v>
      </c>
      <c r="BC266">
        <v>0</v>
      </c>
      <c r="BD266">
        <v>0</v>
      </c>
      <c r="BE266">
        <v>0</v>
      </c>
      <c r="BF266">
        <v>0</v>
      </c>
      <c r="BG266">
        <v>0</v>
      </c>
      <c r="BH266">
        <v>0</v>
      </c>
      <c r="BI266">
        <v>0</v>
      </c>
      <c r="BJ266">
        <v>0</v>
      </c>
      <c r="BK266">
        <v>0</v>
      </c>
      <c r="BL266">
        <v>0</v>
      </c>
      <c r="BM266">
        <v>0</v>
      </c>
      <c r="BN266">
        <v>0</v>
      </c>
      <c r="BO266">
        <v>0</v>
      </c>
      <c r="BP266">
        <v>0</v>
      </c>
      <c r="BQ266">
        <v>0</v>
      </c>
      <c r="BR266">
        <v>0</v>
      </c>
      <c r="BS266">
        <v>0</v>
      </c>
      <c r="BT266">
        <v>0</v>
      </c>
      <c r="BU266">
        <v>0</v>
      </c>
      <c r="BV266">
        <v>0</v>
      </c>
      <c r="BW266">
        <v>0</v>
      </c>
      <c r="CX266">
        <f>Y266*Source!I284</f>
        <v>3.4731000000000001</v>
      </c>
      <c r="CY266">
        <f>AA266</f>
        <v>0</v>
      </c>
      <c r="CZ266">
        <f>AE266</f>
        <v>0</v>
      </c>
      <c r="DA266">
        <f>AI266</f>
        <v>1</v>
      </c>
      <c r="DB266">
        <v>0</v>
      </c>
    </row>
    <row r="267" spans="1:106" x14ac:dyDescent="0.2">
      <c r="A267">
        <f>ROW(Source!A285)</f>
        <v>285</v>
      </c>
      <c r="B267">
        <v>42559019</v>
      </c>
      <c r="C267">
        <v>42559471</v>
      </c>
      <c r="D267">
        <v>30515951</v>
      </c>
      <c r="E267">
        <v>30515945</v>
      </c>
      <c r="F267">
        <v>1</v>
      </c>
      <c r="G267">
        <v>30515945</v>
      </c>
      <c r="H267">
        <v>1</v>
      </c>
      <c r="I267" t="s">
        <v>549</v>
      </c>
      <c r="J267" t="s">
        <v>3</v>
      </c>
      <c r="K267" t="s">
        <v>550</v>
      </c>
      <c r="L267">
        <v>1191</v>
      </c>
      <c r="N267">
        <v>1013</v>
      </c>
      <c r="O267" t="s">
        <v>551</v>
      </c>
      <c r="P267" t="s">
        <v>551</v>
      </c>
      <c r="Q267">
        <v>1</v>
      </c>
      <c r="W267">
        <v>0</v>
      </c>
      <c r="X267">
        <v>476480486</v>
      </c>
      <c r="Y267">
        <v>52.512799999999999</v>
      </c>
      <c r="AA267">
        <v>0</v>
      </c>
      <c r="AB267">
        <v>0</v>
      </c>
      <c r="AC267">
        <v>0</v>
      </c>
      <c r="AD267">
        <v>0</v>
      </c>
      <c r="AE267">
        <v>0</v>
      </c>
      <c r="AF267">
        <v>0</v>
      </c>
      <c r="AG267">
        <v>0</v>
      </c>
      <c r="AH267">
        <v>0</v>
      </c>
      <c r="AI267">
        <v>1</v>
      </c>
      <c r="AJ267">
        <v>1</v>
      </c>
      <c r="AK267">
        <v>1</v>
      </c>
      <c r="AL267">
        <v>1</v>
      </c>
      <c r="AN267">
        <v>0</v>
      </c>
      <c r="AO267">
        <v>1</v>
      </c>
      <c r="AP267">
        <v>1</v>
      </c>
      <c r="AQ267">
        <v>0</v>
      </c>
      <c r="AR267">
        <v>0</v>
      </c>
      <c r="AS267" t="s">
        <v>3</v>
      </c>
      <c r="AT267">
        <v>64.040000000000006</v>
      </c>
      <c r="AU267" t="s">
        <v>488</v>
      </c>
      <c r="AV267">
        <v>1</v>
      </c>
      <c r="AW267">
        <v>2</v>
      </c>
      <c r="AX267">
        <v>42706854</v>
      </c>
      <c r="AY267">
        <v>1</v>
      </c>
      <c r="AZ267">
        <v>0</v>
      </c>
      <c r="BA267">
        <v>377</v>
      </c>
      <c r="BB267">
        <v>0</v>
      </c>
      <c r="BC267">
        <v>0</v>
      </c>
      <c r="BD267">
        <v>0</v>
      </c>
      <c r="BE267">
        <v>0</v>
      </c>
      <c r="BF267">
        <v>0</v>
      </c>
      <c r="BG267">
        <v>0</v>
      </c>
      <c r="BH267">
        <v>0</v>
      </c>
      <c r="BI267">
        <v>0</v>
      </c>
      <c r="BJ267">
        <v>0</v>
      </c>
      <c r="BK267">
        <v>0</v>
      </c>
      <c r="BL267">
        <v>0</v>
      </c>
      <c r="BM267">
        <v>0</v>
      </c>
      <c r="BN267">
        <v>0</v>
      </c>
      <c r="BO267">
        <v>0</v>
      </c>
      <c r="BP267">
        <v>0</v>
      </c>
      <c r="BQ267">
        <v>0</v>
      </c>
      <c r="BR267">
        <v>0</v>
      </c>
      <c r="BS267">
        <v>0</v>
      </c>
      <c r="BT267">
        <v>0</v>
      </c>
      <c r="BU267">
        <v>0</v>
      </c>
      <c r="BV267">
        <v>0</v>
      </c>
      <c r="BW267">
        <v>0</v>
      </c>
      <c r="CX267">
        <f>Y267*Source!I285</f>
        <v>401.72291999999999</v>
      </c>
      <c r="CY267">
        <f>AD267</f>
        <v>0</v>
      </c>
      <c r="CZ267">
        <f>AH267</f>
        <v>0</v>
      </c>
      <c r="DA267">
        <f>AL267</f>
        <v>1</v>
      </c>
      <c r="DB267">
        <v>0</v>
      </c>
    </row>
    <row r="268" spans="1:106" x14ac:dyDescent="0.2">
      <c r="A268">
        <f>ROW(Source!A285)</f>
        <v>285</v>
      </c>
      <c r="B268">
        <v>42559019</v>
      </c>
      <c r="C268">
        <v>42559471</v>
      </c>
      <c r="D268">
        <v>30541192</v>
      </c>
      <c r="E268">
        <v>30515945</v>
      </c>
      <c r="F268">
        <v>1</v>
      </c>
      <c r="G268">
        <v>30515945</v>
      </c>
      <c r="H268">
        <v>3</v>
      </c>
      <c r="I268" t="s">
        <v>636</v>
      </c>
      <c r="J268" t="s">
        <v>3</v>
      </c>
      <c r="K268" t="s">
        <v>495</v>
      </c>
      <c r="L268">
        <v>1348</v>
      </c>
      <c r="N268">
        <v>1009</v>
      </c>
      <c r="O268" t="s">
        <v>172</v>
      </c>
      <c r="P268" t="s">
        <v>172</v>
      </c>
      <c r="Q268">
        <v>1000</v>
      </c>
      <c r="W268">
        <v>0</v>
      </c>
      <c r="X268">
        <v>1489638031</v>
      </c>
      <c r="Y268">
        <v>0.45400000000000001</v>
      </c>
      <c r="AA268">
        <v>0</v>
      </c>
      <c r="AB268">
        <v>0</v>
      </c>
      <c r="AC268">
        <v>0</v>
      </c>
      <c r="AD268">
        <v>0</v>
      </c>
      <c r="AE268">
        <v>0</v>
      </c>
      <c r="AF268">
        <v>0</v>
      </c>
      <c r="AG268">
        <v>0</v>
      </c>
      <c r="AH268">
        <v>0</v>
      </c>
      <c r="AI268">
        <v>1</v>
      </c>
      <c r="AJ268">
        <v>1</v>
      </c>
      <c r="AK268">
        <v>1</v>
      </c>
      <c r="AL268">
        <v>1</v>
      </c>
      <c r="AN268">
        <v>0</v>
      </c>
      <c r="AO268">
        <v>1</v>
      </c>
      <c r="AP268">
        <v>0</v>
      </c>
      <c r="AQ268">
        <v>0</v>
      </c>
      <c r="AR268">
        <v>0</v>
      </c>
      <c r="AS268" t="s">
        <v>3</v>
      </c>
      <c r="AT268">
        <v>0.45400000000000001</v>
      </c>
      <c r="AU268" t="s">
        <v>3</v>
      </c>
      <c r="AV268">
        <v>0</v>
      </c>
      <c r="AW268">
        <v>2</v>
      </c>
      <c r="AX268">
        <v>42706855</v>
      </c>
      <c r="AY268">
        <v>1</v>
      </c>
      <c r="AZ268">
        <v>0</v>
      </c>
      <c r="BA268">
        <v>378</v>
      </c>
      <c r="BB268">
        <v>0</v>
      </c>
      <c r="BC268">
        <v>0</v>
      </c>
      <c r="BD268">
        <v>0</v>
      </c>
      <c r="BE268">
        <v>0</v>
      </c>
      <c r="BF268">
        <v>0</v>
      </c>
      <c r="BG268">
        <v>0</v>
      </c>
      <c r="BH268">
        <v>0</v>
      </c>
      <c r="BI268">
        <v>0</v>
      </c>
      <c r="BJ268">
        <v>0</v>
      </c>
      <c r="BK268">
        <v>0</v>
      </c>
      <c r="BL268">
        <v>0</v>
      </c>
      <c r="BM268">
        <v>0</v>
      </c>
      <c r="BN268">
        <v>0</v>
      </c>
      <c r="BO268">
        <v>0</v>
      </c>
      <c r="BP268">
        <v>0</v>
      </c>
      <c r="BQ268">
        <v>0</v>
      </c>
      <c r="BR268">
        <v>0</v>
      </c>
      <c r="BS268">
        <v>0</v>
      </c>
      <c r="BT268">
        <v>0</v>
      </c>
      <c r="BU268">
        <v>0</v>
      </c>
      <c r="BV268">
        <v>0</v>
      </c>
      <c r="BW268">
        <v>0</v>
      </c>
      <c r="CX268">
        <f>Y268*Source!I285</f>
        <v>3.4731000000000001</v>
      </c>
      <c r="CY268">
        <f>AA268</f>
        <v>0</v>
      </c>
      <c r="CZ268">
        <f>AE268</f>
        <v>0</v>
      </c>
      <c r="DA268">
        <f>AI268</f>
        <v>1</v>
      </c>
      <c r="DB268">
        <v>0</v>
      </c>
    </row>
    <row r="269" spans="1:106" x14ac:dyDescent="0.2">
      <c r="A269">
        <f>ROW(Source!A288)</f>
        <v>288</v>
      </c>
      <c r="B269">
        <v>42559021</v>
      </c>
      <c r="C269">
        <v>42559476</v>
      </c>
      <c r="D269">
        <v>30515951</v>
      </c>
      <c r="E269">
        <v>30515945</v>
      </c>
      <c r="F269">
        <v>1</v>
      </c>
      <c r="G269">
        <v>30515945</v>
      </c>
      <c r="H269">
        <v>1</v>
      </c>
      <c r="I269" t="s">
        <v>549</v>
      </c>
      <c r="J269" t="s">
        <v>3</v>
      </c>
      <c r="K269" t="s">
        <v>550</v>
      </c>
      <c r="L269">
        <v>1191</v>
      </c>
      <c r="N269">
        <v>1013</v>
      </c>
      <c r="O269" t="s">
        <v>551</v>
      </c>
      <c r="P269" t="s">
        <v>551</v>
      </c>
      <c r="Q269">
        <v>1</v>
      </c>
      <c r="W269">
        <v>0</v>
      </c>
      <c r="X269">
        <v>476480486</v>
      </c>
      <c r="Y269">
        <v>61.114599999999996</v>
      </c>
      <c r="AA269">
        <v>0</v>
      </c>
      <c r="AB269">
        <v>0</v>
      </c>
      <c r="AC269">
        <v>0</v>
      </c>
      <c r="AD269">
        <v>0</v>
      </c>
      <c r="AE269">
        <v>0</v>
      </c>
      <c r="AF269">
        <v>0</v>
      </c>
      <c r="AG269">
        <v>0</v>
      </c>
      <c r="AH269">
        <v>0</v>
      </c>
      <c r="AI269">
        <v>1</v>
      </c>
      <c r="AJ269">
        <v>1</v>
      </c>
      <c r="AK269">
        <v>1</v>
      </c>
      <c r="AL269">
        <v>1</v>
      </c>
      <c r="AN269">
        <v>0</v>
      </c>
      <c r="AO269">
        <v>1</v>
      </c>
      <c r="AP269">
        <v>1</v>
      </c>
      <c r="AQ269">
        <v>0</v>
      </c>
      <c r="AR269">
        <v>0</v>
      </c>
      <c r="AS269" t="s">
        <v>3</v>
      </c>
      <c r="AT269">
        <v>74.53</v>
      </c>
      <c r="AU269" t="s">
        <v>488</v>
      </c>
      <c r="AV269">
        <v>1</v>
      </c>
      <c r="AW269">
        <v>2</v>
      </c>
      <c r="AX269">
        <v>42706856</v>
      </c>
      <c r="AY269">
        <v>1</v>
      </c>
      <c r="AZ269">
        <v>0</v>
      </c>
      <c r="BA269">
        <v>379</v>
      </c>
      <c r="BB269">
        <v>0</v>
      </c>
      <c r="BC269">
        <v>0</v>
      </c>
      <c r="BD269">
        <v>0</v>
      </c>
      <c r="BE269">
        <v>0</v>
      </c>
      <c r="BF269">
        <v>0</v>
      </c>
      <c r="BG269">
        <v>0</v>
      </c>
      <c r="BH269">
        <v>0</v>
      </c>
      <c r="BI269">
        <v>0</v>
      </c>
      <c r="BJ269">
        <v>0</v>
      </c>
      <c r="BK269">
        <v>0</v>
      </c>
      <c r="BL269">
        <v>0</v>
      </c>
      <c r="BM269">
        <v>0</v>
      </c>
      <c r="BN269">
        <v>0</v>
      </c>
      <c r="BO269">
        <v>0</v>
      </c>
      <c r="BP269">
        <v>0</v>
      </c>
      <c r="BQ269">
        <v>0</v>
      </c>
      <c r="BR269">
        <v>0</v>
      </c>
      <c r="BS269">
        <v>0</v>
      </c>
      <c r="BT269">
        <v>0</v>
      </c>
      <c r="BU269">
        <v>0</v>
      </c>
      <c r="BV269">
        <v>0</v>
      </c>
      <c r="BW269">
        <v>0</v>
      </c>
      <c r="CX269">
        <f>Y269*Source!I288</f>
        <v>155.23108399999998</v>
      </c>
      <c r="CY269">
        <f>AD269</f>
        <v>0</v>
      </c>
      <c r="CZ269">
        <f>AH269</f>
        <v>0</v>
      </c>
      <c r="DA269">
        <f>AL269</f>
        <v>1</v>
      </c>
      <c r="DB269">
        <v>0</v>
      </c>
    </row>
    <row r="270" spans="1:106" x14ac:dyDescent="0.2">
      <c r="A270">
        <f>ROW(Source!A288)</f>
        <v>288</v>
      </c>
      <c r="B270">
        <v>42559021</v>
      </c>
      <c r="C270">
        <v>42559476</v>
      </c>
      <c r="D270">
        <v>30516999</v>
      </c>
      <c r="E270">
        <v>30515945</v>
      </c>
      <c r="F270">
        <v>1</v>
      </c>
      <c r="G270">
        <v>30515945</v>
      </c>
      <c r="H270">
        <v>2</v>
      </c>
      <c r="I270" t="s">
        <v>552</v>
      </c>
      <c r="J270" t="s">
        <v>3</v>
      </c>
      <c r="K270" t="s">
        <v>553</v>
      </c>
      <c r="L270">
        <v>1344</v>
      </c>
      <c r="N270">
        <v>1008</v>
      </c>
      <c r="O270" t="s">
        <v>554</v>
      </c>
      <c r="P270" t="s">
        <v>554</v>
      </c>
      <c r="Q270">
        <v>1</v>
      </c>
      <c r="W270">
        <v>0</v>
      </c>
      <c r="X270">
        <v>-1180195794</v>
      </c>
      <c r="Y270">
        <v>12.77</v>
      </c>
      <c r="AA270">
        <v>0</v>
      </c>
      <c r="AB270">
        <v>1</v>
      </c>
      <c r="AC270">
        <v>0</v>
      </c>
      <c r="AD270">
        <v>0</v>
      </c>
      <c r="AE270">
        <v>0</v>
      </c>
      <c r="AF270">
        <v>1</v>
      </c>
      <c r="AG270">
        <v>0</v>
      </c>
      <c r="AH270">
        <v>0</v>
      </c>
      <c r="AI270">
        <v>1</v>
      </c>
      <c r="AJ270">
        <v>1</v>
      </c>
      <c r="AK270">
        <v>1</v>
      </c>
      <c r="AL270">
        <v>1</v>
      </c>
      <c r="AN270">
        <v>0</v>
      </c>
      <c r="AO270">
        <v>1</v>
      </c>
      <c r="AP270">
        <v>0</v>
      </c>
      <c r="AQ270">
        <v>0</v>
      </c>
      <c r="AR270">
        <v>0</v>
      </c>
      <c r="AS270" t="s">
        <v>3</v>
      </c>
      <c r="AT270">
        <v>12.77</v>
      </c>
      <c r="AU270" t="s">
        <v>3</v>
      </c>
      <c r="AV270">
        <v>0</v>
      </c>
      <c r="AW270">
        <v>2</v>
      </c>
      <c r="AX270">
        <v>42706857</v>
      </c>
      <c r="AY270">
        <v>1</v>
      </c>
      <c r="AZ270">
        <v>0</v>
      </c>
      <c r="BA270">
        <v>380</v>
      </c>
      <c r="BB270">
        <v>0</v>
      </c>
      <c r="BC270">
        <v>0</v>
      </c>
      <c r="BD270">
        <v>0</v>
      </c>
      <c r="BE270">
        <v>0</v>
      </c>
      <c r="BF270">
        <v>0</v>
      </c>
      <c r="BG270">
        <v>0</v>
      </c>
      <c r="BH270">
        <v>0</v>
      </c>
      <c r="BI270">
        <v>0</v>
      </c>
      <c r="BJ270">
        <v>0</v>
      </c>
      <c r="BK270">
        <v>0</v>
      </c>
      <c r="BL270">
        <v>0</v>
      </c>
      <c r="BM270">
        <v>0</v>
      </c>
      <c r="BN270">
        <v>0</v>
      </c>
      <c r="BO270">
        <v>0</v>
      </c>
      <c r="BP270">
        <v>0</v>
      </c>
      <c r="BQ270">
        <v>0</v>
      </c>
      <c r="BR270">
        <v>0</v>
      </c>
      <c r="BS270">
        <v>0</v>
      </c>
      <c r="BT270">
        <v>0</v>
      </c>
      <c r="BU270">
        <v>0</v>
      </c>
      <c r="BV270">
        <v>0</v>
      </c>
      <c r="BW270">
        <v>0</v>
      </c>
      <c r="CX270">
        <f>Y270*Source!I288</f>
        <v>32.4358</v>
      </c>
      <c r="CY270">
        <f>AB270</f>
        <v>1</v>
      </c>
      <c r="CZ270">
        <f>AF270</f>
        <v>1</v>
      </c>
      <c r="DA270">
        <f>AJ270</f>
        <v>1</v>
      </c>
      <c r="DB270">
        <v>0</v>
      </c>
    </row>
    <row r="271" spans="1:106" x14ac:dyDescent="0.2">
      <c r="A271">
        <f>ROW(Source!A288)</f>
        <v>288</v>
      </c>
      <c r="B271">
        <v>42559021</v>
      </c>
      <c r="C271">
        <v>42559476</v>
      </c>
      <c r="D271">
        <v>30571100</v>
      </c>
      <c r="E271">
        <v>1</v>
      </c>
      <c r="F271">
        <v>1</v>
      </c>
      <c r="G271">
        <v>30515945</v>
      </c>
      <c r="H271">
        <v>3</v>
      </c>
      <c r="I271" t="s">
        <v>637</v>
      </c>
      <c r="J271" t="s">
        <v>638</v>
      </c>
      <c r="K271" t="s">
        <v>639</v>
      </c>
      <c r="L271">
        <v>1339</v>
      </c>
      <c r="N271">
        <v>1007</v>
      </c>
      <c r="O271" t="s">
        <v>560</v>
      </c>
      <c r="P271" t="s">
        <v>560</v>
      </c>
      <c r="Q271">
        <v>1</v>
      </c>
      <c r="W271">
        <v>0</v>
      </c>
      <c r="X271">
        <v>-1326519054</v>
      </c>
      <c r="Y271">
        <v>0.85</v>
      </c>
      <c r="AA271">
        <v>53.57</v>
      </c>
      <c r="AB271">
        <v>0</v>
      </c>
      <c r="AC271">
        <v>0</v>
      </c>
      <c r="AD271">
        <v>0</v>
      </c>
      <c r="AE271">
        <v>53.57</v>
      </c>
      <c r="AF271">
        <v>0</v>
      </c>
      <c r="AG271">
        <v>0</v>
      </c>
      <c r="AH271">
        <v>0</v>
      </c>
      <c r="AI271">
        <v>1</v>
      </c>
      <c r="AJ271">
        <v>1</v>
      </c>
      <c r="AK271">
        <v>1</v>
      </c>
      <c r="AL271">
        <v>1</v>
      </c>
      <c r="AN271">
        <v>0</v>
      </c>
      <c r="AO271">
        <v>1</v>
      </c>
      <c r="AP271">
        <v>0</v>
      </c>
      <c r="AQ271">
        <v>0</v>
      </c>
      <c r="AR271">
        <v>0</v>
      </c>
      <c r="AS271" t="s">
        <v>3</v>
      </c>
      <c r="AT271">
        <v>0.85</v>
      </c>
      <c r="AU271" t="s">
        <v>3</v>
      </c>
      <c r="AV271">
        <v>0</v>
      </c>
      <c r="AW271">
        <v>2</v>
      </c>
      <c r="AX271">
        <v>42706858</v>
      </c>
      <c r="AY271">
        <v>1</v>
      </c>
      <c r="AZ271">
        <v>0</v>
      </c>
      <c r="BA271">
        <v>381</v>
      </c>
      <c r="BB271">
        <v>0</v>
      </c>
      <c r="BC271">
        <v>0</v>
      </c>
      <c r="BD271">
        <v>0</v>
      </c>
      <c r="BE271">
        <v>0</v>
      </c>
      <c r="BF271">
        <v>0</v>
      </c>
      <c r="BG271">
        <v>0</v>
      </c>
      <c r="BH271">
        <v>0</v>
      </c>
      <c r="BI271">
        <v>0</v>
      </c>
      <c r="BJ271">
        <v>0</v>
      </c>
      <c r="BK271">
        <v>0</v>
      </c>
      <c r="BL271">
        <v>0</v>
      </c>
      <c r="BM271">
        <v>0</v>
      </c>
      <c r="BN271">
        <v>0</v>
      </c>
      <c r="BO271">
        <v>0</v>
      </c>
      <c r="BP271">
        <v>0</v>
      </c>
      <c r="BQ271">
        <v>0</v>
      </c>
      <c r="BR271">
        <v>0</v>
      </c>
      <c r="BS271">
        <v>0</v>
      </c>
      <c r="BT271">
        <v>0</v>
      </c>
      <c r="BU271">
        <v>0</v>
      </c>
      <c r="BV271">
        <v>0</v>
      </c>
      <c r="BW271">
        <v>0</v>
      </c>
      <c r="CX271">
        <f>Y271*Source!I288</f>
        <v>2.1589999999999998</v>
      </c>
      <c r="CY271">
        <f>AA271</f>
        <v>53.57</v>
      </c>
      <c r="CZ271">
        <f>AE271</f>
        <v>53.57</v>
      </c>
      <c r="DA271">
        <f>AI271</f>
        <v>1</v>
      </c>
      <c r="DB271">
        <v>0</v>
      </c>
    </row>
    <row r="272" spans="1:106" x14ac:dyDescent="0.2">
      <c r="A272">
        <f>ROW(Source!A288)</f>
        <v>288</v>
      </c>
      <c r="B272">
        <v>42559021</v>
      </c>
      <c r="C272">
        <v>42559476</v>
      </c>
      <c r="D272">
        <v>30571428</v>
      </c>
      <c r="E272">
        <v>1</v>
      </c>
      <c r="F272">
        <v>1</v>
      </c>
      <c r="G272">
        <v>30515945</v>
      </c>
      <c r="H272">
        <v>3</v>
      </c>
      <c r="I272" t="s">
        <v>640</v>
      </c>
      <c r="J272" t="s">
        <v>641</v>
      </c>
      <c r="K272" t="s">
        <v>642</v>
      </c>
      <c r="L272">
        <v>1339</v>
      </c>
      <c r="N272">
        <v>1007</v>
      </c>
      <c r="O272" t="s">
        <v>560</v>
      </c>
      <c r="P272" t="s">
        <v>560</v>
      </c>
      <c r="Q272">
        <v>1</v>
      </c>
      <c r="W272">
        <v>0</v>
      </c>
      <c r="X272">
        <v>-1236741395</v>
      </c>
      <c r="Y272">
        <v>5.4</v>
      </c>
      <c r="AA272">
        <v>5.91</v>
      </c>
      <c r="AB272">
        <v>0</v>
      </c>
      <c r="AC272">
        <v>0</v>
      </c>
      <c r="AD272">
        <v>0</v>
      </c>
      <c r="AE272">
        <v>5.91</v>
      </c>
      <c r="AF272">
        <v>0</v>
      </c>
      <c r="AG272">
        <v>0</v>
      </c>
      <c r="AH272">
        <v>0</v>
      </c>
      <c r="AI272">
        <v>1</v>
      </c>
      <c r="AJ272">
        <v>1</v>
      </c>
      <c r="AK272">
        <v>1</v>
      </c>
      <c r="AL272">
        <v>1</v>
      </c>
      <c r="AN272">
        <v>0</v>
      </c>
      <c r="AO272">
        <v>1</v>
      </c>
      <c r="AP272">
        <v>0</v>
      </c>
      <c r="AQ272">
        <v>0</v>
      </c>
      <c r="AR272">
        <v>0</v>
      </c>
      <c r="AS272" t="s">
        <v>3</v>
      </c>
      <c r="AT272">
        <v>5.4</v>
      </c>
      <c r="AU272" t="s">
        <v>3</v>
      </c>
      <c r="AV272">
        <v>0</v>
      </c>
      <c r="AW272">
        <v>2</v>
      </c>
      <c r="AX272">
        <v>42706859</v>
      </c>
      <c r="AY272">
        <v>1</v>
      </c>
      <c r="AZ272">
        <v>0</v>
      </c>
      <c r="BA272">
        <v>382</v>
      </c>
      <c r="BB272">
        <v>0</v>
      </c>
      <c r="BC272">
        <v>0</v>
      </c>
      <c r="BD272">
        <v>0</v>
      </c>
      <c r="BE272">
        <v>0</v>
      </c>
      <c r="BF272">
        <v>0</v>
      </c>
      <c r="BG272">
        <v>0</v>
      </c>
      <c r="BH272">
        <v>0</v>
      </c>
      <c r="BI272">
        <v>0</v>
      </c>
      <c r="BJ272">
        <v>0</v>
      </c>
      <c r="BK272">
        <v>0</v>
      </c>
      <c r="BL272">
        <v>0</v>
      </c>
      <c r="BM272">
        <v>0</v>
      </c>
      <c r="BN272">
        <v>0</v>
      </c>
      <c r="BO272">
        <v>0</v>
      </c>
      <c r="BP272">
        <v>0</v>
      </c>
      <c r="BQ272">
        <v>0</v>
      </c>
      <c r="BR272">
        <v>0</v>
      </c>
      <c r="BS272">
        <v>0</v>
      </c>
      <c r="BT272">
        <v>0</v>
      </c>
      <c r="BU272">
        <v>0</v>
      </c>
      <c r="BV272">
        <v>0</v>
      </c>
      <c r="BW272">
        <v>0</v>
      </c>
      <c r="CX272">
        <f>Y272*Source!I288</f>
        <v>13.716000000000001</v>
      </c>
      <c r="CY272">
        <f>AA272</f>
        <v>5.91</v>
      </c>
      <c r="CZ272">
        <f>AE272</f>
        <v>5.91</v>
      </c>
      <c r="DA272">
        <f>AI272</f>
        <v>1</v>
      </c>
      <c r="DB272">
        <v>0</v>
      </c>
    </row>
    <row r="273" spans="1:106" x14ac:dyDescent="0.2">
      <c r="A273">
        <f>ROW(Source!A288)</f>
        <v>288</v>
      </c>
      <c r="B273">
        <v>42559021</v>
      </c>
      <c r="C273">
        <v>42559476</v>
      </c>
      <c r="D273">
        <v>30541192</v>
      </c>
      <c r="E273">
        <v>30515945</v>
      </c>
      <c r="F273">
        <v>1</v>
      </c>
      <c r="G273">
        <v>30515945</v>
      </c>
      <c r="H273">
        <v>3</v>
      </c>
      <c r="I273" t="s">
        <v>636</v>
      </c>
      <c r="J273" t="s">
        <v>3</v>
      </c>
      <c r="K273" t="s">
        <v>495</v>
      </c>
      <c r="L273">
        <v>1348</v>
      </c>
      <c r="N273">
        <v>1009</v>
      </c>
      <c r="O273" t="s">
        <v>172</v>
      </c>
      <c r="P273" t="s">
        <v>172</v>
      </c>
      <c r="Q273">
        <v>1000</v>
      </c>
      <c r="W273">
        <v>0</v>
      </c>
      <c r="X273">
        <v>1489638031</v>
      </c>
      <c r="Y273">
        <v>1</v>
      </c>
      <c r="AA273">
        <v>0</v>
      </c>
      <c r="AB273">
        <v>0</v>
      </c>
      <c r="AC273">
        <v>0</v>
      </c>
      <c r="AD273">
        <v>0</v>
      </c>
      <c r="AE273">
        <v>0</v>
      </c>
      <c r="AF273">
        <v>0</v>
      </c>
      <c r="AG273">
        <v>0</v>
      </c>
      <c r="AH273">
        <v>0</v>
      </c>
      <c r="AI273">
        <v>1</v>
      </c>
      <c r="AJ273">
        <v>1</v>
      </c>
      <c r="AK273">
        <v>1</v>
      </c>
      <c r="AL273">
        <v>1</v>
      </c>
      <c r="AN273">
        <v>0</v>
      </c>
      <c r="AO273">
        <v>1</v>
      </c>
      <c r="AP273">
        <v>0</v>
      </c>
      <c r="AQ273">
        <v>0</v>
      </c>
      <c r="AR273">
        <v>0</v>
      </c>
      <c r="AS273" t="s">
        <v>3</v>
      </c>
      <c r="AT273">
        <v>1</v>
      </c>
      <c r="AU273" t="s">
        <v>3</v>
      </c>
      <c r="AV273">
        <v>0</v>
      </c>
      <c r="AW273">
        <v>2</v>
      </c>
      <c r="AX273">
        <v>42706860</v>
      </c>
      <c r="AY273">
        <v>1</v>
      </c>
      <c r="AZ273">
        <v>0</v>
      </c>
      <c r="BA273">
        <v>383</v>
      </c>
      <c r="BB273">
        <v>0</v>
      </c>
      <c r="BC273">
        <v>0</v>
      </c>
      <c r="BD273">
        <v>0</v>
      </c>
      <c r="BE273">
        <v>0</v>
      </c>
      <c r="BF273">
        <v>0</v>
      </c>
      <c r="BG273">
        <v>0</v>
      </c>
      <c r="BH273">
        <v>0</v>
      </c>
      <c r="BI273">
        <v>0</v>
      </c>
      <c r="BJ273">
        <v>0</v>
      </c>
      <c r="BK273">
        <v>0</v>
      </c>
      <c r="BL273">
        <v>0</v>
      </c>
      <c r="BM273">
        <v>0</v>
      </c>
      <c r="BN273">
        <v>0</v>
      </c>
      <c r="BO273">
        <v>0</v>
      </c>
      <c r="BP273">
        <v>0</v>
      </c>
      <c r="BQ273">
        <v>0</v>
      </c>
      <c r="BR273">
        <v>0</v>
      </c>
      <c r="BS273">
        <v>0</v>
      </c>
      <c r="BT273">
        <v>0</v>
      </c>
      <c r="BU273">
        <v>0</v>
      </c>
      <c r="BV273">
        <v>0</v>
      </c>
      <c r="BW273">
        <v>0</v>
      </c>
      <c r="CX273">
        <f>Y273*Source!I288</f>
        <v>2.54</v>
      </c>
      <c r="CY273">
        <f>AA273</f>
        <v>0</v>
      </c>
      <c r="CZ273">
        <f>AE273</f>
        <v>0</v>
      </c>
      <c r="DA273">
        <f>AI273</f>
        <v>1</v>
      </c>
      <c r="DB273">
        <v>0</v>
      </c>
    </row>
    <row r="274" spans="1:106" x14ac:dyDescent="0.2">
      <c r="A274">
        <f>ROW(Source!A289)</f>
        <v>289</v>
      </c>
      <c r="B274">
        <v>42559019</v>
      </c>
      <c r="C274">
        <v>42559476</v>
      </c>
      <c r="D274">
        <v>30515951</v>
      </c>
      <c r="E274">
        <v>30515945</v>
      </c>
      <c r="F274">
        <v>1</v>
      </c>
      <c r="G274">
        <v>30515945</v>
      </c>
      <c r="H274">
        <v>1</v>
      </c>
      <c r="I274" t="s">
        <v>549</v>
      </c>
      <c r="J274" t="s">
        <v>3</v>
      </c>
      <c r="K274" t="s">
        <v>550</v>
      </c>
      <c r="L274">
        <v>1191</v>
      </c>
      <c r="N274">
        <v>1013</v>
      </c>
      <c r="O274" t="s">
        <v>551</v>
      </c>
      <c r="P274" t="s">
        <v>551</v>
      </c>
      <c r="Q274">
        <v>1</v>
      </c>
      <c r="W274">
        <v>0</v>
      </c>
      <c r="X274">
        <v>476480486</v>
      </c>
      <c r="Y274">
        <v>61.114599999999996</v>
      </c>
      <c r="AA274">
        <v>0</v>
      </c>
      <c r="AB274">
        <v>0</v>
      </c>
      <c r="AC274">
        <v>0</v>
      </c>
      <c r="AD274">
        <v>0</v>
      </c>
      <c r="AE274">
        <v>0</v>
      </c>
      <c r="AF274">
        <v>0</v>
      </c>
      <c r="AG274">
        <v>0</v>
      </c>
      <c r="AH274">
        <v>0</v>
      </c>
      <c r="AI274">
        <v>1</v>
      </c>
      <c r="AJ274">
        <v>1</v>
      </c>
      <c r="AK274">
        <v>1</v>
      </c>
      <c r="AL274">
        <v>1</v>
      </c>
      <c r="AN274">
        <v>0</v>
      </c>
      <c r="AO274">
        <v>1</v>
      </c>
      <c r="AP274">
        <v>1</v>
      </c>
      <c r="AQ274">
        <v>0</v>
      </c>
      <c r="AR274">
        <v>0</v>
      </c>
      <c r="AS274" t="s">
        <v>3</v>
      </c>
      <c r="AT274">
        <v>74.53</v>
      </c>
      <c r="AU274" t="s">
        <v>488</v>
      </c>
      <c r="AV274">
        <v>1</v>
      </c>
      <c r="AW274">
        <v>2</v>
      </c>
      <c r="AX274">
        <v>42706856</v>
      </c>
      <c r="AY274">
        <v>1</v>
      </c>
      <c r="AZ274">
        <v>0</v>
      </c>
      <c r="BA274">
        <v>384</v>
      </c>
      <c r="BB274">
        <v>0</v>
      </c>
      <c r="BC274">
        <v>0</v>
      </c>
      <c r="BD274">
        <v>0</v>
      </c>
      <c r="BE274">
        <v>0</v>
      </c>
      <c r="BF274">
        <v>0</v>
      </c>
      <c r="BG274">
        <v>0</v>
      </c>
      <c r="BH274">
        <v>0</v>
      </c>
      <c r="BI274">
        <v>0</v>
      </c>
      <c r="BJ274">
        <v>0</v>
      </c>
      <c r="BK274">
        <v>0</v>
      </c>
      <c r="BL274">
        <v>0</v>
      </c>
      <c r="BM274">
        <v>0</v>
      </c>
      <c r="BN274">
        <v>0</v>
      </c>
      <c r="BO274">
        <v>0</v>
      </c>
      <c r="BP274">
        <v>0</v>
      </c>
      <c r="BQ274">
        <v>0</v>
      </c>
      <c r="BR274">
        <v>0</v>
      </c>
      <c r="BS274">
        <v>0</v>
      </c>
      <c r="BT274">
        <v>0</v>
      </c>
      <c r="BU274">
        <v>0</v>
      </c>
      <c r="BV274">
        <v>0</v>
      </c>
      <c r="BW274">
        <v>0</v>
      </c>
      <c r="CX274">
        <f>Y274*Source!I289</f>
        <v>155.23108399999998</v>
      </c>
      <c r="CY274">
        <f>AD274</f>
        <v>0</v>
      </c>
      <c r="CZ274">
        <f>AH274</f>
        <v>0</v>
      </c>
      <c r="DA274">
        <f>AL274</f>
        <v>1</v>
      </c>
      <c r="DB274">
        <v>0</v>
      </c>
    </row>
    <row r="275" spans="1:106" x14ac:dyDescent="0.2">
      <c r="A275">
        <f>ROW(Source!A289)</f>
        <v>289</v>
      </c>
      <c r="B275">
        <v>42559019</v>
      </c>
      <c r="C275">
        <v>42559476</v>
      </c>
      <c r="D275">
        <v>30516999</v>
      </c>
      <c r="E275">
        <v>30515945</v>
      </c>
      <c r="F275">
        <v>1</v>
      </c>
      <c r="G275">
        <v>30515945</v>
      </c>
      <c r="H275">
        <v>2</v>
      </c>
      <c r="I275" t="s">
        <v>552</v>
      </c>
      <c r="J275" t="s">
        <v>3</v>
      </c>
      <c r="K275" t="s">
        <v>553</v>
      </c>
      <c r="L275">
        <v>1344</v>
      </c>
      <c r="N275">
        <v>1008</v>
      </c>
      <c r="O275" t="s">
        <v>554</v>
      </c>
      <c r="P275" t="s">
        <v>554</v>
      </c>
      <c r="Q275">
        <v>1</v>
      </c>
      <c r="W275">
        <v>0</v>
      </c>
      <c r="X275">
        <v>-1180195794</v>
      </c>
      <c r="Y275">
        <v>12.77</v>
      </c>
      <c r="AA275">
        <v>0</v>
      </c>
      <c r="AB275">
        <v>1</v>
      </c>
      <c r="AC275">
        <v>0</v>
      </c>
      <c r="AD275">
        <v>0</v>
      </c>
      <c r="AE275">
        <v>0</v>
      </c>
      <c r="AF275">
        <v>1</v>
      </c>
      <c r="AG275">
        <v>0</v>
      </c>
      <c r="AH275">
        <v>0</v>
      </c>
      <c r="AI275">
        <v>1</v>
      </c>
      <c r="AJ275">
        <v>1</v>
      </c>
      <c r="AK275">
        <v>1</v>
      </c>
      <c r="AL275">
        <v>1</v>
      </c>
      <c r="AN275">
        <v>0</v>
      </c>
      <c r="AO275">
        <v>1</v>
      </c>
      <c r="AP275">
        <v>0</v>
      </c>
      <c r="AQ275">
        <v>0</v>
      </c>
      <c r="AR275">
        <v>0</v>
      </c>
      <c r="AS275" t="s">
        <v>3</v>
      </c>
      <c r="AT275">
        <v>12.77</v>
      </c>
      <c r="AU275" t="s">
        <v>3</v>
      </c>
      <c r="AV275">
        <v>0</v>
      </c>
      <c r="AW275">
        <v>2</v>
      </c>
      <c r="AX275">
        <v>42706857</v>
      </c>
      <c r="AY275">
        <v>1</v>
      </c>
      <c r="AZ275">
        <v>0</v>
      </c>
      <c r="BA275">
        <v>385</v>
      </c>
      <c r="BB275">
        <v>0</v>
      </c>
      <c r="BC275">
        <v>0</v>
      </c>
      <c r="BD275">
        <v>0</v>
      </c>
      <c r="BE275">
        <v>0</v>
      </c>
      <c r="BF275">
        <v>0</v>
      </c>
      <c r="BG275">
        <v>0</v>
      </c>
      <c r="BH275">
        <v>0</v>
      </c>
      <c r="BI275">
        <v>0</v>
      </c>
      <c r="BJ275">
        <v>0</v>
      </c>
      <c r="BK275">
        <v>0</v>
      </c>
      <c r="BL275">
        <v>0</v>
      </c>
      <c r="BM275">
        <v>0</v>
      </c>
      <c r="BN275">
        <v>0</v>
      </c>
      <c r="BO275">
        <v>0</v>
      </c>
      <c r="BP275">
        <v>0</v>
      </c>
      <c r="BQ275">
        <v>0</v>
      </c>
      <c r="BR275">
        <v>0</v>
      </c>
      <c r="BS275">
        <v>0</v>
      </c>
      <c r="BT275">
        <v>0</v>
      </c>
      <c r="BU275">
        <v>0</v>
      </c>
      <c r="BV275">
        <v>0</v>
      </c>
      <c r="BW275">
        <v>0</v>
      </c>
      <c r="CX275">
        <f>Y275*Source!I289</f>
        <v>32.4358</v>
      </c>
      <c r="CY275">
        <f>AB275</f>
        <v>1</v>
      </c>
      <c r="CZ275">
        <f>AF275</f>
        <v>1</v>
      </c>
      <c r="DA275">
        <f>AJ275</f>
        <v>1</v>
      </c>
      <c r="DB275">
        <v>0</v>
      </c>
    </row>
    <row r="276" spans="1:106" x14ac:dyDescent="0.2">
      <c r="A276">
        <f>ROW(Source!A289)</f>
        <v>289</v>
      </c>
      <c r="B276">
        <v>42559019</v>
      </c>
      <c r="C276">
        <v>42559476</v>
      </c>
      <c r="D276">
        <v>30571100</v>
      </c>
      <c r="E276">
        <v>1</v>
      </c>
      <c r="F276">
        <v>1</v>
      </c>
      <c r="G276">
        <v>30515945</v>
      </c>
      <c r="H276">
        <v>3</v>
      </c>
      <c r="I276" t="s">
        <v>637</v>
      </c>
      <c r="J276" t="s">
        <v>638</v>
      </c>
      <c r="K276" t="s">
        <v>639</v>
      </c>
      <c r="L276">
        <v>1339</v>
      </c>
      <c r="N276">
        <v>1007</v>
      </c>
      <c r="O276" t="s">
        <v>560</v>
      </c>
      <c r="P276" t="s">
        <v>560</v>
      </c>
      <c r="Q276">
        <v>1</v>
      </c>
      <c r="W276">
        <v>0</v>
      </c>
      <c r="X276">
        <v>-1326519054</v>
      </c>
      <c r="Y276">
        <v>0.85</v>
      </c>
      <c r="AA276">
        <v>372.85</v>
      </c>
      <c r="AB276">
        <v>0</v>
      </c>
      <c r="AC276">
        <v>0</v>
      </c>
      <c r="AD276">
        <v>0</v>
      </c>
      <c r="AE276">
        <v>53.57</v>
      </c>
      <c r="AF276">
        <v>0</v>
      </c>
      <c r="AG276">
        <v>0</v>
      </c>
      <c r="AH276">
        <v>0</v>
      </c>
      <c r="AI276">
        <v>6.96</v>
      </c>
      <c r="AJ276">
        <v>1</v>
      </c>
      <c r="AK276">
        <v>1</v>
      </c>
      <c r="AL276">
        <v>1</v>
      </c>
      <c r="AN276">
        <v>0</v>
      </c>
      <c r="AO276">
        <v>1</v>
      </c>
      <c r="AP276">
        <v>0</v>
      </c>
      <c r="AQ276">
        <v>0</v>
      </c>
      <c r="AR276">
        <v>0</v>
      </c>
      <c r="AS276" t="s">
        <v>3</v>
      </c>
      <c r="AT276">
        <v>0.85</v>
      </c>
      <c r="AU276" t="s">
        <v>3</v>
      </c>
      <c r="AV276">
        <v>0</v>
      </c>
      <c r="AW276">
        <v>2</v>
      </c>
      <c r="AX276">
        <v>42706858</v>
      </c>
      <c r="AY276">
        <v>1</v>
      </c>
      <c r="AZ276">
        <v>0</v>
      </c>
      <c r="BA276">
        <v>386</v>
      </c>
      <c r="BB276">
        <v>0</v>
      </c>
      <c r="BC276">
        <v>0</v>
      </c>
      <c r="BD276">
        <v>0</v>
      </c>
      <c r="BE276">
        <v>0</v>
      </c>
      <c r="BF276">
        <v>0</v>
      </c>
      <c r="BG276">
        <v>0</v>
      </c>
      <c r="BH276">
        <v>0</v>
      </c>
      <c r="BI276">
        <v>0</v>
      </c>
      <c r="BJ276">
        <v>0</v>
      </c>
      <c r="BK276">
        <v>0</v>
      </c>
      <c r="BL276">
        <v>0</v>
      </c>
      <c r="BM276">
        <v>0</v>
      </c>
      <c r="BN276">
        <v>0</v>
      </c>
      <c r="BO276">
        <v>0</v>
      </c>
      <c r="BP276">
        <v>0</v>
      </c>
      <c r="BQ276">
        <v>0</v>
      </c>
      <c r="BR276">
        <v>0</v>
      </c>
      <c r="BS276">
        <v>0</v>
      </c>
      <c r="BT276">
        <v>0</v>
      </c>
      <c r="BU276">
        <v>0</v>
      </c>
      <c r="BV276">
        <v>0</v>
      </c>
      <c r="BW276">
        <v>0</v>
      </c>
      <c r="CX276">
        <f>Y276*Source!I289</f>
        <v>2.1589999999999998</v>
      </c>
      <c r="CY276">
        <f>AA276</f>
        <v>372.85</v>
      </c>
      <c r="CZ276">
        <f>AE276</f>
        <v>53.57</v>
      </c>
      <c r="DA276">
        <f>AI276</f>
        <v>6.96</v>
      </c>
      <c r="DB276">
        <v>0</v>
      </c>
    </row>
    <row r="277" spans="1:106" x14ac:dyDescent="0.2">
      <c r="A277">
        <f>ROW(Source!A289)</f>
        <v>289</v>
      </c>
      <c r="B277">
        <v>42559019</v>
      </c>
      <c r="C277">
        <v>42559476</v>
      </c>
      <c r="D277">
        <v>30571428</v>
      </c>
      <c r="E277">
        <v>1</v>
      </c>
      <c r="F277">
        <v>1</v>
      </c>
      <c r="G277">
        <v>30515945</v>
      </c>
      <c r="H277">
        <v>3</v>
      </c>
      <c r="I277" t="s">
        <v>640</v>
      </c>
      <c r="J277" t="s">
        <v>641</v>
      </c>
      <c r="K277" t="s">
        <v>642</v>
      </c>
      <c r="L277">
        <v>1339</v>
      </c>
      <c r="N277">
        <v>1007</v>
      </c>
      <c r="O277" t="s">
        <v>560</v>
      </c>
      <c r="P277" t="s">
        <v>560</v>
      </c>
      <c r="Q277">
        <v>1</v>
      </c>
      <c r="W277">
        <v>0</v>
      </c>
      <c r="X277">
        <v>-1236741395</v>
      </c>
      <c r="Y277">
        <v>5.4</v>
      </c>
      <c r="AA277">
        <v>45.63</v>
      </c>
      <c r="AB277">
        <v>0</v>
      </c>
      <c r="AC277">
        <v>0</v>
      </c>
      <c r="AD277">
        <v>0</v>
      </c>
      <c r="AE277">
        <v>5.91</v>
      </c>
      <c r="AF277">
        <v>0</v>
      </c>
      <c r="AG277">
        <v>0</v>
      </c>
      <c r="AH277">
        <v>0</v>
      </c>
      <c r="AI277">
        <v>7.72</v>
      </c>
      <c r="AJ277">
        <v>1</v>
      </c>
      <c r="AK277">
        <v>1</v>
      </c>
      <c r="AL277">
        <v>1</v>
      </c>
      <c r="AN277">
        <v>0</v>
      </c>
      <c r="AO277">
        <v>1</v>
      </c>
      <c r="AP277">
        <v>0</v>
      </c>
      <c r="AQ277">
        <v>0</v>
      </c>
      <c r="AR277">
        <v>0</v>
      </c>
      <c r="AS277" t="s">
        <v>3</v>
      </c>
      <c r="AT277">
        <v>5.4</v>
      </c>
      <c r="AU277" t="s">
        <v>3</v>
      </c>
      <c r="AV277">
        <v>0</v>
      </c>
      <c r="AW277">
        <v>2</v>
      </c>
      <c r="AX277">
        <v>42706859</v>
      </c>
      <c r="AY277">
        <v>1</v>
      </c>
      <c r="AZ277">
        <v>0</v>
      </c>
      <c r="BA277">
        <v>387</v>
      </c>
      <c r="BB277">
        <v>0</v>
      </c>
      <c r="BC277">
        <v>0</v>
      </c>
      <c r="BD277">
        <v>0</v>
      </c>
      <c r="BE277">
        <v>0</v>
      </c>
      <c r="BF277">
        <v>0</v>
      </c>
      <c r="BG277">
        <v>0</v>
      </c>
      <c r="BH277">
        <v>0</v>
      </c>
      <c r="BI277">
        <v>0</v>
      </c>
      <c r="BJ277">
        <v>0</v>
      </c>
      <c r="BK277">
        <v>0</v>
      </c>
      <c r="BL277">
        <v>0</v>
      </c>
      <c r="BM277">
        <v>0</v>
      </c>
      <c r="BN277">
        <v>0</v>
      </c>
      <c r="BO277">
        <v>0</v>
      </c>
      <c r="BP277">
        <v>0</v>
      </c>
      <c r="BQ277">
        <v>0</v>
      </c>
      <c r="BR277">
        <v>0</v>
      </c>
      <c r="BS277">
        <v>0</v>
      </c>
      <c r="BT277">
        <v>0</v>
      </c>
      <c r="BU277">
        <v>0</v>
      </c>
      <c r="BV277">
        <v>0</v>
      </c>
      <c r="BW277">
        <v>0</v>
      </c>
      <c r="CX277">
        <f>Y277*Source!I289</f>
        <v>13.716000000000001</v>
      </c>
      <c r="CY277">
        <f>AA277</f>
        <v>45.63</v>
      </c>
      <c r="CZ277">
        <f>AE277</f>
        <v>5.91</v>
      </c>
      <c r="DA277">
        <f>AI277</f>
        <v>7.72</v>
      </c>
      <c r="DB277">
        <v>0</v>
      </c>
    </row>
    <row r="278" spans="1:106" x14ac:dyDescent="0.2">
      <c r="A278">
        <f>ROW(Source!A289)</f>
        <v>289</v>
      </c>
      <c r="B278">
        <v>42559019</v>
      </c>
      <c r="C278">
        <v>42559476</v>
      </c>
      <c r="D278">
        <v>30541192</v>
      </c>
      <c r="E278">
        <v>30515945</v>
      </c>
      <c r="F278">
        <v>1</v>
      </c>
      <c r="G278">
        <v>30515945</v>
      </c>
      <c r="H278">
        <v>3</v>
      </c>
      <c r="I278" t="s">
        <v>636</v>
      </c>
      <c r="J278" t="s">
        <v>3</v>
      </c>
      <c r="K278" t="s">
        <v>495</v>
      </c>
      <c r="L278">
        <v>1348</v>
      </c>
      <c r="N278">
        <v>1009</v>
      </c>
      <c r="O278" t="s">
        <v>172</v>
      </c>
      <c r="P278" t="s">
        <v>172</v>
      </c>
      <c r="Q278">
        <v>1000</v>
      </c>
      <c r="W278">
        <v>0</v>
      </c>
      <c r="X278">
        <v>1489638031</v>
      </c>
      <c r="Y278">
        <v>1</v>
      </c>
      <c r="AA278">
        <v>0</v>
      </c>
      <c r="AB278">
        <v>0</v>
      </c>
      <c r="AC278">
        <v>0</v>
      </c>
      <c r="AD278">
        <v>0</v>
      </c>
      <c r="AE278">
        <v>0</v>
      </c>
      <c r="AF278">
        <v>0</v>
      </c>
      <c r="AG278">
        <v>0</v>
      </c>
      <c r="AH278">
        <v>0</v>
      </c>
      <c r="AI278">
        <v>1</v>
      </c>
      <c r="AJ278">
        <v>1</v>
      </c>
      <c r="AK278">
        <v>1</v>
      </c>
      <c r="AL278">
        <v>1</v>
      </c>
      <c r="AN278">
        <v>0</v>
      </c>
      <c r="AO278">
        <v>1</v>
      </c>
      <c r="AP278">
        <v>0</v>
      </c>
      <c r="AQ278">
        <v>0</v>
      </c>
      <c r="AR278">
        <v>0</v>
      </c>
      <c r="AS278" t="s">
        <v>3</v>
      </c>
      <c r="AT278">
        <v>1</v>
      </c>
      <c r="AU278" t="s">
        <v>3</v>
      </c>
      <c r="AV278">
        <v>0</v>
      </c>
      <c r="AW278">
        <v>2</v>
      </c>
      <c r="AX278">
        <v>42706860</v>
      </c>
      <c r="AY278">
        <v>1</v>
      </c>
      <c r="AZ278">
        <v>0</v>
      </c>
      <c r="BA278">
        <v>388</v>
      </c>
      <c r="BB278">
        <v>0</v>
      </c>
      <c r="BC278">
        <v>0</v>
      </c>
      <c r="BD278">
        <v>0</v>
      </c>
      <c r="BE278">
        <v>0</v>
      </c>
      <c r="BF278">
        <v>0</v>
      </c>
      <c r="BG278">
        <v>0</v>
      </c>
      <c r="BH278">
        <v>0</v>
      </c>
      <c r="BI278">
        <v>0</v>
      </c>
      <c r="BJ278">
        <v>0</v>
      </c>
      <c r="BK278">
        <v>0</v>
      </c>
      <c r="BL278">
        <v>0</v>
      </c>
      <c r="BM278">
        <v>0</v>
      </c>
      <c r="BN278">
        <v>0</v>
      </c>
      <c r="BO278">
        <v>0</v>
      </c>
      <c r="BP278">
        <v>0</v>
      </c>
      <c r="BQ278">
        <v>0</v>
      </c>
      <c r="BR278">
        <v>0</v>
      </c>
      <c r="BS278">
        <v>0</v>
      </c>
      <c r="BT278">
        <v>0</v>
      </c>
      <c r="BU278">
        <v>0</v>
      </c>
      <c r="BV278">
        <v>0</v>
      </c>
      <c r="BW278">
        <v>0</v>
      </c>
      <c r="CX278">
        <f>Y278*Source!I289</f>
        <v>2.54</v>
      </c>
      <c r="CY278">
        <f>AA278</f>
        <v>0</v>
      </c>
      <c r="CZ278">
        <f>AE278</f>
        <v>0</v>
      </c>
      <c r="DA278">
        <f>AI278</f>
        <v>1</v>
      </c>
      <c r="DB278">
        <v>0</v>
      </c>
    </row>
    <row r="279" spans="1:106" x14ac:dyDescent="0.2">
      <c r="A279">
        <f>ROW(Source!A292)</f>
        <v>292</v>
      </c>
      <c r="B279">
        <v>42559021</v>
      </c>
      <c r="C279">
        <v>42559484</v>
      </c>
      <c r="D279">
        <v>30515951</v>
      </c>
      <c r="E279">
        <v>30515945</v>
      </c>
      <c r="F279">
        <v>1</v>
      </c>
      <c r="G279">
        <v>30515945</v>
      </c>
      <c r="H279">
        <v>1</v>
      </c>
      <c r="I279" t="s">
        <v>549</v>
      </c>
      <c r="J279" t="s">
        <v>3</v>
      </c>
      <c r="K279" t="s">
        <v>550</v>
      </c>
      <c r="L279">
        <v>1191</v>
      </c>
      <c r="N279">
        <v>1013</v>
      </c>
      <c r="O279" t="s">
        <v>551</v>
      </c>
      <c r="P279" t="s">
        <v>551</v>
      </c>
      <c r="Q279">
        <v>1</v>
      </c>
      <c r="W279">
        <v>0</v>
      </c>
      <c r="X279">
        <v>476480486</v>
      </c>
      <c r="Y279">
        <v>120.59</v>
      </c>
      <c r="AA279">
        <v>0</v>
      </c>
      <c r="AB279">
        <v>0</v>
      </c>
      <c r="AC279">
        <v>0</v>
      </c>
      <c r="AD279">
        <v>0</v>
      </c>
      <c r="AE279">
        <v>0</v>
      </c>
      <c r="AF279">
        <v>0</v>
      </c>
      <c r="AG279">
        <v>0</v>
      </c>
      <c r="AH279">
        <v>0</v>
      </c>
      <c r="AI279">
        <v>1</v>
      </c>
      <c r="AJ279">
        <v>1</v>
      </c>
      <c r="AK279">
        <v>1</v>
      </c>
      <c r="AL279">
        <v>1</v>
      </c>
      <c r="AN279">
        <v>0</v>
      </c>
      <c r="AO279">
        <v>1</v>
      </c>
      <c r="AP279">
        <v>0</v>
      </c>
      <c r="AQ279">
        <v>0</v>
      </c>
      <c r="AR279">
        <v>0</v>
      </c>
      <c r="AS279" t="s">
        <v>3</v>
      </c>
      <c r="AT279">
        <v>120.59</v>
      </c>
      <c r="AU279" t="s">
        <v>3</v>
      </c>
      <c r="AV279">
        <v>1</v>
      </c>
      <c r="AW279">
        <v>2</v>
      </c>
      <c r="AX279">
        <v>42706861</v>
      </c>
      <c r="AY279">
        <v>1</v>
      </c>
      <c r="AZ279">
        <v>0</v>
      </c>
      <c r="BA279">
        <v>389</v>
      </c>
      <c r="BB279">
        <v>0</v>
      </c>
      <c r="BC279">
        <v>0</v>
      </c>
      <c r="BD279">
        <v>0</v>
      </c>
      <c r="BE279">
        <v>0</v>
      </c>
      <c r="BF279">
        <v>0</v>
      </c>
      <c r="BG279">
        <v>0</v>
      </c>
      <c r="BH279">
        <v>0</v>
      </c>
      <c r="BI279">
        <v>0</v>
      </c>
      <c r="BJ279">
        <v>0</v>
      </c>
      <c r="BK279">
        <v>0</v>
      </c>
      <c r="BL279">
        <v>0</v>
      </c>
      <c r="BM279">
        <v>0</v>
      </c>
      <c r="BN279">
        <v>0</v>
      </c>
      <c r="BO279">
        <v>0</v>
      </c>
      <c r="BP279">
        <v>0</v>
      </c>
      <c r="BQ279">
        <v>0</v>
      </c>
      <c r="BR279">
        <v>0</v>
      </c>
      <c r="BS279">
        <v>0</v>
      </c>
      <c r="BT279">
        <v>0</v>
      </c>
      <c r="BU279">
        <v>0</v>
      </c>
      <c r="BV279">
        <v>0</v>
      </c>
      <c r="BW279">
        <v>0</v>
      </c>
      <c r="CX279">
        <f>Y279*Source!I292</f>
        <v>402.7706</v>
      </c>
      <c r="CY279">
        <f>AD279</f>
        <v>0</v>
      </c>
      <c r="CZ279">
        <f>AH279</f>
        <v>0</v>
      </c>
      <c r="DA279">
        <f>AL279</f>
        <v>1</v>
      </c>
      <c r="DB279">
        <v>0</v>
      </c>
    </row>
    <row r="280" spans="1:106" x14ac:dyDescent="0.2">
      <c r="A280">
        <f>ROW(Source!A292)</f>
        <v>292</v>
      </c>
      <c r="B280">
        <v>42559021</v>
      </c>
      <c r="C280">
        <v>42559484</v>
      </c>
      <c r="D280">
        <v>30541192</v>
      </c>
      <c r="E280">
        <v>30515945</v>
      </c>
      <c r="F280">
        <v>1</v>
      </c>
      <c r="G280">
        <v>30515945</v>
      </c>
      <c r="H280">
        <v>3</v>
      </c>
      <c r="I280" t="s">
        <v>636</v>
      </c>
      <c r="J280" t="s">
        <v>3</v>
      </c>
      <c r="K280" t="s">
        <v>495</v>
      </c>
      <c r="L280">
        <v>1348</v>
      </c>
      <c r="N280">
        <v>1009</v>
      </c>
      <c r="O280" t="s">
        <v>172</v>
      </c>
      <c r="P280" t="s">
        <v>172</v>
      </c>
      <c r="Q280">
        <v>1000</v>
      </c>
      <c r="W280">
        <v>0</v>
      </c>
      <c r="X280">
        <v>1489638031</v>
      </c>
      <c r="Y280">
        <v>8</v>
      </c>
      <c r="AA280">
        <v>0</v>
      </c>
      <c r="AB280">
        <v>0</v>
      </c>
      <c r="AC280">
        <v>0</v>
      </c>
      <c r="AD280">
        <v>0</v>
      </c>
      <c r="AE280">
        <v>0</v>
      </c>
      <c r="AF280">
        <v>0</v>
      </c>
      <c r="AG280">
        <v>0</v>
      </c>
      <c r="AH280">
        <v>0</v>
      </c>
      <c r="AI280">
        <v>1</v>
      </c>
      <c r="AJ280">
        <v>1</v>
      </c>
      <c r="AK280">
        <v>1</v>
      </c>
      <c r="AL280">
        <v>1</v>
      </c>
      <c r="AN280">
        <v>0</v>
      </c>
      <c r="AO280">
        <v>1</v>
      </c>
      <c r="AP280">
        <v>0</v>
      </c>
      <c r="AQ280">
        <v>0</v>
      </c>
      <c r="AR280">
        <v>0</v>
      </c>
      <c r="AS280" t="s">
        <v>3</v>
      </c>
      <c r="AT280">
        <v>8</v>
      </c>
      <c r="AU280" t="s">
        <v>3</v>
      </c>
      <c r="AV280">
        <v>0</v>
      </c>
      <c r="AW280">
        <v>2</v>
      </c>
      <c r="AX280">
        <v>42706862</v>
      </c>
      <c r="AY280">
        <v>1</v>
      </c>
      <c r="AZ280">
        <v>0</v>
      </c>
      <c r="BA280">
        <v>390</v>
      </c>
      <c r="BB280">
        <v>0</v>
      </c>
      <c r="BC280">
        <v>0</v>
      </c>
      <c r="BD280">
        <v>0</v>
      </c>
      <c r="BE280">
        <v>0</v>
      </c>
      <c r="BF280">
        <v>0</v>
      </c>
      <c r="BG280">
        <v>0</v>
      </c>
      <c r="BH280">
        <v>0</v>
      </c>
      <c r="BI280">
        <v>0</v>
      </c>
      <c r="BJ280">
        <v>0</v>
      </c>
      <c r="BK280">
        <v>0</v>
      </c>
      <c r="BL280">
        <v>0</v>
      </c>
      <c r="BM280">
        <v>0</v>
      </c>
      <c r="BN280">
        <v>0</v>
      </c>
      <c r="BO280">
        <v>0</v>
      </c>
      <c r="BP280">
        <v>0</v>
      </c>
      <c r="BQ280">
        <v>0</v>
      </c>
      <c r="BR280">
        <v>0</v>
      </c>
      <c r="BS280">
        <v>0</v>
      </c>
      <c r="BT280">
        <v>0</v>
      </c>
      <c r="BU280">
        <v>0</v>
      </c>
      <c r="BV280">
        <v>0</v>
      </c>
      <c r="BW280">
        <v>0</v>
      </c>
      <c r="CX280">
        <f>Y280*Source!I292</f>
        <v>26.72</v>
      </c>
      <c r="CY280">
        <f>AA280</f>
        <v>0</v>
      </c>
      <c r="CZ280">
        <f>AE280</f>
        <v>0</v>
      </c>
      <c r="DA280">
        <f>AI280</f>
        <v>1</v>
      </c>
      <c r="DB280">
        <v>0</v>
      </c>
    </row>
    <row r="281" spans="1:106" x14ac:dyDescent="0.2">
      <c r="A281">
        <f>ROW(Source!A293)</f>
        <v>293</v>
      </c>
      <c r="B281">
        <v>42559019</v>
      </c>
      <c r="C281">
        <v>42559484</v>
      </c>
      <c r="D281">
        <v>30515951</v>
      </c>
      <c r="E281">
        <v>30515945</v>
      </c>
      <c r="F281">
        <v>1</v>
      </c>
      <c r="G281">
        <v>30515945</v>
      </c>
      <c r="H281">
        <v>1</v>
      </c>
      <c r="I281" t="s">
        <v>549</v>
      </c>
      <c r="J281" t="s">
        <v>3</v>
      </c>
      <c r="K281" t="s">
        <v>550</v>
      </c>
      <c r="L281">
        <v>1191</v>
      </c>
      <c r="N281">
        <v>1013</v>
      </c>
      <c r="O281" t="s">
        <v>551</v>
      </c>
      <c r="P281" t="s">
        <v>551</v>
      </c>
      <c r="Q281">
        <v>1</v>
      </c>
      <c r="W281">
        <v>0</v>
      </c>
      <c r="X281">
        <v>476480486</v>
      </c>
      <c r="Y281">
        <v>120.59</v>
      </c>
      <c r="AA281">
        <v>0</v>
      </c>
      <c r="AB281">
        <v>0</v>
      </c>
      <c r="AC281">
        <v>0</v>
      </c>
      <c r="AD281">
        <v>0</v>
      </c>
      <c r="AE281">
        <v>0</v>
      </c>
      <c r="AF281">
        <v>0</v>
      </c>
      <c r="AG281">
        <v>0</v>
      </c>
      <c r="AH281">
        <v>0</v>
      </c>
      <c r="AI281">
        <v>1</v>
      </c>
      <c r="AJ281">
        <v>1</v>
      </c>
      <c r="AK281">
        <v>1</v>
      </c>
      <c r="AL281">
        <v>1</v>
      </c>
      <c r="AN281">
        <v>0</v>
      </c>
      <c r="AO281">
        <v>1</v>
      </c>
      <c r="AP281">
        <v>0</v>
      </c>
      <c r="AQ281">
        <v>0</v>
      </c>
      <c r="AR281">
        <v>0</v>
      </c>
      <c r="AS281" t="s">
        <v>3</v>
      </c>
      <c r="AT281">
        <v>120.59</v>
      </c>
      <c r="AU281" t="s">
        <v>3</v>
      </c>
      <c r="AV281">
        <v>1</v>
      </c>
      <c r="AW281">
        <v>2</v>
      </c>
      <c r="AX281">
        <v>42706861</v>
      </c>
      <c r="AY281">
        <v>1</v>
      </c>
      <c r="AZ281">
        <v>0</v>
      </c>
      <c r="BA281">
        <v>391</v>
      </c>
      <c r="BB281">
        <v>0</v>
      </c>
      <c r="BC281">
        <v>0</v>
      </c>
      <c r="BD281">
        <v>0</v>
      </c>
      <c r="BE281">
        <v>0</v>
      </c>
      <c r="BF281">
        <v>0</v>
      </c>
      <c r="BG281">
        <v>0</v>
      </c>
      <c r="BH281">
        <v>0</v>
      </c>
      <c r="BI281">
        <v>0</v>
      </c>
      <c r="BJ281">
        <v>0</v>
      </c>
      <c r="BK281">
        <v>0</v>
      </c>
      <c r="BL281">
        <v>0</v>
      </c>
      <c r="BM281">
        <v>0</v>
      </c>
      <c r="BN281">
        <v>0</v>
      </c>
      <c r="BO281">
        <v>0</v>
      </c>
      <c r="BP281">
        <v>0</v>
      </c>
      <c r="BQ281">
        <v>0</v>
      </c>
      <c r="BR281">
        <v>0</v>
      </c>
      <c r="BS281">
        <v>0</v>
      </c>
      <c r="BT281">
        <v>0</v>
      </c>
      <c r="BU281">
        <v>0</v>
      </c>
      <c r="BV281">
        <v>0</v>
      </c>
      <c r="BW281">
        <v>0</v>
      </c>
      <c r="CX281">
        <f>Y281*Source!I293</f>
        <v>402.7706</v>
      </c>
      <c r="CY281">
        <f>AD281</f>
        <v>0</v>
      </c>
      <c r="CZ281">
        <f>AH281</f>
        <v>0</v>
      </c>
      <c r="DA281">
        <f>AL281</f>
        <v>1</v>
      </c>
      <c r="DB281">
        <v>0</v>
      </c>
    </row>
    <row r="282" spans="1:106" x14ac:dyDescent="0.2">
      <c r="A282">
        <f>ROW(Source!A293)</f>
        <v>293</v>
      </c>
      <c r="B282">
        <v>42559019</v>
      </c>
      <c r="C282">
        <v>42559484</v>
      </c>
      <c r="D282">
        <v>30541192</v>
      </c>
      <c r="E282">
        <v>30515945</v>
      </c>
      <c r="F282">
        <v>1</v>
      </c>
      <c r="G282">
        <v>30515945</v>
      </c>
      <c r="H282">
        <v>3</v>
      </c>
      <c r="I282" t="s">
        <v>636</v>
      </c>
      <c r="J282" t="s">
        <v>3</v>
      </c>
      <c r="K282" t="s">
        <v>495</v>
      </c>
      <c r="L282">
        <v>1348</v>
      </c>
      <c r="N282">
        <v>1009</v>
      </c>
      <c r="O282" t="s">
        <v>172</v>
      </c>
      <c r="P282" t="s">
        <v>172</v>
      </c>
      <c r="Q282">
        <v>1000</v>
      </c>
      <c r="W282">
        <v>0</v>
      </c>
      <c r="X282">
        <v>1489638031</v>
      </c>
      <c r="Y282">
        <v>8</v>
      </c>
      <c r="AA282">
        <v>0</v>
      </c>
      <c r="AB282">
        <v>0</v>
      </c>
      <c r="AC282">
        <v>0</v>
      </c>
      <c r="AD282">
        <v>0</v>
      </c>
      <c r="AE282">
        <v>0</v>
      </c>
      <c r="AF282">
        <v>0</v>
      </c>
      <c r="AG282">
        <v>0</v>
      </c>
      <c r="AH282">
        <v>0</v>
      </c>
      <c r="AI282">
        <v>1</v>
      </c>
      <c r="AJ282">
        <v>1</v>
      </c>
      <c r="AK282">
        <v>1</v>
      </c>
      <c r="AL282">
        <v>1</v>
      </c>
      <c r="AN282">
        <v>0</v>
      </c>
      <c r="AO282">
        <v>1</v>
      </c>
      <c r="AP282">
        <v>0</v>
      </c>
      <c r="AQ282">
        <v>0</v>
      </c>
      <c r="AR282">
        <v>0</v>
      </c>
      <c r="AS282" t="s">
        <v>3</v>
      </c>
      <c r="AT282">
        <v>8</v>
      </c>
      <c r="AU282" t="s">
        <v>3</v>
      </c>
      <c r="AV282">
        <v>0</v>
      </c>
      <c r="AW282">
        <v>2</v>
      </c>
      <c r="AX282">
        <v>42706862</v>
      </c>
      <c r="AY282">
        <v>1</v>
      </c>
      <c r="AZ282">
        <v>0</v>
      </c>
      <c r="BA282">
        <v>392</v>
      </c>
      <c r="BB282">
        <v>0</v>
      </c>
      <c r="BC282">
        <v>0</v>
      </c>
      <c r="BD282">
        <v>0</v>
      </c>
      <c r="BE282">
        <v>0</v>
      </c>
      <c r="BF282">
        <v>0</v>
      </c>
      <c r="BG282">
        <v>0</v>
      </c>
      <c r="BH282">
        <v>0</v>
      </c>
      <c r="BI282">
        <v>0</v>
      </c>
      <c r="BJ282">
        <v>0</v>
      </c>
      <c r="BK282">
        <v>0</v>
      </c>
      <c r="BL282">
        <v>0</v>
      </c>
      <c r="BM282">
        <v>0</v>
      </c>
      <c r="BN282">
        <v>0</v>
      </c>
      <c r="BO282">
        <v>0</v>
      </c>
      <c r="BP282">
        <v>0</v>
      </c>
      <c r="BQ282">
        <v>0</v>
      </c>
      <c r="BR282">
        <v>0</v>
      </c>
      <c r="BS282">
        <v>0</v>
      </c>
      <c r="BT282">
        <v>0</v>
      </c>
      <c r="BU282">
        <v>0</v>
      </c>
      <c r="BV282">
        <v>0</v>
      </c>
      <c r="BW282">
        <v>0</v>
      </c>
      <c r="CX282">
        <f>Y282*Source!I293</f>
        <v>26.72</v>
      </c>
      <c r="CY282">
        <f>AA282</f>
        <v>0</v>
      </c>
      <c r="CZ282">
        <f>AE282</f>
        <v>0</v>
      </c>
      <c r="DA282">
        <f>AI282</f>
        <v>1</v>
      </c>
      <c r="DB282">
        <v>0</v>
      </c>
    </row>
    <row r="283" spans="1:106" x14ac:dyDescent="0.2">
      <c r="A283">
        <f>ROW(Source!A332)</f>
        <v>332</v>
      </c>
      <c r="B283">
        <v>42559021</v>
      </c>
      <c r="C283">
        <v>42559546</v>
      </c>
      <c r="D283">
        <v>30516999</v>
      </c>
      <c r="E283">
        <v>30515945</v>
      </c>
      <c r="F283">
        <v>1</v>
      </c>
      <c r="G283">
        <v>30515945</v>
      </c>
      <c r="H283">
        <v>2</v>
      </c>
      <c r="I283" t="s">
        <v>552</v>
      </c>
      <c r="J283" t="s">
        <v>3</v>
      </c>
      <c r="K283" t="s">
        <v>553</v>
      </c>
      <c r="L283">
        <v>1344</v>
      </c>
      <c r="N283">
        <v>1008</v>
      </c>
      <c r="O283" t="s">
        <v>554</v>
      </c>
      <c r="P283" t="s">
        <v>554</v>
      </c>
      <c r="Q283">
        <v>1</v>
      </c>
      <c r="W283">
        <v>0</v>
      </c>
      <c r="X283">
        <v>-1180195794</v>
      </c>
      <c r="Y283">
        <v>8.86</v>
      </c>
      <c r="AA283">
        <v>0</v>
      </c>
      <c r="AB283">
        <v>1</v>
      </c>
      <c r="AC283">
        <v>0</v>
      </c>
      <c r="AD283">
        <v>0</v>
      </c>
      <c r="AE283">
        <v>0</v>
      </c>
      <c r="AF283">
        <v>1</v>
      </c>
      <c r="AG283">
        <v>0</v>
      </c>
      <c r="AH283">
        <v>0</v>
      </c>
      <c r="AI283">
        <v>1</v>
      </c>
      <c r="AJ283">
        <v>1</v>
      </c>
      <c r="AK283">
        <v>1</v>
      </c>
      <c r="AL283">
        <v>1</v>
      </c>
      <c r="AN283">
        <v>0</v>
      </c>
      <c r="AO283">
        <v>1</v>
      </c>
      <c r="AP283">
        <v>0</v>
      </c>
      <c r="AQ283">
        <v>0</v>
      </c>
      <c r="AR283">
        <v>0</v>
      </c>
      <c r="AS283" t="s">
        <v>3</v>
      </c>
      <c r="AT283">
        <v>8.86</v>
      </c>
      <c r="AU283" t="s">
        <v>3</v>
      </c>
      <c r="AV283">
        <v>0</v>
      </c>
      <c r="AW283">
        <v>2</v>
      </c>
      <c r="AX283">
        <v>42706863</v>
      </c>
      <c r="AY283">
        <v>1</v>
      </c>
      <c r="AZ283">
        <v>0</v>
      </c>
      <c r="BA283">
        <v>393</v>
      </c>
      <c r="BB283">
        <v>0</v>
      </c>
      <c r="BC283">
        <v>0</v>
      </c>
      <c r="BD283">
        <v>0</v>
      </c>
      <c r="BE283">
        <v>0</v>
      </c>
      <c r="BF283">
        <v>0</v>
      </c>
      <c r="BG283">
        <v>0</v>
      </c>
      <c r="BH283">
        <v>0</v>
      </c>
      <c r="BI283">
        <v>0</v>
      </c>
      <c r="BJ283">
        <v>0</v>
      </c>
      <c r="BK283">
        <v>0</v>
      </c>
      <c r="BL283">
        <v>0</v>
      </c>
      <c r="BM283">
        <v>0</v>
      </c>
      <c r="BN283">
        <v>0</v>
      </c>
      <c r="BO283">
        <v>0</v>
      </c>
      <c r="BP283">
        <v>0</v>
      </c>
      <c r="BQ283">
        <v>0</v>
      </c>
      <c r="BR283">
        <v>0</v>
      </c>
      <c r="BS283">
        <v>0</v>
      </c>
      <c r="BT283">
        <v>0</v>
      </c>
      <c r="BU283">
        <v>0</v>
      </c>
      <c r="BV283">
        <v>0</v>
      </c>
      <c r="BW283">
        <v>0</v>
      </c>
      <c r="CX283">
        <f>Y283*Source!I332</f>
        <v>303.8197662</v>
      </c>
      <c r="CY283">
        <f>AB283</f>
        <v>1</v>
      </c>
      <c r="CZ283">
        <f>AF283</f>
        <v>1</v>
      </c>
      <c r="DA283">
        <f>AJ283</f>
        <v>1</v>
      </c>
      <c r="DB283">
        <v>0</v>
      </c>
    </row>
    <row r="284" spans="1:106" x14ac:dyDescent="0.2">
      <c r="A284">
        <f>ROW(Source!A333)</f>
        <v>333</v>
      </c>
      <c r="B284">
        <v>42559019</v>
      </c>
      <c r="C284">
        <v>42559546</v>
      </c>
      <c r="D284">
        <v>30516999</v>
      </c>
      <c r="E284">
        <v>30515945</v>
      </c>
      <c r="F284">
        <v>1</v>
      </c>
      <c r="G284">
        <v>30515945</v>
      </c>
      <c r="H284">
        <v>2</v>
      </c>
      <c r="I284" t="s">
        <v>552</v>
      </c>
      <c r="J284" t="s">
        <v>3</v>
      </c>
      <c r="K284" t="s">
        <v>553</v>
      </c>
      <c r="L284">
        <v>1344</v>
      </c>
      <c r="N284">
        <v>1008</v>
      </c>
      <c r="O284" t="s">
        <v>554</v>
      </c>
      <c r="P284" t="s">
        <v>554</v>
      </c>
      <c r="Q284">
        <v>1</v>
      </c>
      <c r="W284">
        <v>0</v>
      </c>
      <c r="X284">
        <v>-1180195794</v>
      </c>
      <c r="Y284">
        <v>8.86</v>
      </c>
      <c r="AA284">
        <v>0</v>
      </c>
      <c r="AB284">
        <v>1</v>
      </c>
      <c r="AC284">
        <v>0</v>
      </c>
      <c r="AD284">
        <v>0</v>
      </c>
      <c r="AE284">
        <v>0</v>
      </c>
      <c r="AF284">
        <v>1</v>
      </c>
      <c r="AG284">
        <v>0</v>
      </c>
      <c r="AH284">
        <v>0</v>
      </c>
      <c r="AI284">
        <v>1</v>
      </c>
      <c r="AJ284">
        <v>1</v>
      </c>
      <c r="AK284">
        <v>1</v>
      </c>
      <c r="AL284">
        <v>1</v>
      </c>
      <c r="AN284">
        <v>0</v>
      </c>
      <c r="AO284">
        <v>1</v>
      </c>
      <c r="AP284">
        <v>0</v>
      </c>
      <c r="AQ284">
        <v>0</v>
      </c>
      <c r="AR284">
        <v>0</v>
      </c>
      <c r="AS284" t="s">
        <v>3</v>
      </c>
      <c r="AT284">
        <v>8.86</v>
      </c>
      <c r="AU284" t="s">
        <v>3</v>
      </c>
      <c r="AV284">
        <v>0</v>
      </c>
      <c r="AW284">
        <v>2</v>
      </c>
      <c r="AX284">
        <v>42706863</v>
      </c>
      <c r="AY284">
        <v>1</v>
      </c>
      <c r="AZ284">
        <v>0</v>
      </c>
      <c r="BA284">
        <v>394</v>
      </c>
      <c r="BB284">
        <v>0</v>
      </c>
      <c r="BC284">
        <v>0</v>
      </c>
      <c r="BD284">
        <v>0</v>
      </c>
      <c r="BE284">
        <v>0</v>
      </c>
      <c r="BF284">
        <v>0</v>
      </c>
      <c r="BG284">
        <v>0</v>
      </c>
      <c r="BH284">
        <v>0</v>
      </c>
      <c r="BI284">
        <v>0</v>
      </c>
      <c r="BJ284">
        <v>0</v>
      </c>
      <c r="BK284">
        <v>0</v>
      </c>
      <c r="BL284">
        <v>0</v>
      </c>
      <c r="BM284">
        <v>0</v>
      </c>
      <c r="BN284">
        <v>0</v>
      </c>
      <c r="BO284">
        <v>0</v>
      </c>
      <c r="BP284">
        <v>0</v>
      </c>
      <c r="BQ284">
        <v>0</v>
      </c>
      <c r="BR284">
        <v>0</v>
      </c>
      <c r="BS284">
        <v>0</v>
      </c>
      <c r="BT284">
        <v>0</v>
      </c>
      <c r="BU284">
        <v>0</v>
      </c>
      <c r="BV284">
        <v>0</v>
      </c>
      <c r="BW284">
        <v>0</v>
      </c>
      <c r="CX284">
        <f>Y284*Source!I333</f>
        <v>303.8197662</v>
      </c>
      <c r="CY284">
        <f>AB284</f>
        <v>1</v>
      </c>
      <c r="CZ284">
        <f>AF284</f>
        <v>1</v>
      </c>
      <c r="DA284">
        <f>AJ284</f>
        <v>1</v>
      </c>
      <c r="DB284">
        <v>0</v>
      </c>
    </row>
    <row r="285" spans="1:106" x14ac:dyDescent="0.2">
      <c r="A285">
        <f>ROW(Source!A334)</f>
        <v>334</v>
      </c>
      <c r="B285">
        <v>42559021</v>
      </c>
      <c r="C285">
        <v>42559548</v>
      </c>
      <c r="D285">
        <v>30515951</v>
      </c>
      <c r="E285">
        <v>30515945</v>
      </c>
      <c r="F285">
        <v>1</v>
      </c>
      <c r="G285">
        <v>30515945</v>
      </c>
      <c r="H285">
        <v>1</v>
      </c>
      <c r="I285" t="s">
        <v>549</v>
      </c>
      <c r="J285" t="s">
        <v>3</v>
      </c>
      <c r="K285" t="s">
        <v>550</v>
      </c>
      <c r="L285">
        <v>1191</v>
      </c>
      <c r="N285">
        <v>1013</v>
      </c>
      <c r="O285" t="s">
        <v>551</v>
      </c>
      <c r="P285" t="s">
        <v>551</v>
      </c>
      <c r="Q285">
        <v>1</v>
      </c>
      <c r="W285">
        <v>0</v>
      </c>
      <c r="X285">
        <v>476480486</v>
      </c>
      <c r="Y285">
        <v>1.02</v>
      </c>
      <c r="AA285">
        <v>0</v>
      </c>
      <c r="AB285">
        <v>0</v>
      </c>
      <c r="AC285">
        <v>0</v>
      </c>
      <c r="AD285">
        <v>0</v>
      </c>
      <c r="AE285">
        <v>0</v>
      </c>
      <c r="AF285">
        <v>0</v>
      </c>
      <c r="AG285">
        <v>0</v>
      </c>
      <c r="AH285">
        <v>0</v>
      </c>
      <c r="AI285">
        <v>1</v>
      </c>
      <c r="AJ285">
        <v>1</v>
      </c>
      <c r="AK285">
        <v>1</v>
      </c>
      <c r="AL285">
        <v>1</v>
      </c>
      <c r="AN285">
        <v>0</v>
      </c>
      <c r="AO285">
        <v>1</v>
      </c>
      <c r="AP285">
        <v>0</v>
      </c>
      <c r="AQ285">
        <v>0</v>
      </c>
      <c r="AR285">
        <v>0</v>
      </c>
      <c r="AS285" t="s">
        <v>3</v>
      </c>
      <c r="AT285">
        <v>1.02</v>
      </c>
      <c r="AU285" t="s">
        <v>3</v>
      </c>
      <c r="AV285">
        <v>1</v>
      </c>
      <c r="AW285">
        <v>2</v>
      </c>
      <c r="AX285">
        <v>42706864</v>
      </c>
      <c r="AY285">
        <v>1</v>
      </c>
      <c r="AZ285">
        <v>0</v>
      </c>
      <c r="BA285">
        <v>395</v>
      </c>
      <c r="BB285">
        <v>0</v>
      </c>
      <c r="BC285">
        <v>0</v>
      </c>
      <c r="BD285">
        <v>0</v>
      </c>
      <c r="BE285">
        <v>0</v>
      </c>
      <c r="BF285">
        <v>0</v>
      </c>
      <c r="BG285">
        <v>0</v>
      </c>
      <c r="BH285">
        <v>0</v>
      </c>
      <c r="BI285">
        <v>0</v>
      </c>
      <c r="BJ285">
        <v>0</v>
      </c>
      <c r="BK285">
        <v>0</v>
      </c>
      <c r="BL285">
        <v>0</v>
      </c>
      <c r="BM285">
        <v>0</v>
      </c>
      <c r="BN285">
        <v>0</v>
      </c>
      <c r="BO285">
        <v>0</v>
      </c>
      <c r="BP285">
        <v>0</v>
      </c>
      <c r="BQ285">
        <v>0</v>
      </c>
      <c r="BR285">
        <v>0</v>
      </c>
      <c r="BS285">
        <v>0</v>
      </c>
      <c r="BT285">
        <v>0</v>
      </c>
      <c r="BU285">
        <v>0</v>
      </c>
      <c r="BV285">
        <v>0</v>
      </c>
      <c r="BW285">
        <v>0</v>
      </c>
      <c r="CX285">
        <f>Y285*Source!I334</f>
        <v>3.8863326000000002</v>
      </c>
      <c r="CY285">
        <f>AD285</f>
        <v>0</v>
      </c>
      <c r="CZ285">
        <f>AH285</f>
        <v>0</v>
      </c>
      <c r="DA285">
        <f>AL285</f>
        <v>1</v>
      </c>
      <c r="DB285">
        <v>0</v>
      </c>
    </row>
    <row r="286" spans="1:106" x14ac:dyDescent="0.2">
      <c r="A286">
        <f>ROW(Source!A335)</f>
        <v>335</v>
      </c>
      <c r="B286">
        <v>42559019</v>
      </c>
      <c r="C286">
        <v>42559548</v>
      </c>
      <c r="D286">
        <v>30515951</v>
      </c>
      <c r="E286">
        <v>30515945</v>
      </c>
      <c r="F286">
        <v>1</v>
      </c>
      <c r="G286">
        <v>30515945</v>
      </c>
      <c r="H286">
        <v>1</v>
      </c>
      <c r="I286" t="s">
        <v>549</v>
      </c>
      <c r="J286" t="s">
        <v>3</v>
      </c>
      <c r="K286" t="s">
        <v>550</v>
      </c>
      <c r="L286">
        <v>1191</v>
      </c>
      <c r="N286">
        <v>1013</v>
      </c>
      <c r="O286" t="s">
        <v>551</v>
      </c>
      <c r="P286" t="s">
        <v>551</v>
      </c>
      <c r="Q286">
        <v>1</v>
      </c>
      <c r="W286">
        <v>0</v>
      </c>
      <c r="X286">
        <v>476480486</v>
      </c>
      <c r="Y286">
        <v>1.02</v>
      </c>
      <c r="AA286">
        <v>0</v>
      </c>
      <c r="AB286">
        <v>0</v>
      </c>
      <c r="AC286">
        <v>0</v>
      </c>
      <c r="AD286">
        <v>0</v>
      </c>
      <c r="AE286">
        <v>0</v>
      </c>
      <c r="AF286">
        <v>0</v>
      </c>
      <c r="AG286">
        <v>0</v>
      </c>
      <c r="AH286">
        <v>0</v>
      </c>
      <c r="AI286">
        <v>1</v>
      </c>
      <c r="AJ286">
        <v>1</v>
      </c>
      <c r="AK286">
        <v>1</v>
      </c>
      <c r="AL286">
        <v>1</v>
      </c>
      <c r="AN286">
        <v>0</v>
      </c>
      <c r="AO286">
        <v>1</v>
      </c>
      <c r="AP286">
        <v>0</v>
      </c>
      <c r="AQ286">
        <v>0</v>
      </c>
      <c r="AR286">
        <v>0</v>
      </c>
      <c r="AS286" t="s">
        <v>3</v>
      </c>
      <c r="AT286">
        <v>1.02</v>
      </c>
      <c r="AU286" t="s">
        <v>3</v>
      </c>
      <c r="AV286">
        <v>1</v>
      </c>
      <c r="AW286">
        <v>2</v>
      </c>
      <c r="AX286">
        <v>42706864</v>
      </c>
      <c r="AY286">
        <v>1</v>
      </c>
      <c r="AZ286">
        <v>0</v>
      </c>
      <c r="BA286">
        <v>396</v>
      </c>
      <c r="BB286">
        <v>0</v>
      </c>
      <c r="BC286">
        <v>0</v>
      </c>
      <c r="BD286">
        <v>0</v>
      </c>
      <c r="BE286">
        <v>0</v>
      </c>
      <c r="BF286">
        <v>0</v>
      </c>
      <c r="BG286">
        <v>0</v>
      </c>
      <c r="BH286">
        <v>0</v>
      </c>
      <c r="BI286">
        <v>0</v>
      </c>
      <c r="BJ286">
        <v>0</v>
      </c>
      <c r="BK286">
        <v>0</v>
      </c>
      <c r="BL286">
        <v>0</v>
      </c>
      <c r="BM286">
        <v>0</v>
      </c>
      <c r="BN286">
        <v>0</v>
      </c>
      <c r="BO286">
        <v>0</v>
      </c>
      <c r="BP286">
        <v>0</v>
      </c>
      <c r="BQ286">
        <v>0</v>
      </c>
      <c r="BR286">
        <v>0</v>
      </c>
      <c r="BS286">
        <v>0</v>
      </c>
      <c r="BT286">
        <v>0</v>
      </c>
      <c r="BU286">
        <v>0</v>
      </c>
      <c r="BV286">
        <v>0</v>
      </c>
      <c r="BW286">
        <v>0</v>
      </c>
      <c r="CX286">
        <f>Y286*Source!I335</f>
        <v>3.8863326000000002</v>
      </c>
      <c r="CY286">
        <f>AD286</f>
        <v>0</v>
      </c>
      <c r="CZ286">
        <f>AH286</f>
        <v>0</v>
      </c>
      <c r="DA286">
        <f>AL286</f>
        <v>1</v>
      </c>
      <c r="DB286">
        <v>0</v>
      </c>
    </row>
    <row r="287" spans="1:106" x14ac:dyDescent="0.2">
      <c r="A287">
        <f>ROW(Source!A336)</f>
        <v>336</v>
      </c>
      <c r="B287">
        <v>42559021</v>
      </c>
      <c r="C287">
        <v>42559550</v>
      </c>
      <c r="D287">
        <v>30516999</v>
      </c>
      <c r="E287">
        <v>30515945</v>
      </c>
      <c r="F287">
        <v>1</v>
      </c>
      <c r="G287">
        <v>30515945</v>
      </c>
      <c r="H287">
        <v>2</v>
      </c>
      <c r="I287" t="s">
        <v>552</v>
      </c>
      <c r="J287" t="s">
        <v>3</v>
      </c>
      <c r="K287" t="s">
        <v>553</v>
      </c>
      <c r="L287">
        <v>1344</v>
      </c>
      <c r="N287">
        <v>1008</v>
      </c>
      <c r="O287" t="s">
        <v>554</v>
      </c>
      <c r="P287" t="s">
        <v>554</v>
      </c>
      <c r="Q287">
        <v>1</v>
      </c>
      <c r="W287">
        <v>0</v>
      </c>
      <c r="X287">
        <v>-1180195794</v>
      </c>
      <c r="Y287">
        <v>35.36</v>
      </c>
      <c r="AA287">
        <v>0</v>
      </c>
      <c r="AB287">
        <v>1</v>
      </c>
      <c r="AC287">
        <v>0</v>
      </c>
      <c r="AD287">
        <v>0</v>
      </c>
      <c r="AE287">
        <v>0</v>
      </c>
      <c r="AF287">
        <v>1</v>
      </c>
      <c r="AG287">
        <v>0</v>
      </c>
      <c r="AH287">
        <v>0</v>
      </c>
      <c r="AI287">
        <v>1</v>
      </c>
      <c r="AJ287">
        <v>1</v>
      </c>
      <c r="AK287">
        <v>1</v>
      </c>
      <c r="AL287">
        <v>1</v>
      </c>
      <c r="AN287">
        <v>0</v>
      </c>
      <c r="AO287">
        <v>1</v>
      </c>
      <c r="AP287">
        <v>0</v>
      </c>
      <c r="AQ287">
        <v>0</v>
      </c>
      <c r="AR287">
        <v>0</v>
      </c>
      <c r="AS287" t="s">
        <v>3</v>
      </c>
      <c r="AT287">
        <v>35.36</v>
      </c>
      <c r="AU287" t="s">
        <v>3</v>
      </c>
      <c r="AV287">
        <v>0</v>
      </c>
      <c r="AW287">
        <v>2</v>
      </c>
      <c r="AX287">
        <v>42706865</v>
      </c>
      <c r="AY287">
        <v>1</v>
      </c>
      <c r="AZ287">
        <v>0</v>
      </c>
      <c r="BA287">
        <v>397</v>
      </c>
      <c r="BB287">
        <v>0</v>
      </c>
      <c r="BC287">
        <v>0</v>
      </c>
      <c r="BD287">
        <v>0</v>
      </c>
      <c r="BE287">
        <v>0</v>
      </c>
      <c r="BF287">
        <v>0</v>
      </c>
      <c r="BG287">
        <v>0</v>
      </c>
      <c r="BH287">
        <v>0</v>
      </c>
      <c r="BI287">
        <v>0</v>
      </c>
      <c r="BJ287">
        <v>0</v>
      </c>
      <c r="BK287">
        <v>0</v>
      </c>
      <c r="BL287">
        <v>0</v>
      </c>
      <c r="BM287">
        <v>0</v>
      </c>
      <c r="BN287">
        <v>0</v>
      </c>
      <c r="BO287">
        <v>0</v>
      </c>
      <c r="BP287">
        <v>0</v>
      </c>
      <c r="BQ287">
        <v>0</v>
      </c>
      <c r="BR287">
        <v>0</v>
      </c>
      <c r="BS287">
        <v>0</v>
      </c>
      <c r="BT287">
        <v>0</v>
      </c>
      <c r="BU287">
        <v>0</v>
      </c>
      <c r="BV287">
        <v>0</v>
      </c>
      <c r="BW287">
        <v>0</v>
      </c>
      <c r="CX287">
        <f>Y287*Source!I336</f>
        <v>134.7261968</v>
      </c>
      <c r="CY287">
        <f>AB287</f>
        <v>1</v>
      </c>
      <c r="CZ287">
        <f>AF287</f>
        <v>1</v>
      </c>
      <c r="DA287">
        <f>AJ287</f>
        <v>1</v>
      </c>
      <c r="DB287">
        <v>0</v>
      </c>
    </row>
    <row r="288" spans="1:106" x14ac:dyDescent="0.2">
      <c r="A288">
        <f>ROW(Source!A337)</f>
        <v>337</v>
      </c>
      <c r="B288">
        <v>42559019</v>
      </c>
      <c r="C288">
        <v>42559550</v>
      </c>
      <c r="D288">
        <v>30516999</v>
      </c>
      <c r="E288">
        <v>30515945</v>
      </c>
      <c r="F288">
        <v>1</v>
      </c>
      <c r="G288">
        <v>30515945</v>
      </c>
      <c r="H288">
        <v>2</v>
      </c>
      <c r="I288" t="s">
        <v>552</v>
      </c>
      <c r="J288" t="s">
        <v>3</v>
      </c>
      <c r="K288" t="s">
        <v>553</v>
      </c>
      <c r="L288">
        <v>1344</v>
      </c>
      <c r="N288">
        <v>1008</v>
      </c>
      <c r="O288" t="s">
        <v>554</v>
      </c>
      <c r="P288" t="s">
        <v>554</v>
      </c>
      <c r="Q288">
        <v>1</v>
      </c>
      <c r="W288">
        <v>0</v>
      </c>
      <c r="X288">
        <v>-1180195794</v>
      </c>
      <c r="Y288">
        <v>35.36</v>
      </c>
      <c r="AA288">
        <v>0</v>
      </c>
      <c r="AB288">
        <v>1</v>
      </c>
      <c r="AC288">
        <v>0</v>
      </c>
      <c r="AD288">
        <v>0</v>
      </c>
      <c r="AE288">
        <v>0</v>
      </c>
      <c r="AF288">
        <v>1</v>
      </c>
      <c r="AG288">
        <v>0</v>
      </c>
      <c r="AH288">
        <v>0</v>
      </c>
      <c r="AI288">
        <v>1</v>
      </c>
      <c r="AJ288">
        <v>1</v>
      </c>
      <c r="AK288">
        <v>1</v>
      </c>
      <c r="AL288">
        <v>1</v>
      </c>
      <c r="AN288">
        <v>0</v>
      </c>
      <c r="AO288">
        <v>1</v>
      </c>
      <c r="AP288">
        <v>0</v>
      </c>
      <c r="AQ288">
        <v>0</v>
      </c>
      <c r="AR288">
        <v>0</v>
      </c>
      <c r="AS288" t="s">
        <v>3</v>
      </c>
      <c r="AT288">
        <v>35.36</v>
      </c>
      <c r="AU288" t="s">
        <v>3</v>
      </c>
      <c r="AV288">
        <v>0</v>
      </c>
      <c r="AW288">
        <v>2</v>
      </c>
      <c r="AX288">
        <v>42706865</v>
      </c>
      <c r="AY288">
        <v>1</v>
      </c>
      <c r="AZ288">
        <v>0</v>
      </c>
      <c r="BA288">
        <v>398</v>
      </c>
      <c r="BB288">
        <v>0</v>
      </c>
      <c r="BC288">
        <v>0</v>
      </c>
      <c r="BD288">
        <v>0</v>
      </c>
      <c r="BE288">
        <v>0</v>
      </c>
      <c r="BF288">
        <v>0</v>
      </c>
      <c r="BG288">
        <v>0</v>
      </c>
      <c r="BH288">
        <v>0</v>
      </c>
      <c r="BI288">
        <v>0</v>
      </c>
      <c r="BJ288">
        <v>0</v>
      </c>
      <c r="BK288">
        <v>0</v>
      </c>
      <c r="BL288">
        <v>0</v>
      </c>
      <c r="BM288">
        <v>0</v>
      </c>
      <c r="BN288">
        <v>0</v>
      </c>
      <c r="BO288">
        <v>0</v>
      </c>
      <c r="BP288">
        <v>0</v>
      </c>
      <c r="BQ288">
        <v>0</v>
      </c>
      <c r="BR288">
        <v>0</v>
      </c>
      <c r="BS288">
        <v>0</v>
      </c>
      <c r="BT288">
        <v>0</v>
      </c>
      <c r="BU288">
        <v>0</v>
      </c>
      <c r="BV288">
        <v>0</v>
      </c>
      <c r="BW288">
        <v>0</v>
      </c>
      <c r="CX288">
        <f>Y288*Source!I337</f>
        <v>134.7261968</v>
      </c>
      <c r="CY288">
        <f>AB288</f>
        <v>1</v>
      </c>
      <c r="CZ288">
        <f>AF288</f>
        <v>1</v>
      </c>
      <c r="DA288">
        <f>AJ288</f>
        <v>1</v>
      </c>
      <c r="DB288">
        <v>0</v>
      </c>
    </row>
    <row r="289" spans="1:106" x14ac:dyDescent="0.2">
      <c r="A289">
        <f>ROW(Source!A338)</f>
        <v>338</v>
      </c>
      <c r="B289">
        <v>42559021</v>
      </c>
      <c r="C289">
        <v>42559551</v>
      </c>
      <c r="D289">
        <v>30516999</v>
      </c>
      <c r="E289">
        <v>30515945</v>
      </c>
      <c r="F289">
        <v>1</v>
      </c>
      <c r="G289">
        <v>30515945</v>
      </c>
      <c r="H289">
        <v>2</v>
      </c>
      <c r="I289" t="s">
        <v>552</v>
      </c>
      <c r="J289" t="s">
        <v>3</v>
      </c>
      <c r="K289" t="s">
        <v>553</v>
      </c>
      <c r="L289">
        <v>1344</v>
      </c>
      <c r="N289">
        <v>1008</v>
      </c>
      <c r="O289" t="s">
        <v>554</v>
      </c>
      <c r="P289" t="s">
        <v>554</v>
      </c>
      <c r="Q289">
        <v>1</v>
      </c>
      <c r="W289">
        <v>0</v>
      </c>
      <c r="X289">
        <v>-1180195794</v>
      </c>
      <c r="Y289">
        <v>101</v>
      </c>
      <c r="AA289">
        <v>0</v>
      </c>
      <c r="AB289">
        <v>1</v>
      </c>
      <c r="AC289">
        <v>0</v>
      </c>
      <c r="AD289">
        <v>0</v>
      </c>
      <c r="AE289">
        <v>0</v>
      </c>
      <c r="AF289">
        <v>1</v>
      </c>
      <c r="AG289">
        <v>0</v>
      </c>
      <c r="AH289">
        <v>0</v>
      </c>
      <c r="AI289">
        <v>1</v>
      </c>
      <c r="AJ289">
        <v>1</v>
      </c>
      <c r="AK289">
        <v>1</v>
      </c>
      <c r="AL289">
        <v>1</v>
      </c>
      <c r="AN289">
        <v>0</v>
      </c>
      <c r="AO289">
        <v>1</v>
      </c>
      <c r="AP289">
        <v>0</v>
      </c>
      <c r="AQ289">
        <v>0</v>
      </c>
      <c r="AR289">
        <v>0</v>
      </c>
      <c r="AS289" t="s">
        <v>3</v>
      </c>
      <c r="AT289">
        <v>101</v>
      </c>
      <c r="AU289" t="s">
        <v>3</v>
      </c>
      <c r="AV289">
        <v>0</v>
      </c>
      <c r="AW289">
        <v>2</v>
      </c>
      <c r="AX289">
        <v>42706866</v>
      </c>
      <c r="AY289">
        <v>1</v>
      </c>
      <c r="AZ289">
        <v>0</v>
      </c>
      <c r="BA289">
        <v>399</v>
      </c>
      <c r="BB289">
        <v>0</v>
      </c>
      <c r="BC289">
        <v>0</v>
      </c>
      <c r="BD289">
        <v>0</v>
      </c>
      <c r="BE289">
        <v>0</v>
      </c>
      <c r="BF289">
        <v>0</v>
      </c>
      <c r="BG289">
        <v>0</v>
      </c>
      <c r="BH289">
        <v>0</v>
      </c>
      <c r="BI289">
        <v>0</v>
      </c>
      <c r="BJ289">
        <v>0</v>
      </c>
      <c r="BK289">
        <v>0</v>
      </c>
      <c r="BL289">
        <v>0</v>
      </c>
      <c r="BM289">
        <v>0</v>
      </c>
      <c r="BN289">
        <v>0</v>
      </c>
      <c r="BO289">
        <v>0</v>
      </c>
      <c r="BP289">
        <v>0</v>
      </c>
      <c r="BQ289">
        <v>0</v>
      </c>
      <c r="BR289">
        <v>0</v>
      </c>
      <c r="BS289">
        <v>0</v>
      </c>
      <c r="BT289">
        <v>0</v>
      </c>
      <c r="BU289">
        <v>0</v>
      </c>
      <c r="BV289">
        <v>0</v>
      </c>
      <c r="BW289">
        <v>0</v>
      </c>
      <c r="CX289">
        <f>Y289*Source!I338</f>
        <v>384.82312999999999</v>
      </c>
      <c r="CY289">
        <f>AB289</f>
        <v>1</v>
      </c>
      <c r="CZ289">
        <f>AF289</f>
        <v>1</v>
      </c>
      <c r="DA289">
        <f>AJ289</f>
        <v>1</v>
      </c>
      <c r="DB289">
        <v>0</v>
      </c>
    </row>
    <row r="290" spans="1:106" x14ac:dyDescent="0.2">
      <c r="A290">
        <f>ROW(Source!A339)</f>
        <v>339</v>
      </c>
      <c r="B290">
        <v>42559019</v>
      </c>
      <c r="C290">
        <v>42559551</v>
      </c>
      <c r="D290">
        <v>30516999</v>
      </c>
      <c r="E290">
        <v>30515945</v>
      </c>
      <c r="F290">
        <v>1</v>
      </c>
      <c r="G290">
        <v>30515945</v>
      </c>
      <c r="H290">
        <v>2</v>
      </c>
      <c r="I290" t="s">
        <v>552</v>
      </c>
      <c r="J290" t="s">
        <v>3</v>
      </c>
      <c r="K290" t="s">
        <v>553</v>
      </c>
      <c r="L290">
        <v>1344</v>
      </c>
      <c r="N290">
        <v>1008</v>
      </c>
      <c r="O290" t="s">
        <v>554</v>
      </c>
      <c r="P290" t="s">
        <v>554</v>
      </c>
      <c r="Q290">
        <v>1</v>
      </c>
      <c r="W290">
        <v>0</v>
      </c>
      <c r="X290">
        <v>-1180195794</v>
      </c>
      <c r="Y290">
        <v>101</v>
      </c>
      <c r="AA290">
        <v>0</v>
      </c>
      <c r="AB290">
        <v>1</v>
      </c>
      <c r="AC290">
        <v>0</v>
      </c>
      <c r="AD290">
        <v>0</v>
      </c>
      <c r="AE290">
        <v>0</v>
      </c>
      <c r="AF290">
        <v>1</v>
      </c>
      <c r="AG290">
        <v>0</v>
      </c>
      <c r="AH290">
        <v>0</v>
      </c>
      <c r="AI290">
        <v>1</v>
      </c>
      <c r="AJ290">
        <v>1</v>
      </c>
      <c r="AK290">
        <v>1</v>
      </c>
      <c r="AL290">
        <v>1</v>
      </c>
      <c r="AN290">
        <v>0</v>
      </c>
      <c r="AO290">
        <v>1</v>
      </c>
      <c r="AP290">
        <v>0</v>
      </c>
      <c r="AQ290">
        <v>0</v>
      </c>
      <c r="AR290">
        <v>0</v>
      </c>
      <c r="AS290" t="s">
        <v>3</v>
      </c>
      <c r="AT290">
        <v>101</v>
      </c>
      <c r="AU290" t="s">
        <v>3</v>
      </c>
      <c r="AV290">
        <v>0</v>
      </c>
      <c r="AW290">
        <v>2</v>
      </c>
      <c r="AX290">
        <v>42706866</v>
      </c>
      <c r="AY290">
        <v>1</v>
      </c>
      <c r="AZ290">
        <v>0</v>
      </c>
      <c r="BA290">
        <v>400</v>
      </c>
      <c r="BB290">
        <v>0</v>
      </c>
      <c r="BC290">
        <v>0</v>
      </c>
      <c r="BD290">
        <v>0</v>
      </c>
      <c r="BE290">
        <v>0</v>
      </c>
      <c r="BF290">
        <v>0</v>
      </c>
      <c r="BG290">
        <v>0</v>
      </c>
      <c r="BH290">
        <v>0</v>
      </c>
      <c r="BI290">
        <v>0</v>
      </c>
      <c r="BJ290">
        <v>0</v>
      </c>
      <c r="BK290">
        <v>0</v>
      </c>
      <c r="BL290">
        <v>0</v>
      </c>
      <c r="BM290">
        <v>0</v>
      </c>
      <c r="BN290">
        <v>0</v>
      </c>
      <c r="BO290">
        <v>0</v>
      </c>
      <c r="BP290">
        <v>0</v>
      </c>
      <c r="BQ290">
        <v>0</v>
      </c>
      <c r="BR290">
        <v>0</v>
      </c>
      <c r="BS290">
        <v>0</v>
      </c>
      <c r="BT290">
        <v>0</v>
      </c>
      <c r="BU290">
        <v>0</v>
      </c>
      <c r="BV290">
        <v>0</v>
      </c>
      <c r="BW290">
        <v>0</v>
      </c>
      <c r="CX290">
        <f>Y290*Source!I339</f>
        <v>384.82312999999999</v>
      </c>
      <c r="CY290">
        <f>AB290</f>
        <v>1</v>
      </c>
      <c r="CZ290">
        <f>AF290</f>
        <v>1</v>
      </c>
      <c r="DA290">
        <f>AJ290</f>
        <v>1</v>
      </c>
      <c r="DB290">
        <v>0</v>
      </c>
    </row>
  </sheetData>
  <printOptions gridLines="1"/>
  <pageMargins left="0.75" right="0.75" top="1" bottom="1" header="0.5" footer="0.5"/>
  <headerFooter alignWithMargins="0">
    <oddHeader>&amp;A</oddHeader>
    <oddFooter>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400"/>
  <sheetViews>
    <sheetView workbookViewId="0"/>
  </sheetViews>
  <sheetFormatPr defaultColWidth="9.140625" defaultRowHeight="12.75" x14ac:dyDescent="0.2"/>
  <cols>
    <col min="1" max="256" width="9.140625" customWidth="1"/>
  </cols>
  <sheetData>
    <row r="1" spans="1:44" x14ac:dyDescent="0.2">
      <c r="A1">
        <f>ROW(Source!A28)</f>
        <v>28</v>
      </c>
      <c r="B1">
        <v>42706591</v>
      </c>
      <c r="C1">
        <v>42559136</v>
      </c>
      <c r="D1">
        <v>30515951</v>
      </c>
      <c r="E1">
        <v>30515945</v>
      </c>
      <c r="F1">
        <v>1</v>
      </c>
      <c r="G1">
        <v>30515945</v>
      </c>
      <c r="H1">
        <v>1</v>
      </c>
      <c r="I1" t="s">
        <v>549</v>
      </c>
      <c r="J1" t="s">
        <v>3</v>
      </c>
      <c r="K1" t="s">
        <v>550</v>
      </c>
      <c r="L1">
        <v>1191</v>
      </c>
      <c r="N1">
        <v>1013</v>
      </c>
      <c r="O1" t="s">
        <v>551</v>
      </c>
      <c r="P1" t="s">
        <v>551</v>
      </c>
      <c r="Q1">
        <v>1</v>
      </c>
      <c r="X1">
        <v>29.7</v>
      </c>
      <c r="Y1">
        <v>0</v>
      </c>
      <c r="Z1">
        <v>0</v>
      </c>
      <c r="AA1">
        <v>0</v>
      </c>
      <c r="AB1">
        <v>0</v>
      </c>
      <c r="AC1">
        <v>0</v>
      </c>
      <c r="AD1">
        <v>1</v>
      </c>
      <c r="AE1">
        <v>1</v>
      </c>
      <c r="AF1" t="s">
        <v>22</v>
      </c>
      <c r="AG1">
        <v>34.154999999999994</v>
      </c>
      <c r="AH1">
        <v>2</v>
      </c>
      <c r="AI1">
        <v>42706591</v>
      </c>
      <c r="AJ1">
        <v>1</v>
      </c>
      <c r="AK1">
        <v>0</v>
      </c>
      <c r="AL1">
        <v>0</v>
      </c>
      <c r="AM1">
        <v>0</v>
      </c>
      <c r="AN1">
        <v>0</v>
      </c>
      <c r="AO1">
        <v>0</v>
      </c>
      <c r="AP1">
        <v>0</v>
      </c>
      <c r="AQ1">
        <v>0</v>
      </c>
      <c r="AR1">
        <v>0</v>
      </c>
    </row>
    <row r="2" spans="1:44" x14ac:dyDescent="0.2">
      <c r="A2">
        <f>ROW(Source!A28)</f>
        <v>28</v>
      </c>
      <c r="B2">
        <v>42706592</v>
      </c>
      <c r="C2">
        <v>42559136</v>
      </c>
      <c r="D2">
        <v>30516999</v>
      </c>
      <c r="E2">
        <v>30515945</v>
      </c>
      <c r="F2">
        <v>1</v>
      </c>
      <c r="G2">
        <v>30515945</v>
      </c>
      <c r="H2">
        <v>2</v>
      </c>
      <c r="I2" t="s">
        <v>552</v>
      </c>
      <c r="J2" t="s">
        <v>3</v>
      </c>
      <c r="K2" t="s">
        <v>553</v>
      </c>
      <c r="L2">
        <v>1344</v>
      </c>
      <c r="N2">
        <v>1008</v>
      </c>
      <c r="O2" t="s">
        <v>554</v>
      </c>
      <c r="P2" t="s">
        <v>554</v>
      </c>
      <c r="Q2">
        <v>1</v>
      </c>
      <c r="X2">
        <v>43.16</v>
      </c>
      <c r="Y2">
        <v>0</v>
      </c>
      <c r="Z2">
        <v>1</v>
      </c>
      <c r="AA2">
        <v>0</v>
      </c>
      <c r="AB2">
        <v>0</v>
      </c>
      <c r="AC2">
        <v>0</v>
      </c>
      <c r="AD2">
        <v>1</v>
      </c>
      <c r="AE2">
        <v>0</v>
      </c>
      <c r="AF2" t="s">
        <v>21</v>
      </c>
      <c r="AG2">
        <v>53.949999999999996</v>
      </c>
      <c r="AH2">
        <v>2</v>
      </c>
      <c r="AI2">
        <v>42706592</v>
      </c>
      <c r="AJ2">
        <v>2</v>
      </c>
      <c r="AK2">
        <v>0</v>
      </c>
      <c r="AL2">
        <v>0</v>
      </c>
      <c r="AM2">
        <v>0</v>
      </c>
      <c r="AN2">
        <v>0</v>
      </c>
      <c r="AO2">
        <v>0</v>
      </c>
      <c r="AP2">
        <v>0</v>
      </c>
      <c r="AQ2">
        <v>0</v>
      </c>
      <c r="AR2">
        <v>0</v>
      </c>
    </row>
    <row r="3" spans="1:44" x14ac:dyDescent="0.2">
      <c r="A3">
        <f>ROW(Source!A28)</f>
        <v>28</v>
      </c>
      <c r="B3">
        <v>42706593</v>
      </c>
      <c r="C3">
        <v>42559136</v>
      </c>
      <c r="D3">
        <v>30534106</v>
      </c>
      <c r="E3">
        <v>30515945</v>
      </c>
      <c r="F3">
        <v>1</v>
      </c>
      <c r="G3">
        <v>30515945</v>
      </c>
      <c r="H3">
        <v>3</v>
      </c>
      <c r="I3" t="s">
        <v>643</v>
      </c>
      <c r="J3" t="s">
        <v>3</v>
      </c>
      <c r="K3" t="s">
        <v>644</v>
      </c>
      <c r="L3">
        <v>1346</v>
      </c>
      <c r="N3">
        <v>1009</v>
      </c>
      <c r="O3" t="s">
        <v>611</v>
      </c>
      <c r="P3" t="s">
        <v>611</v>
      </c>
      <c r="Q3">
        <v>1</v>
      </c>
      <c r="X3">
        <v>0</v>
      </c>
      <c r="Y3">
        <v>0</v>
      </c>
      <c r="Z3">
        <v>0</v>
      </c>
      <c r="AA3">
        <v>0</v>
      </c>
      <c r="AB3">
        <v>0</v>
      </c>
      <c r="AC3">
        <v>0</v>
      </c>
      <c r="AD3">
        <v>0</v>
      </c>
      <c r="AE3">
        <v>0</v>
      </c>
      <c r="AF3" t="s">
        <v>3</v>
      </c>
      <c r="AG3">
        <v>0</v>
      </c>
      <c r="AH3">
        <v>3</v>
      </c>
      <c r="AI3">
        <v>-1</v>
      </c>
      <c r="AJ3" t="s">
        <v>3</v>
      </c>
      <c r="AK3">
        <v>0</v>
      </c>
      <c r="AL3">
        <v>0</v>
      </c>
      <c r="AM3">
        <v>0</v>
      </c>
      <c r="AN3">
        <v>0</v>
      </c>
      <c r="AO3">
        <v>0</v>
      </c>
      <c r="AP3">
        <v>0</v>
      </c>
      <c r="AQ3">
        <v>0</v>
      </c>
      <c r="AR3">
        <v>0</v>
      </c>
    </row>
    <row r="4" spans="1:44" x14ac:dyDescent="0.2">
      <c r="A4">
        <f>ROW(Source!A28)</f>
        <v>28</v>
      </c>
      <c r="B4">
        <v>42706594</v>
      </c>
      <c r="C4">
        <v>42559136</v>
      </c>
      <c r="D4">
        <v>30536355</v>
      </c>
      <c r="E4">
        <v>30515945</v>
      </c>
      <c r="F4">
        <v>1</v>
      </c>
      <c r="G4">
        <v>30515945</v>
      </c>
      <c r="H4">
        <v>3</v>
      </c>
      <c r="I4" t="s">
        <v>645</v>
      </c>
      <c r="J4" t="s">
        <v>3</v>
      </c>
      <c r="K4" t="s">
        <v>646</v>
      </c>
      <c r="L4">
        <v>1354</v>
      </c>
      <c r="N4">
        <v>1010</v>
      </c>
      <c r="O4" t="s">
        <v>43</v>
      </c>
      <c r="P4" t="s">
        <v>43</v>
      </c>
      <c r="Q4">
        <v>1</v>
      </c>
      <c r="X4">
        <v>0</v>
      </c>
      <c r="Y4">
        <v>0</v>
      </c>
      <c r="Z4">
        <v>0</v>
      </c>
      <c r="AA4">
        <v>0</v>
      </c>
      <c r="AB4">
        <v>0</v>
      </c>
      <c r="AC4">
        <v>0</v>
      </c>
      <c r="AD4">
        <v>0</v>
      </c>
      <c r="AE4">
        <v>0</v>
      </c>
      <c r="AF4" t="s">
        <v>3</v>
      </c>
      <c r="AG4">
        <v>0</v>
      </c>
      <c r="AH4">
        <v>3</v>
      </c>
      <c r="AI4">
        <v>-1</v>
      </c>
      <c r="AJ4" t="s">
        <v>3</v>
      </c>
      <c r="AK4">
        <v>0</v>
      </c>
      <c r="AL4">
        <v>0</v>
      </c>
      <c r="AM4">
        <v>0</v>
      </c>
      <c r="AN4">
        <v>0</v>
      </c>
      <c r="AO4">
        <v>0</v>
      </c>
      <c r="AP4">
        <v>0</v>
      </c>
      <c r="AQ4">
        <v>0</v>
      </c>
      <c r="AR4">
        <v>0</v>
      </c>
    </row>
    <row r="5" spans="1:44" x14ac:dyDescent="0.2">
      <c r="A5">
        <f>ROW(Source!A28)</f>
        <v>28</v>
      </c>
      <c r="B5">
        <v>42706595</v>
      </c>
      <c r="C5">
        <v>42559136</v>
      </c>
      <c r="D5">
        <v>30536214</v>
      </c>
      <c r="E5">
        <v>30515945</v>
      </c>
      <c r="F5">
        <v>1</v>
      </c>
      <c r="G5">
        <v>30515945</v>
      </c>
      <c r="H5">
        <v>3</v>
      </c>
      <c r="I5" t="s">
        <v>647</v>
      </c>
      <c r="J5" t="s">
        <v>3</v>
      </c>
      <c r="K5" t="s">
        <v>648</v>
      </c>
      <c r="L5">
        <v>1301</v>
      </c>
      <c r="N5">
        <v>1003</v>
      </c>
      <c r="O5" t="s">
        <v>38</v>
      </c>
      <c r="P5" t="s">
        <v>38</v>
      </c>
      <c r="Q5">
        <v>1</v>
      </c>
      <c r="X5">
        <v>100</v>
      </c>
      <c r="Y5">
        <v>0</v>
      </c>
      <c r="Z5">
        <v>0</v>
      </c>
      <c r="AA5">
        <v>0</v>
      </c>
      <c r="AB5">
        <v>0</v>
      </c>
      <c r="AC5">
        <v>0</v>
      </c>
      <c r="AD5">
        <v>0</v>
      </c>
      <c r="AE5">
        <v>0</v>
      </c>
      <c r="AF5" t="s">
        <v>3</v>
      </c>
      <c r="AG5">
        <v>100</v>
      </c>
      <c r="AH5">
        <v>3</v>
      </c>
      <c r="AI5">
        <v>-1</v>
      </c>
      <c r="AJ5" t="s">
        <v>3</v>
      </c>
      <c r="AK5">
        <v>0</v>
      </c>
      <c r="AL5">
        <v>0</v>
      </c>
      <c r="AM5">
        <v>0</v>
      </c>
      <c r="AN5">
        <v>0</v>
      </c>
      <c r="AO5">
        <v>0</v>
      </c>
      <c r="AP5">
        <v>0</v>
      </c>
      <c r="AQ5">
        <v>0</v>
      </c>
      <c r="AR5">
        <v>0</v>
      </c>
    </row>
    <row r="6" spans="1:44" x14ac:dyDescent="0.2">
      <c r="A6">
        <f>ROW(Source!A28)</f>
        <v>28</v>
      </c>
      <c r="B6">
        <v>42706596</v>
      </c>
      <c r="C6">
        <v>42559136</v>
      </c>
      <c r="D6">
        <v>30541208</v>
      </c>
      <c r="E6">
        <v>30515945</v>
      </c>
      <c r="F6">
        <v>1</v>
      </c>
      <c r="G6">
        <v>30515945</v>
      </c>
      <c r="H6">
        <v>3</v>
      </c>
      <c r="I6" t="s">
        <v>555</v>
      </c>
      <c r="J6" t="s">
        <v>3</v>
      </c>
      <c r="K6" t="s">
        <v>556</v>
      </c>
      <c r="L6">
        <v>1344</v>
      </c>
      <c r="N6">
        <v>1008</v>
      </c>
      <c r="O6" t="s">
        <v>554</v>
      </c>
      <c r="P6" t="s">
        <v>554</v>
      </c>
      <c r="Q6">
        <v>1</v>
      </c>
      <c r="X6">
        <v>18.13</v>
      </c>
      <c r="Y6">
        <v>1</v>
      </c>
      <c r="Z6">
        <v>0</v>
      </c>
      <c r="AA6">
        <v>0</v>
      </c>
      <c r="AB6">
        <v>0</v>
      </c>
      <c r="AC6">
        <v>0</v>
      </c>
      <c r="AD6">
        <v>1</v>
      </c>
      <c r="AE6">
        <v>0</v>
      </c>
      <c r="AF6" t="s">
        <v>3</v>
      </c>
      <c r="AG6">
        <v>18.13</v>
      </c>
      <c r="AH6">
        <v>2</v>
      </c>
      <c r="AI6">
        <v>42706596</v>
      </c>
      <c r="AJ6">
        <v>3</v>
      </c>
      <c r="AK6">
        <v>0</v>
      </c>
      <c r="AL6">
        <v>0</v>
      </c>
      <c r="AM6">
        <v>0</v>
      </c>
      <c r="AN6">
        <v>0</v>
      </c>
      <c r="AO6">
        <v>0</v>
      </c>
      <c r="AP6">
        <v>0</v>
      </c>
      <c r="AQ6">
        <v>0</v>
      </c>
      <c r="AR6">
        <v>0</v>
      </c>
    </row>
    <row r="7" spans="1:44" x14ac:dyDescent="0.2">
      <c r="A7">
        <f>ROW(Source!A29)</f>
        <v>29</v>
      </c>
      <c r="B7">
        <v>42706591</v>
      </c>
      <c r="C7">
        <v>42559136</v>
      </c>
      <c r="D7">
        <v>30515951</v>
      </c>
      <c r="E7">
        <v>30515945</v>
      </c>
      <c r="F7">
        <v>1</v>
      </c>
      <c r="G7">
        <v>30515945</v>
      </c>
      <c r="H7">
        <v>1</v>
      </c>
      <c r="I7" t="s">
        <v>549</v>
      </c>
      <c r="J7" t="s">
        <v>3</v>
      </c>
      <c r="K7" t="s">
        <v>550</v>
      </c>
      <c r="L7">
        <v>1191</v>
      </c>
      <c r="N7">
        <v>1013</v>
      </c>
      <c r="O7" t="s">
        <v>551</v>
      </c>
      <c r="P7" t="s">
        <v>551</v>
      </c>
      <c r="Q7">
        <v>1</v>
      </c>
      <c r="X7">
        <v>29.7</v>
      </c>
      <c r="Y7">
        <v>0</v>
      </c>
      <c r="Z7">
        <v>0</v>
      </c>
      <c r="AA7">
        <v>0</v>
      </c>
      <c r="AB7">
        <v>0</v>
      </c>
      <c r="AC7">
        <v>0</v>
      </c>
      <c r="AD7">
        <v>1</v>
      </c>
      <c r="AE7">
        <v>1</v>
      </c>
      <c r="AF7" t="s">
        <v>22</v>
      </c>
      <c r="AG7">
        <v>34.154999999999994</v>
      </c>
      <c r="AH7">
        <v>2</v>
      </c>
      <c r="AI7">
        <v>42706591</v>
      </c>
      <c r="AJ7">
        <v>4</v>
      </c>
      <c r="AK7">
        <v>0</v>
      </c>
      <c r="AL7">
        <v>0</v>
      </c>
      <c r="AM7">
        <v>0</v>
      </c>
      <c r="AN7">
        <v>0</v>
      </c>
      <c r="AO7">
        <v>0</v>
      </c>
      <c r="AP7">
        <v>0</v>
      </c>
      <c r="AQ7">
        <v>0</v>
      </c>
      <c r="AR7">
        <v>0</v>
      </c>
    </row>
    <row r="8" spans="1:44" x14ac:dyDescent="0.2">
      <c r="A8">
        <f>ROW(Source!A29)</f>
        <v>29</v>
      </c>
      <c r="B8">
        <v>42706592</v>
      </c>
      <c r="C8">
        <v>42559136</v>
      </c>
      <c r="D8">
        <v>30516999</v>
      </c>
      <c r="E8">
        <v>30515945</v>
      </c>
      <c r="F8">
        <v>1</v>
      </c>
      <c r="G8">
        <v>30515945</v>
      </c>
      <c r="H8">
        <v>2</v>
      </c>
      <c r="I8" t="s">
        <v>552</v>
      </c>
      <c r="J8" t="s">
        <v>3</v>
      </c>
      <c r="K8" t="s">
        <v>553</v>
      </c>
      <c r="L8">
        <v>1344</v>
      </c>
      <c r="N8">
        <v>1008</v>
      </c>
      <c r="O8" t="s">
        <v>554</v>
      </c>
      <c r="P8" t="s">
        <v>554</v>
      </c>
      <c r="Q8">
        <v>1</v>
      </c>
      <c r="X8">
        <v>43.16</v>
      </c>
      <c r="Y8">
        <v>0</v>
      </c>
      <c r="Z8">
        <v>1</v>
      </c>
      <c r="AA8">
        <v>0</v>
      </c>
      <c r="AB8">
        <v>0</v>
      </c>
      <c r="AC8">
        <v>0</v>
      </c>
      <c r="AD8">
        <v>1</v>
      </c>
      <c r="AE8">
        <v>0</v>
      </c>
      <c r="AF8" t="s">
        <v>21</v>
      </c>
      <c r="AG8">
        <v>53.949999999999996</v>
      </c>
      <c r="AH8">
        <v>2</v>
      </c>
      <c r="AI8">
        <v>42706592</v>
      </c>
      <c r="AJ8">
        <v>5</v>
      </c>
      <c r="AK8">
        <v>0</v>
      </c>
      <c r="AL8">
        <v>0</v>
      </c>
      <c r="AM8">
        <v>0</v>
      </c>
      <c r="AN8">
        <v>0</v>
      </c>
      <c r="AO8">
        <v>0</v>
      </c>
      <c r="AP8">
        <v>0</v>
      </c>
      <c r="AQ8">
        <v>0</v>
      </c>
      <c r="AR8">
        <v>0</v>
      </c>
    </row>
    <row r="9" spans="1:44" x14ac:dyDescent="0.2">
      <c r="A9">
        <f>ROW(Source!A29)</f>
        <v>29</v>
      </c>
      <c r="B9">
        <v>42706593</v>
      </c>
      <c r="C9">
        <v>42559136</v>
      </c>
      <c r="D9">
        <v>30534106</v>
      </c>
      <c r="E9">
        <v>30515945</v>
      </c>
      <c r="F9">
        <v>1</v>
      </c>
      <c r="G9">
        <v>30515945</v>
      </c>
      <c r="H9">
        <v>3</v>
      </c>
      <c r="I9" t="s">
        <v>643</v>
      </c>
      <c r="J9" t="s">
        <v>3</v>
      </c>
      <c r="K9" t="s">
        <v>644</v>
      </c>
      <c r="L9">
        <v>1346</v>
      </c>
      <c r="N9">
        <v>1009</v>
      </c>
      <c r="O9" t="s">
        <v>611</v>
      </c>
      <c r="P9" t="s">
        <v>611</v>
      </c>
      <c r="Q9">
        <v>1</v>
      </c>
      <c r="X9">
        <v>0</v>
      </c>
      <c r="Y9">
        <v>0</v>
      </c>
      <c r="Z9">
        <v>0</v>
      </c>
      <c r="AA9">
        <v>0</v>
      </c>
      <c r="AB9">
        <v>0</v>
      </c>
      <c r="AC9">
        <v>0</v>
      </c>
      <c r="AD9">
        <v>0</v>
      </c>
      <c r="AE9">
        <v>0</v>
      </c>
      <c r="AF9" t="s">
        <v>3</v>
      </c>
      <c r="AG9">
        <v>0</v>
      </c>
      <c r="AH9">
        <v>3</v>
      </c>
      <c r="AI9">
        <v>-1</v>
      </c>
      <c r="AJ9" t="s">
        <v>3</v>
      </c>
      <c r="AK9">
        <v>0</v>
      </c>
      <c r="AL9">
        <v>0</v>
      </c>
      <c r="AM9">
        <v>0</v>
      </c>
      <c r="AN9">
        <v>0</v>
      </c>
      <c r="AO9">
        <v>0</v>
      </c>
      <c r="AP9">
        <v>0</v>
      </c>
      <c r="AQ9">
        <v>0</v>
      </c>
      <c r="AR9">
        <v>0</v>
      </c>
    </row>
    <row r="10" spans="1:44" x14ac:dyDescent="0.2">
      <c r="A10">
        <f>ROW(Source!A29)</f>
        <v>29</v>
      </c>
      <c r="B10">
        <v>42706594</v>
      </c>
      <c r="C10">
        <v>42559136</v>
      </c>
      <c r="D10">
        <v>30536355</v>
      </c>
      <c r="E10">
        <v>30515945</v>
      </c>
      <c r="F10">
        <v>1</v>
      </c>
      <c r="G10">
        <v>30515945</v>
      </c>
      <c r="H10">
        <v>3</v>
      </c>
      <c r="I10" t="s">
        <v>645</v>
      </c>
      <c r="J10" t="s">
        <v>3</v>
      </c>
      <c r="K10" t="s">
        <v>646</v>
      </c>
      <c r="L10">
        <v>1354</v>
      </c>
      <c r="N10">
        <v>1010</v>
      </c>
      <c r="O10" t="s">
        <v>43</v>
      </c>
      <c r="P10" t="s">
        <v>43</v>
      </c>
      <c r="Q10">
        <v>1</v>
      </c>
      <c r="X10">
        <v>0</v>
      </c>
      <c r="Y10">
        <v>0</v>
      </c>
      <c r="Z10">
        <v>0</v>
      </c>
      <c r="AA10">
        <v>0</v>
      </c>
      <c r="AB10">
        <v>0</v>
      </c>
      <c r="AC10">
        <v>0</v>
      </c>
      <c r="AD10">
        <v>0</v>
      </c>
      <c r="AE10">
        <v>0</v>
      </c>
      <c r="AF10" t="s">
        <v>3</v>
      </c>
      <c r="AG10">
        <v>0</v>
      </c>
      <c r="AH10">
        <v>3</v>
      </c>
      <c r="AI10">
        <v>-1</v>
      </c>
      <c r="AJ10" t="s">
        <v>3</v>
      </c>
      <c r="AK10">
        <v>0</v>
      </c>
      <c r="AL10">
        <v>0</v>
      </c>
      <c r="AM10">
        <v>0</v>
      </c>
      <c r="AN10">
        <v>0</v>
      </c>
      <c r="AO10">
        <v>0</v>
      </c>
      <c r="AP10">
        <v>0</v>
      </c>
      <c r="AQ10">
        <v>0</v>
      </c>
      <c r="AR10">
        <v>0</v>
      </c>
    </row>
    <row r="11" spans="1:44" x14ac:dyDescent="0.2">
      <c r="A11">
        <f>ROW(Source!A29)</f>
        <v>29</v>
      </c>
      <c r="B11">
        <v>42706595</v>
      </c>
      <c r="C11">
        <v>42559136</v>
      </c>
      <c r="D11">
        <v>30536214</v>
      </c>
      <c r="E11">
        <v>30515945</v>
      </c>
      <c r="F11">
        <v>1</v>
      </c>
      <c r="G11">
        <v>30515945</v>
      </c>
      <c r="H11">
        <v>3</v>
      </c>
      <c r="I11" t="s">
        <v>647</v>
      </c>
      <c r="J11" t="s">
        <v>3</v>
      </c>
      <c r="K11" t="s">
        <v>648</v>
      </c>
      <c r="L11">
        <v>1301</v>
      </c>
      <c r="N11">
        <v>1003</v>
      </c>
      <c r="O11" t="s">
        <v>38</v>
      </c>
      <c r="P11" t="s">
        <v>38</v>
      </c>
      <c r="Q11">
        <v>1</v>
      </c>
      <c r="X11">
        <v>100</v>
      </c>
      <c r="Y11">
        <v>0</v>
      </c>
      <c r="Z11">
        <v>0</v>
      </c>
      <c r="AA11">
        <v>0</v>
      </c>
      <c r="AB11">
        <v>0</v>
      </c>
      <c r="AC11">
        <v>0</v>
      </c>
      <c r="AD11">
        <v>0</v>
      </c>
      <c r="AE11">
        <v>0</v>
      </c>
      <c r="AF11" t="s">
        <v>3</v>
      </c>
      <c r="AG11">
        <v>100</v>
      </c>
      <c r="AH11">
        <v>3</v>
      </c>
      <c r="AI11">
        <v>-1</v>
      </c>
      <c r="AJ11" t="s">
        <v>3</v>
      </c>
      <c r="AK11">
        <v>0</v>
      </c>
      <c r="AL11">
        <v>0</v>
      </c>
      <c r="AM11">
        <v>0</v>
      </c>
      <c r="AN11">
        <v>0</v>
      </c>
      <c r="AO11">
        <v>0</v>
      </c>
      <c r="AP11">
        <v>0</v>
      </c>
      <c r="AQ11">
        <v>0</v>
      </c>
      <c r="AR11">
        <v>0</v>
      </c>
    </row>
    <row r="12" spans="1:44" x14ac:dyDescent="0.2">
      <c r="A12">
        <f>ROW(Source!A29)</f>
        <v>29</v>
      </c>
      <c r="B12">
        <v>42706596</v>
      </c>
      <c r="C12">
        <v>42559136</v>
      </c>
      <c r="D12">
        <v>30541208</v>
      </c>
      <c r="E12">
        <v>30515945</v>
      </c>
      <c r="F12">
        <v>1</v>
      </c>
      <c r="G12">
        <v>30515945</v>
      </c>
      <c r="H12">
        <v>3</v>
      </c>
      <c r="I12" t="s">
        <v>555</v>
      </c>
      <c r="J12" t="s">
        <v>3</v>
      </c>
      <c r="K12" t="s">
        <v>556</v>
      </c>
      <c r="L12">
        <v>1344</v>
      </c>
      <c r="N12">
        <v>1008</v>
      </c>
      <c r="O12" t="s">
        <v>554</v>
      </c>
      <c r="P12" t="s">
        <v>554</v>
      </c>
      <c r="Q12">
        <v>1</v>
      </c>
      <c r="X12">
        <v>18.13</v>
      </c>
      <c r="Y12">
        <v>1</v>
      </c>
      <c r="Z12">
        <v>0</v>
      </c>
      <c r="AA12">
        <v>0</v>
      </c>
      <c r="AB12">
        <v>0</v>
      </c>
      <c r="AC12">
        <v>0</v>
      </c>
      <c r="AD12">
        <v>1</v>
      </c>
      <c r="AE12">
        <v>0</v>
      </c>
      <c r="AF12" t="s">
        <v>3</v>
      </c>
      <c r="AG12">
        <v>18.13</v>
      </c>
      <c r="AH12">
        <v>2</v>
      </c>
      <c r="AI12">
        <v>42706596</v>
      </c>
      <c r="AJ12">
        <v>6</v>
      </c>
      <c r="AK12">
        <v>0</v>
      </c>
      <c r="AL12">
        <v>0</v>
      </c>
      <c r="AM12">
        <v>0</v>
      </c>
      <c r="AN12">
        <v>0</v>
      </c>
      <c r="AO12">
        <v>0</v>
      </c>
      <c r="AP12">
        <v>0</v>
      </c>
      <c r="AQ12">
        <v>0</v>
      </c>
      <c r="AR12">
        <v>0</v>
      </c>
    </row>
    <row r="13" spans="1:44" x14ac:dyDescent="0.2">
      <c r="A13">
        <f>ROW(Source!A36)</f>
        <v>36</v>
      </c>
      <c r="B13">
        <v>42706600</v>
      </c>
      <c r="C13">
        <v>42559144</v>
      </c>
      <c r="D13">
        <v>30515951</v>
      </c>
      <c r="E13">
        <v>30515945</v>
      </c>
      <c r="F13">
        <v>1</v>
      </c>
      <c r="G13">
        <v>30515945</v>
      </c>
      <c r="H13">
        <v>1</v>
      </c>
      <c r="I13" t="s">
        <v>549</v>
      </c>
      <c r="J13" t="s">
        <v>3</v>
      </c>
      <c r="K13" t="s">
        <v>550</v>
      </c>
      <c r="L13">
        <v>1191</v>
      </c>
      <c r="N13">
        <v>1013</v>
      </c>
      <c r="O13" t="s">
        <v>551</v>
      </c>
      <c r="P13" t="s">
        <v>551</v>
      </c>
      <c r="Q13">
        <v>1</v>
      </c>
      <c r="X13">
        <v>29.7</v>
      </c>
      <c r="Y13">
        <v>0</v>
      </c>
      <c r="Z13">
        <v>0</v>
      </c>
      <c r="AA13">
        <v>0</v>
      </c>
      <c r="AB13">
        <v>0</v>
      </c>
      <c r="AC13">
        <v>0</v>
      </c>
      <c r="AD13">
        <v>1</v>
      </c>
      <c r="AE13">
        <v>1</v>
      </c>
      <c r="AF13" t="s">
        <v>22</v>
      </c>
      <c r="AG13">
        <v>34.154999999999994</v>
      </c>
      <c r="AH13">
        <v>2</v>
      </c>
      <c r="AI13">
        <v>42706600</v>
      </c>
      <c r="AJ13">
        <v>7</v>
      </c>
      <c r="AK13">
        <v>0</v>
      </c>
      <c r="AL13">
        <v>0</v>
      </c>
      <c r="AM13">
        <v>0</v>
      </c>
      <c r="AN13">
        <v>0</v>
      </c>
      <c r="AO13">
        <v>0</v>
      </c>
      <c r="AP13">
        <v>0</v>
      </c>
      <c r="AQ13">
        <v>0</v>
      </c>
      <c r="AR13">
        <v>0</v>
      </c>
    </row>
    <row r="14" spans="1:44" x14ac:dyDescent="0.2">
      <c r="A14">
        <f>ROW(Source!A36)</f>
        <v>36</v>
      </c>
      <c r="B14">
        <v>42706601</v>
      </c>
      <c r="C14">
        <v>42559144</v>
      </c>
      <c r="D14">
        <v>30516999</v>
      </c>
      <c r="E14">
        <v>30515945</v>
      </c>
      <c r="F14">
        <v>1</v>
      </c>
      <c r="G14">
        <v>30515945</v>
      </c>
      <c r="H14">
        <v>2</v>
      </c>
      <c r="I14" t="s">
        <v>552</v>
      </c>
      <c r="J14" t="s">
        <v>3</v>
      </c>
      <c r="K14" t="s">
        <v>553</v>
      </c>
      <c r="L14">
        <v>1344</v>
      </c>
      <c r="N14">
        <v>1008</v>
      </c>
      <c r="O14" t="s">
        <v>554</v>
      </c>
      <c r="P14" t="s">
        <v>554</v>
      </c>
      <c r="Q14">
        <v>1</v>
      </c>
      <c r="X14">
        <v>43.16</v>
      </c>
      <c r="Y14">
        <v>0</v>
      </c>
      <c r="Z14">
        <v>1</v>
      </c>
      <c r="AA14">
        <v>0</v>
      </c>
      <c r="AB14">
        <v>0</v>
      </c>
      <c r="AC14">
        <v>0</v>
      </c>
      <c r="AD14">
        <v>1</v>
      </c>
      <c r="AE14">
        <v>0</v>
      </c>
      <c r="AF14" t="s">
        <v>21</v>
      </c>
      <c r="AG14">
        <v>53.949999999999996</v>
      </c>
      <c r="AH14">
        <v>2</v>
      </c>
      <c r="AI14">
        <v>42706601</v>
      </c>
      <c r="AJ14">
        <v>8</v>
      </c>
      <c r="AK14">
        <v>0</v>
      </c>
      <c r="AL14">
        <v>0</v>
      </c>
      <c r="AM14">
        <v>0</v>
      </c>
      <c r="AN14">
        <v>0</v>
      </c>
      <c r="AO14">
        <v>0</v>
      </c>
      <c r="AP14">
        <v>0</v>
      </c>
      <c r="AQ14">
        <v>0</v>
      </c>
      <c r="AR14">
        <v>0</v>
      </c>
    </row>
    <row r="15" spans="1:44" x14ac:dyDescent="0.2">
      <c r="A15">
        <f>ROW(Source!A36)</f>
        <v>36</v>
      </c>
      <c r="B15">
        <v>42706602</v>
      </c>
      <c r="C15">
        <v>42559144</v>
      </c>
      <c r="D15">
        <v>30534106</v>
      </c>
      <c r="E15">
        <v>30515945</v>
      </c>
      <c r="F15">
        <v>1</v>
      </c>
      <c r="G15">
        <v>30515945</v>
      </c>
      <c r="H15">
        <v>3</v>
      </c>
      <c r="I15" t="s">
        <v>643</v>
      </c>
      <c r="J15" t="s">
        <v>3</v>
      </c>
      <c r="K15" t="s">
        <v>644</v>
      </c>
      <c r="L15">
        <v>1346</v>
      </c>
      <c r="N15">
        <v>1009</v>
      </c>
      <c r="O15" t="s">
        <v>611</v>
      </c>
      <c r="P15" t="s">
        <v>611</v>
      </c>
      <c r="Q15">
        <v>1</v>
      </c>
      <c r="X15">
        <v>0</v>
      </c>
      <c r="Y15">
        <v>0</v>
      </c>
      <c r="Z15">
        <v>0</v>
      </c>
      <c r="AA15">
        <v>0</v>
      </c>
      <c r="AB15">
        <v>0</v>
      </c>
      <c r="AC15">
        <v>0</v>
      </c>
      <c r="AD15">
        <v>0</v>
      </c>
      <c r="AE15">
        <v>0</v>
      </c>
      <c r="AF15" t="s">
        <v>3</v>
      </c>
      <c r="AG15">
        <v>0</v>
      </c>
      <c r="AH15">
        <v>3</v>
      </c>
      <c r="AI15">
        <v>-1</v>
      </c>
      <c r="AJ15" t="s">
        <v>3</v>
      </c>
      <c r="AK15">
        <v>0</v>
      </c>
      <c r="AL15">
        <v>0</v>
      </c>
      <c r="AM15">
        <v>0</v>
      </c>
      <c r="AN15">
        <v>0</v>
      </c>
      <c r="AO15">
        <v>0</v>
      </c>
      <c r="AP15">
        <v>0</v>
      </c>
      <c r="AQ15">
        <v>0</v>
      </c>
      <c r="AR15">
        <v>0</v>
      </c>
    </row>
    <row r="16" spans="1:44" x14ac:dyDescent="0.2">
      <c r="A16">
        <f>ROW(Source!A36)</f>
        <v>36</v>
      </c>
      <c r="B16">
        <v>42706603</v>
      </c>
      <c r="C16">
        <v>42559144</v>
      </c>
      <c r="D16">
        <v>30536355</v>
      </c>
      <c r="E16">
        <v>30515945</v>
      </c>
      <c r="F16">
        <v>1</v>
      </c>
      <c r="G16">
        <v>30515945</v>
      </c>
      <c r="H16">
        <v>3</v>
      </c>
      <c r="I16" t="s">
        <v>645</v>
      </c>
      <c r="J16" t="s">
        <v>3</v>
      </c>
      <c r="K16" t="s">
        <v>646</v>
      </c>
      <c r="L16">
        <v>1354</v>
      </c>
      <c r="N16">
        <v>1010</v>
      </c>
      <c r="O16" t="s">
        <v>43</v>
      </c>
      <c r="P16" t="s">
        <v>43</v>
      </c>
      <c r="Q16">
        <v>1</v>
      </c>
      <c r="X16">
        <v>0</v>
      </c>
      <c r="Y16">
        <v>0</v>
      </c>
      <c r="Z16">
        <v>0</v>
      </c>
      <c r="AA16">
        <v>0</v>
      </c>
      <c r="AB16">
        <v>0</v>
      </c>
      <c r="AC16">
        <v>0</v>
      </c>
      <c r="AD16">
        <v>0</v>
      </c>
      <c r="AE16">
        <v>0</v>
      </c>
      <c r="AF16" t="s">
        <v>3</v>
      </c>
      <c r="AG16">
        <v>0</v>
      </c>
      <c r="AH16">
        <v>3</v>
      </c>
      <c r="AI16">
        <v>-1</v>
      </c>
      <c r="AJ16" t="s">
        <v>3</v>
      </c>
      <c r="AK16">
        <v>0</v>
      </c>
      <c r="AL16">
        <v>0</v>
      </c>
      <c r="AM16">
        <v>0</v>
      </c>
      <c r="AN16">
        <v>0</v>
      </c>
      <c r="AO16">
        <v>0</v>
      </c>
      <c r="AP16">
        <v>0</v>
      </c>
      <c r="AQ16">
        <v>0</v>
      </c>
      <c r="AR16">
        <v>0</v>
      </c>
    </row>
    <row r="17" spans="1:44" x14ac:dyDescent="0.2">
      <c r="A17">
        <f>ROW(Source!A36)</f>
        <v>36</v>
      </c>
      <c r="B17">
        <v>42706604</v>
      </c>
      <c r="C17">
        <v>42559144</v>
      </c>
      <c r="D17">
        <v>30536214</v>
      </c>
      <c r="E17">
        <v>30515945</v>
      </c>
      <c r="F17">
        <v>1</v>
      </c>
      <c r="G17">
        <v>30515945</v>
      </c>
      <c r="H17">
        <v>3</v>
      </c>
      <c r="I17" t="s">
        <v>647</v>
      </c>
      <c r="J17" t="s">
        <v>3</v>
      </c>
      <c r="K17" t="s">
        <v>648</v>
      </c>
      <c r="L17">
        <v>1301</v>
      </c>
      <c r="N17">
        <v>1003</v>
      </c>
      <c r="O17" t="s">
        <v>38</v>
      </c>
      <c r="P17" t="s">
        <v>38</v>
      </c>
      <c r="Q17">
        <v>1</v>
      </c>
      <c r="X17">
        <v>100</v>
      </c>
      <c r="Y17">
        <v>0</v>
      </c>
      <c r="Z17">
        <v>0</v>
      </c>
      <c r="AA17">
        <v>0</v>
      </c>
      <c r="AB17">
        <v>0</v>
      </c>
      <c r="AC17">
        <v>0</v>
      </c>
      <c r="AD17">
        <v>0</v>
      </c>
      <c r="AE17">
        <v>0</v>
      </c>
      <c r="AF17" t="s">
        <v>3</v>
      </c>
      <c r="AG17">
        <v>100</v>
      </c>
      <c r="AH17">
        <v>3</v>
      </c>
      <c r="AI17">
        <v>-1</v>
      </c>
      <c r="AJ17" t="s">
        <v>3</v>
      </c>
      <c r="AK17">
        <v>0</v>
      </c>
      <c r="AL17">
        <v>0</v>
      </c>
      <c r="AM17">
        <v>0</v>
      </c>
      <c r="AN17">
        <v>0</v>
      </c>
      <c r="AO17">
        <v>0</v>
      </c>
      <c r="AP17">
        <v>0</v>
      </c>
      <c r="AQ17">
        <v>0</v>
      </c>
      <c r="AR17">
        <v>0</v>
      </c>
    </row>
    <row r="18" spans="1:44" x14ac:dyDescent="0.2">
      <c r="A18">
        <f>ROW(Source!A36)</f>
        <v>36</v>
      </c>
      <c r="B18">
        <v>42706605</v>
      </c>
      <c r="C18">
        <v>42559144</v>
      </c>
      <c r="D18">
        <v>30541208</v>
      </c>
      <c r="E18">
        <v>30515945</v>
      </c>
      <c r="F18">
        <v>1</v>
      </c>
      <c r="G18">
        <v>30515945</v>
      </c>
      <c r="H18">
        <v>3</v>
      </c>
      <c r="I18" t="s">
        <v>555</v>
      </c>
      <c r="J18" t="s">
        <v>3</v>
      </c>
      <c r="K18" t="s">
        <v>556</v>
      </c>
      <c r="L18">
        <v>1344</v>
      </c>
      <c r="N18">
        <v>1008</v>
      </c>
      <c r="O18" t="s">
        <v>554</v>
      </c>
      <c r="P18" t="s">
        <v>554</v>
      </c>
      <c r="Q18">
        <v>1</v>
      </c>
      <c r="X18">
        <v>18.13</v>
      </c>
      <c r="Y18">
        <v>1</v>
      </c>
      <c r="Z18">
        <v>0</v>
      </c>
      <c r="AA18">
        <v>0</v>
      </c>
      <c r="AB18">
        <v>0</v>
      </c>
      <c r="AC18">
        <v>0</v>
      </c>
      <c r="AD18">
        <v>1</v>
      </c>
      <c r="AE18">
        <v>0</v>
      </c>
      <c r="AF18" t="s">
        <v>3</v>
      </c>
      <c r="AG18">
        <v>18.13</v>
      </c>
      <c r="AH18">
        <v>2</v>
      </c>
      <c r="AI18">
        <v>42706605</v>
      </c>
      <c r="AJ18">
        <v>9</v>
      </c>
      <c r="AK18">
        <v>0</v>
      </c>
      <c r="AL18">
        <v>0</v>
      </c>
      <c r="AM18">
        <v>0</v>
      </c>
      <c r="AN18">
        <v>0</v>
      </c>
      <c r="AO18">
        <v>0</v>
      </c>
      <c r="AP18">
        <v>0</v>
      </c>
      <c r="AQ18">
        <v>0</v>
      </c>
      <c r="AR18">
        <v>0</v>
      </c>
    </row>
    <row r="19" spans="1:44" x14ac:dyDescent="0.2">
      <c r="A19">
        <f>ROW(Source!A37)</f>
        <v>37</v>
      </c>
      <c r="B19">
        <v>42706600</v>
      </c>
      <c r="C19">
        <v>42559144</v>
      </c>
      <c r="D19">
        <v>30515951</v>
      </c>
      <c r="E19">
        <v>30515945</v>
      </c>
      <c r="F19">
        <v>1</v>
      </c>
      <c r="G19">
        <v>30515945</v>
      </c>
      <c r="H19">
        <v>1</v>
      </c>
      <c r="I19" t="s">
        <v>549</v>
      </c>
      <c r="J19" t="s">
        <v>3</v>
      </c>
      <c r="K19" t="s">
        <v>550</v>
      </c>
      <c r="L19">
        <v>1191</v>
      </c>
      <c r="N19">
        <v>1013</v>
      </c>
      <c r="O19" t="s">
        <v>551</v>
      </c>
      <c r="P19" t="s">
        <v>551</v>
      </c>
      <c r="Q19">
        <v>1</v>
      </c>
      <c r="X19">
        <v>29.7</v>
      </c>
      <c r="Y19">
        <v>0</v>
      </c>
      <c r="Z19">
        <v>0</v>
      </c>
      <c r="AA19">
        <v>0</v>
      </c>
      <c r="AB19">
        <v>0</v>
      </c>
      <c r="AC19">
        <v>0</v>
      </c>
      <c r="AD19">
        <v>1</v>
      </c>
      <c r="AE19">
        <v>1</v>
      </c>
      <c r="AF19" t="s">
        <v>22</v>
      </c>
      <c r="AG19">
        <v>34.154999999999994</v>
      </c>
      <c r="AH19">
        <v>2</v>
      </c>
      <c r="AI19">
        <v>42706600</v>
      </c>
      <c r="AJ19">
        <v>10</v>
      </c>
      <c r="AK19">
        <v>0</v>
      </c>
      <c r="AL19">
        <v>0</v>
      </c>
      <c r="AM19">
        <v>0</v>
      </c>
      <c r="AN19">
        <v>0</v>
      </c>
      <c r="AO19">
        <v>0</v>
      </c>
      <c r="AP19">
        <v>0</v>
      </c>
      <c r="AQ19">
        <v>0</v>
      </c>
      <c r="AR19">
        <v>0</v>
      </c>
    </row>
    <row r="20" spans="1:44" x14ac:dyDescent="0.2">
      <c r="A20">
        <f>ROW(Source!A37)</f>
        <v>37</v>
      </c>
      <c r="B20">
        <v>42706601</v>
      </c>
      <c r="C20">
        <v>42559144</v>
      </c>
      <c r="D20">
        <v>30516999</v>
      </c>
      <c r="E20">
        <v>30515945</v>
      </c>
      <c r="F20">
        <v>1</v>
      </c>
      <c r="G20">
        <v>30515945</v>
      </c>
      <c r="H20">
        <v>2</v>
      </c>
      <c r="I20" t="s">
        <v>552</v>
      </c>
      <c r="J20" t="s">
        <v>3</v>
      </c>
      <c r="K20" t="s">
        <v>553</v>
      </c>
      <c r="L20">
        <v>1344</v>
      </c>
      <c r="N20">
        <v>1008</v>
      </c>
      <c r="O20" t="s">
        <v>554</v>
      </c>
      <c r="P20" t="s">
        <v>554</v>
      </c>
      <c r="Q20">
        <v>1</v>
      </c>
      <c r="X20">
        <v>43.16</v>
      </c>
      <c r="Y20">
        <v>0</v>
      </c>
      <c r="Z20">
        <v>1</v>
      </c>
      <c r="AA20">
        <v>0</v>
      </c>
      <c r="AB20">
        <v>0</v>
      </c>
      <c r="AC20">
        <v>0</v>
      </c>
      <c r="AD20">
        <v>1</v>
      </c>
      <c r="AE20">
        <v>0</v>
      </c>
      <c r="AF20" t="s">
        <v>21</v>
      </c>
      <c r="AG20">
        <v>53.949999999999996</v>
      </c>
      <c r="AH20">
        <v>2</v>
      </c>
      <c r="AI20">
        <v>42706601</v>
      </c>
      <c r="AJ20">
        <v>11</v>
      </c>
      <c r="AK20">
        <v>0</v>
      </c>
      <c r="AL20">
        <v>0</v>
      </c>
      <c r="AM20">
        <v>0</v>
      </c>
      <c r="AN20">
        <v>0</v>
      </c>
      <c r="AO20">
        <v>0</v>
      </c>
      <c r="AP20">
        <v>0</v>
      </c>
      <c r="AQ20">
        <v>0</v>
      </c>
      <c r="AR20">
        <v>0</v>
      </c>
    </row>
    <row r="21" spans="1:44" x14ac:dyDescent="0.2">
      <c r="A21">
        <f>ROW(Source!A37)</f>
        <v>37</v>
      </c>
      <c r="B21">
        <v>42706602</v>
      </c>
      <c r="C21">
        <v>42559144</v>
      </c>
      <c r="D21">
        <v>30534106</v>
      </c>
      <c r="E21">
        <v>30515945</v>
      </c>
      <c r="F21">
        <v>1</v>
      </c>
      <c r="G21">
        <v>30515945</v>
      </c>
      <c r="H21">
        <v>3</v>
      </c>
      <c r="I21" t="s">
        <v>643</v>
      </c>
      <c r="J21" t="s">
        <v>3</v>
      </c>
      <c r="K21" t="s">
        <v>644</v>
      </c>
      <c r="L21">
        <v>1346</v>
      </c>
      <c r="N21">
        <v>1009</v>
      </c>
      <c r="O21" t="s">
        <v>611</v>
      </c>
      <c r="P21" t="s">
        <v>611</v>
      </c>
      <c r="Q21">
        <v>1</v>
      </c>
      <c r="X21">
        <v>0</v>
      </c>
      <c r="Y21">
        <v>0</v>
      </c>
      <c r="Z21">
        <v>0</v>
      </c>
      <c r="AA21">
        <v>0</v>
      </c>
      <c r="AB21">
        <v>0</v>
      </c>
      <c r="AC21">
        <v>0</v>
      </c>
      <c r="AD21">
        <v>0</v>
      </c>
      <c r="AE21">
        <v>0</v>
      </c>
      <c r="AF21" t="s">
        <v>3</v>
      </c>
      <c r="AG21">
        <v>0</v>
      </c>
      <c r="AH21">
        <v>3</v>
      </c>
      <c r="AI21">
        <v>-1</v>
      </c>
      <c r="AJ21" t="s">
        <v>3</v>
      </c>
      <c r="AK21">
        <v>0</v>
      </c>
      <c r="AL21">
        <v>0</v>
      </c>
      <c r="AM21">
        <v>0</v>
      </c>
      <c r="AN21">
        <v>0</v>
      </c>
      <c r="AO21">
        <v>0</v>
      </c>
      <c r="AP21">
        <v>0</v>
      </c>
      <c r="AQ21">
        <v>0</v>
      </c>
      <c r="AR21">
        <v>0</v>
      </c>
    </row>
    <row r="22" spans="1:44" x14ac:dyDescent="0.2">
      <c r="A22">
        <f>ROW(Source!A37)</f>
        <v>37</v>
      </c>
      <c r="B22">
        <v>42706603</v>
      </c>
      <c r="C22">
        <v>42559144</v>
      </c>
      <c r="D22">
        <v>30536355</v>
      </c>
      <c r="E22">
        <v>30515945</v>
      </c>
      <c r="F22">
        <v>1</v>
      </c>
      <c r="G22">
        <v>30515945</v>
      </c>
      <c r="H22">
        <v>3</v>
      </c>
      <c r="I22" t="s">
        <v>645</v>
      </c>
      <c r="J22" t="s">
        <v>3</v>
      </c>
      <c r="K22" t="s">
        <v>646</v>
      </c>
      <c r="L22">
        <v>1354</v>
      </c>
      <c r="N22">
        <v>1010</v>
      </c>
      <c r="O22" t="s">
        <v>43</v>
      </c>
      <c r="P22" t="s">
        <v>43</v>
      </c>
      <c r="Q22">
        <v>1</v>
      </c>
      <c r="X22">
        <v>0</v>
      </c>
      <c r="Y22">
        <v>0</v>
      </c>
      <c r="Z22">
        <v>0</v>
      </c>
      <c r="AA22">
        <v>0</v>
      </c>
      <c r="AB22">
        <v>0</v>
      </c>
      <c r="AC22">
        <v>0</v>
      </c>
      <c r="AD22">
        <v>0</v>
      </c>
      <c r="AE22">
        <v>0</v>
      </c>
      <c r="AF22" t="s">
        <v>3</v>
      </c>
      <c r="AG22">
        <v>0</v>
      </c>
      <c r="AH22">
        <v>3</v>
      </c>
      <c r="AI22">
        <v>-1</v>
      </c>
      <c r="AJ22" t="s">
        <v>3</v>
      </c>
      <c r="AK22">
        <v>0</v>
      </c>
      <c r="AL22">
        <v>0</v>
      </c>
      <c r="AM22">
        <v>0</v>
      </c>
      <c r="AN22">
        <v>0</v>
      </c>
      <c r="AO22">
        <v>0</v>
      </c>
      <c r="AP22">
        <v>0</v>
      </c>
      <c r="AQ22">
        <v>0</v>
      </c>
      <c r="AR22">
        <v>0</v>
      </c>
    </row>
    <row r="23" spans="1:44" x14ac:dyDescent="0.2">
      <c r="A23">
        <f>ROW(Source!A37)</f>
        <v>37</v>
      </c>
      <c r="B23">
        <v>42706604</v>
      </c>
      <c r="C23">
        <v>42559144</v>
      </c>
      <c r="D23">
        <v>30536214</v>
      </c>
      <c r="E23">
        <v>30515945</v>
      </c>
      <c r="F23">
        <v>1</v>
      </c>
      <c r="G23">
        <v>30515945</v>
      </c>
      <c r="H23">
        <v>3</v>
      </c>
      <c r="I23" t="s">
        <v>647</v>
      </c>
      <c r="J23" t="s">
        <v>3</v>
      </c>
      <c r="K23" t="s">
        <v>648</v>
      </c>
      <c r="L23">
        <v>1301</v>
      </c>
      <c r="N23">
        <v>1003</v>
      </c>
      <c r="O23" t="s">
        <v>38</v>
      </c>
      <c r="P23" t="s">
        <v>38</v>
      </c>
      <c r="Q23">
        <v>1</v>
      </c>
      <c r="X23">
        <v>100</v>
      </c>
      <c r="Y23">
        <v>0</v>
      </c>
      <c r="Z23">
        <v>0</v>
      </c>
      <c r="AA23">
        <v>0</v>
      </c>
      <c r="AB23">
        <v>0</v>
      </c>
      <c r="AC23">
        <v>0</v>
      </c>
      <c r="AD23">
        <v>0</v>
      </c>
      <c r="AE23">
        <v>0</v>
      </c>
      <c r="AF23" t="s">
        <v>3</v>
      </c>
      <c r="AG23">
        <v>100</v>
      </c>
      <c r="AH23">
        <v>3</v>
      </c>
      <c r="AI23">
        <v>-1</v>
      </c>
      <c r="AJ23" t="s">
        <v>3</v>
      </c>
      <c r="AK23">
        <v>0</v>
      </c>
      <c r="AL23">
        <v>0</v>
      </c>
      <c r="AM23">
        <v>0</v>
      </c>
      <c r="AN23">
        <v>0</v>
      </c>
      <c r="AO23">
        <v>0</v>
      </c>
      <c r="AP23">
        <v>0</v>
      </c>
      <c r="AQ23">
        <v>0</v>
      </c>
      <c r="AR23">
        <v>0</v>
      </c>
    </row>
    <row r="24" spans="1:44" x14ac:dyDescent="0.2">
      <c r="A24">
        <f>ROW(Source!A37)</f>
        <v>37</v>
      </c>
      <c r="B24">
        <v>42706605</v>
      </c>
      <c r="C24">
        <v>42559144</v>
      </c>
      <c r="D24">
        <v>30541208</v>
      </c>
      <c r="E24">
        <v>30515945</v>
      </c>
      <c r="F24">
        <v>1</v>
      </c>
      <c r="G24">
        <v>30515945</v>
      </c>
      <c r="H24">
        <v>3</v>
      </c>
      <c r="I24" t="s">
        <v>555</v>
      </c>
      <c r="J24" t="s">
        <v>3</v>
      </c>
      <c r="K24" t="s">
        <v>556</v>
      </c>
      <c r="L24">
        <v>1344</v>
      </c>
      <c r="N24">
        <v>1008</v>
      </c>
      <c r="O24" t="s">
        <v>554</v>
      </c>
      <c r="P24" t="s">
        <v>554</v>
      </c>
      <c r="Q24">
        <v>1</v>
      </c>
      <c r="X24">
        <v>18.13</v>
      </c>
      <c r="Y24">
        <v>1</v>
      </c>
      <c r="Z24">
        <v>0</v>
      </c>
      <c r="AA24">
        <v>0</v>
      </c>
      <c r="AB24">
        <v>0</v>
      </c>
      <c r="AC24">
        <v>0</v>
      </c>
      <c r="AD24">
        <v>1</v>
      </c>
      <c r="AE24">
        <v>0</v>
      </c>
      <c r="AF24" t="s">
        <v>3</v>
      </c>
      <c r="AG24">
        <v>18.13</v>
      </c>
      <c r="AH24">
        <v>2</v>
      </c>
      <c r="AI24">
        <v>42706605</v>
      </c>
      <c r="AJ24">
        <v>12</v>
      </c>
      <c r="AK24">
        <v>0</v>
      </c>
      <c r="AL24">
        <v>0</v>
      </c>
      <c r="AM24">
        <v>0</v>
      </c>
      <c r="AN24">
        <v>0</v>
      </c>
      <c r="AO24">
        <v>0</v>
      </c>
      <c r="AP24">
        <v>0</v>
      </c>
      <c r="AQ24">
        <v>0</v>
      </c>
      <c r="AR24">
        <v>0</v>
      </c>
    </row>
    <row r="25" spans="1:44" x14ac:dyDescent="0.2">
      <c r="A25">
        <f>ROW(Source!A44)</f>
        <v>44</v>
      </c>
      <c r="B25">
        <v>42706609</v>
      </c>
      <c r="C25">
        <v>42559152</v>
      </c>
      <c r="D25">
        <v>30515951</v>
      </c>
      <c r="E25">
        <v>30515945</v>
      </c>
      <c r="F25">
        <v>1</v>
      </c>
      <c r="G25">
        <v>30515945</v>
      </c>
      <c r="H25">
        <v>1</v>
      </c>
      <c r="I25" t="s">
        <v>549</v>
      </c>
      <c r="J25" t="s">
        <v>3</v>
      </c>
      <c r="K25" t="s">
        <v>550</v>
      </c>
      <c r="L25">
        <v>1191</v>
      </c>
      <c r="N25">
        <v>1013</v>
      </c>
      <c r="O25" t="s">
        <v>551</v>
      </c>
      <c r="P25" t="s">
        <v>551</v>
      </c>
      <c r="Q25">
        <v>1</v>
      </c>
      <c r="X25">
        <v>29.7</v>
      </c>
      <c r="Y25">
        <v>0</v>
      </c>
      <c r="Z25">
        <v>0</v>
      </c>
      <c r="AA25">
        <v>0</v>
      </c>
      <c r="AB25">
        <v>0</v>
      </c>
      <c r="AC25">
        <v>0</v>
      </c>
      <c r="AD25">
        <v>1</v>
      </c>
      <c r="AE25">
        <v>1</v>
      </c>
      <c r="AF25" t="s">
        <v>22</v>
      </c>
      <c r="AG25">
        <v>34.154999999999994</v>
      </c>
      <c r="AH25">
        <v>2</v>
      </c>
      <c r="AI25">
        <v>42706609</v>
      </c>
      <c r="AJ25">
        <v>13</v>
      </c>
      <c r="AK25">
        <v>0</v>
      </c>
      <c r="AL25">
        <v>0</v>
      </c>
      <c r="AM25">
        <v>0</v>
      </c>
      <c r="AN25">
        <v>0</v>
      </c>
      <c r="AO25">
        <v>0</v>
      </c>
      <c r="AP25">
        <v>0</v>
      </c>
      <c r="AQ25">
        <v>0</v>
      </c>
      <c r="AR25">
        <v>0</v>
      </c>
    </row>
    <row r="26" spans="1:44" x14ac:dyDescent="0.2">
      <c r="A26">
        <f>ROW(Source!A44)</f>
        <v>44</v>
      </c>
      <c r="B26">
        <v>42706610</v>
      </c>
      <c r="C26">
        <v>42559152</v>
      </c>
      <c r="D26">
        <v>30516999</v>
      </c>
      <c r="E26">
        <v>30515945</v>
      </c>
      <c r="F26">
        <v>1</v>
      </c>
      <c r="G26">
        <v>30515945</v>
      </c>
      <c r="H26">
        <v>2</v>
      </c>
      <c r="I26" t="s">
        <v>552</v>
      </c>
      <c r="J26" t="s">
        <v>3</v>
      </c>
      <c r="K26" t="s">
        <v>553</v>
      </c>
      <c r="L26">
        <v>1344</v>
      </c>
      <c r="N26">
        <v>1008</v>
      </c>
      <c r="O26" t="s">
        <v>554</v>
      </c>
      <c r="P26" t="s">
        <v>554</v>
      </c>
      <c r="Q26">
        <v>1</v>
      </c>
      <c r="X26">
        <v>43.16</v>
      </c>
      <c r="Y26">
        <v>0</v>
      </c>
      <c r="Z26">
        <v>1</v>
      </c>
      <c r="AA26">
        <v>0</v>
      </c>
      <c r="AB26">
        <v>0</v>
      </c>
      <c r="AC26">
        <v>0</v>
      </c>
      <c r="AD26">
        <v>1</v>
      </c>
      <c r="AE26">
        <v>0</v>
      </c>
      <c r="AF26" t="s">
        <v>21</v>
      </c>
      <c r="AG26">
        <v>53.949999999999996</v>
      </c>
      <c r="AH26">
        <v>2</v>
      </c>
      <c r="AI26">
        <v>42706610</v>
      </c>
      <c r="AJ26">
        <v>14</v>
      </c>
      <c r="AK26">
        <v>0</v>
      </c>
      <c r="AL26">
        <v>0</v>
      </c>
      <c r="AM26">
        <v>0</v>
      </c>
      <c r="AN26">
        <v>0</v>
      </c>
      <c r="AO26">
        <v>0</v>
      </c>
      <c r="AP26">
        <v>0</v>
      </c>
      <c r="AQ26">
        <v>0</v>
      </c>
      <c r="AR26">
        <v>0</v>
      </c>
    </row>
    <row r="27" spans="1:44" x14ac:dyDescent="0.2">
      <c r="A27">
        <f>ROW(Source!A44)</f>
        <v>44</v>
      </c>
      <c r="B27">
        <v>42706611</v>
      </c>
      <c r="C27">
        <v>42559152</v>
      </c>
      <c r="D27">
        <v>30534106</v>
      </c>
      <c r="E27">
        <v>30515945</v>
      </c>
      <c r="F27">
        <v>1</v>
      </c>
      <c r="G27">
        <v>30515945</v>
      </c>
      <c r="H27">
        <v>3</v>
      </c>
      <c r="I27" t="s">
        <v>643</v>
      </c>
      <c r="J27" t="s">
        <v>3</v>
      </c>
      <c r="K27" t="s">
        <v>644</v>
      </c>
      <c r="L27">
        <v>1346</v>
      </c>
      <c r="N27">
        <v>1009</v>
      </c>
      <c r="O27" t="s">
        <v>611</v>
      </c>
      <c r="P27" t="s">
        <v>611</v>
      </c>
      <c r="Q27">
        <v>1</v>
      </c>
      <c r="X27">
        <v>0</v>
      </c>
      <c r="Y27">
        <v>0</v>
      </c>
      <c r="Z27">
        <v>0</v>
      </c>
      <c r="AA27">
        <v>0</v>
      </c>
      <c r="AB27">
        <v>0</v>
      </c>
      <c r="AC27">
        <v>0</v>
      </c>
      <c r="AD27">
        <v>0</v>
      </c>
      <c r="AE27">
        <v>0</v>
      </c>
      <c r="AF27" t="s">
        <v>3</v>
      </c>
      <c r="AG27">
        <v>0</v>
      </c>
      <c r="AH27">
        <v>3</v>
      </c>
      <c r="AI27">
        <v>-1</v>
      </c>
      <c r="AJ27" t="s">
        <v>3</v>
      </c>
      <c r="AK27">
        <v>0</v>
      </c>
      <c r="AL27">
        <v>0</v>
      </c>
      <c r="AM27">
        <v>0</v>
      </c>
      <c r="AN27">
        <v>0</v>
      </c>
      <c r="AO27">
        <v>0</v>
      </c>
      <c r="AP27">
        <v>0</v>
      </c>
      <c r="AQ27">
        <v>0</v>
      </c>
      <c r="AR27">
        <v>0</v>
      </c>
    </row>
    <row r="28" spans="1:44" x14ac:dyDescent="0.2">
      <c r="A28">
        <f>ROW(Source!A44)</f>
        <v>44</v>
      </c>
      <c r="B28">
        <v>42706612</v>
      </c>
      <c r="C28">
        <v>42559152</v>
      </c>
      <c r="D28">
        <v>30536355</v>
      </c>
      <c r="E28">
        <v>30515945</v>
      </c>
      <c r="F28">
        <v>1</v>
      </c>
      <c r="G28">
        <v>30515945</v>
      </c>
      <c r="H28">
        <v>3</v>
      </c>
      <c r="I28" t="s">
        <v>645</v>
      </c>
      <c r="J28" t="s">
        <v>3</v>
      </c>
      <c r="K28" t="s">
        <v>646</v>
      </c>
      <c r="L28">
        <v>1354</v>
      </c>
      <c r="N28">
        <v>1010</v>
      </c>
      <c r="O28" t="s">
        <v>43</v>
      </c>
      <c r="P28" t="s">
        <v>43</v>
      </c>
      <c r="Q28">
        <v>1</v>
      </c>
      <c r="X28">
        <v>0</v>
      </c>
      <c r="Y28">
        <v>0</v>
      </c>
      <c r="Z28">
        <v>0</v>
      </c>
      <c r="AA28">
        <v>0</v>
      </c>
      <c r="AB28">
        <v>0</v>
      </c>
      <c r="AC28">
        <v>0</v>
      </c>
      <c r="AD28">
        <v>0</v>
      </c>
      <c r="AE28">
        <v>0</v>
      </c>
      <c r="AF28" t="s">
        <v>3</v>
      </c>
      <c r="AG28">
        <v>0</v>
      </c>
      <c r="AH28">
        <v>3</v>
      </c>
      <c r="AI28">
        <v>-1</v>
      </c>
      <c r="AJ28" t="s">
        <v>3</v>
      </c>
      <c r="AK28">
        <v>0</v>
      </c>
      <c r="AL28">
        <v>0</v>
      </c>
      <c r="AM28">
        <v>0</v>
      </c>
      <c r="AN28">
        <v>0</v>
      </c>
      <c r="AO28">
        <v>0</v>
      </c>
      <c r="AP28">
        <v>0</v>
      </c>
      <c r="AQ28">
        <v>0</v>
      </c>
      <c r="AR28">
        <v>0</v>
      </c>
    </row>
    <row r="29" spans="1:44" x14ac:dyDescent="0.2">
      <c r="A29">
        <f>ROW(Source!A44)</f>
        <v>44</v>
      </c>
      <c r="B29">
        <v>42706613</v>
      </c>
      <c r="C29">
        <v>42559152</v>
      </c>
      <c r="D29">
        <v>30536214</v>
      </c>
      <c r="E29">
        <v>30515945</v>
      </c>
      <c r="F29">
        <v>1</v>
      </c>
      <c r="G29">
        <v>30515945</v>
      </c>
      <c r="H29">
        <v>3</v>
      </c>
      <c r="I29" t="s">
        <v>647</v>
      </c>
      <c r="J29" t="s">
        <v>3</v>
      </c>
      <c r="K29" t="s">
        <v>648</v>
      </c>
      <c r="L29">
        <v>1301</v>
      </c>
      <c r="N29">
        <v>1003</v>
      </c>
      <c r="O29" t="s">
        <v>38</v>
      </c>
      <c r="P29" t="s">
        <v>38</v>
      </c>
      <c r="Q29">
        <v>1</v>
      </c>
      <c r="X29">
        <v>100</v>
      </c>
      <c r="Y29">
        <v>0</v>
      </c>
      <c r="Z29">
        <v>0</v>
      </c>
      <c r="AA29">
        <v>0</v>
      </c>
      <c r="AB29">
        <v>0</v>
      </c>
      <c r="AC29">
        <v>0</v>
      </c>
      <c r="AD29">
        <v>0</v>
      </c>
      <c r="AE29">
        <v>0</v>
      </c>
      <c r="AF29" t="s">
        <v>3</v>
      </c>
      <c r="AG29">
        <v>100</v>
      </c>
      <c r="AH29">
        <v>3</v>
      </c>
      <c r="AI29">
        <v>-1</v>
      </c>
      <c r="AJ29" t="s">
        <v>3</v>
      </c>
      <c r="AK29">
        <v>0</v>
      </c>
      <c r="AL29">
        <v>0</v>
      </c>
      <c r="AM29">
        <v>0</v>
      </c>
      <c r="AN29">
        <v>0</v>
      </c>
      <c r="AO29">
        <v>0</v>
      </c>
      <c r="AP29">
        <v>0</v>
      </c>
      <c r="AQ29">
        <v>0</v>
      </c>
      <c r="AR29">
        <v>0</v>
      </c>
    </row>
    <row r="30" spans="1:44" x14ac:dyDescent="0.2">
      <c r="A30">
        <f>ROW(Source!A44)</f>
        <v>44</v>
      </c>
      <c r="B30">
        <v>42706614</v>
      </c>
      <c r="C30">
        <v>42559152</v>
      </c>
      <c r="D30">
        <v>30541208</v>
      </c>
      <c r="E30">
        <v>30515945</v>
      </c>
      <c r="F30">
        <v>1</v>
      </c>
      <c r="G30">
        <v>30515945</v>
      </c>
      <c r="H30">
        <v>3</v>
      </c>
      <c r="I30" t="s">
        <v>555</v>
      </c>
      <c r="J30" t="s">
        <v>3</v>
      </c>
      <c r="K30" t="s">
        <v>556</v>
      </c>
      <c r="L30">
        <v>1344</v>
      </c>
      <c r="N30">
        <v>1008</v>
      </c>
      <c r="O30" t="s">
        <v>554</v>
      </c>
      <c r="P30" t="s">
        <v>554</v>
      </c>
      <c r="Q30">
        <v>1</v>
      </c>
      <c r="X30">
        <v>18.13</v>
      </c>
      <c r="Y30">
        <v>1</v>
      </c>
      <c r="Z30">
        <v>0</v>
      </c>
      <c r="AA30">
        <v>0</v>
      </c>
      <c r="AB30">
        <v>0</v>
      </c>
      <c r="AC30">
        <v>0</v>
      </c>
      <c r="AD30">
        <v>1</v>
      </c>
      <c r="AE30">
        <v>0</v>
      </c>
      <c r="AF30" t="s">
        <v>3</v>
      </c>
      <c r="AG30">
        <v>18.13</v>
      </c>
      <c r="AH30">
        <v>2</v>
      </c>
      <c r="AI30">
        <v>42706614</v>
      </c>
      <c r="AJ30">
        <v>15</v>
      </c>
      <c r="AK30">
        <v>0</v>
      </c>
      <c r="AL30">
        <v>0</v>
      </c>
      <c r="AM30">
        <v>0</v>
      </c>
      <c r="AN30">
        <v>0</v>
      </c>
      <c r="AO30">
        <v>0</v>
      </c>
      <c r="AP30">
        <v>0</v>
      </c>
      <c r="AQ30">
        <v>0</v>
      </c>
      <c r="AR30">
        <v>0</v>
      </c>
    </row>
    <row r="31" spans="1:44" x14ac:dyDescent="0.2">
      <c r="A31">
        <f>ROW(Source!A45)</f>
        <v>45</v>
      </c>
      <c r="B31">
        <v>42706609</v>
      </c>
      <c r="C31">
        <v>42559152</v>
      </c>
      <c r="D31">
        <v>30515951</v>
      </c>
      <c r="E31">
        <v>30515945</v>
      </c>
      <c r="F31">
        <v>1</v>
      </c>
      <c r="G31">
        <v>30515945</v>
      </c>
      <c r="H31">
        <v>1</v>
      </c>
      <c r="I31" t="s">
        <v>549</v>
      </c>
      <c r="J31" t="s">
        <v>3</v>
      </c>
      <c r="K31" t="s">
        <v>550</v>
      </c>
      <c r="L31">
        <v>1191</v>
      </c>
      <c r="N31">
        <v>1013</v>
      </c>
      <c r="O31" t="s">
        <v>551</v>
      </c>
      <c r="P31" t="s">
        <v>551</v>
      </c>
      <c r="Q31">
        <v>1</v>
      </c>
      <c r="X31">
        <v>29.7</v>
      </c>
      <c r="Y31">
        <v>0</v>
      </c>
      <c r="Z31">
        <v>0</v>
      </c>
      <c r="AA31">
        <v>0</v>
      </c>
      <c r="AB31">
        <v>0</v>
      </c>
      <c r="AC31">
        <v>0</v>
      </c>
      <c r="AD31">
        <v>1</v>
      </c>
      <c r="AE31">
        <v>1</v>
      </c>
      <c r="AF31" t="s">
        <v>22</v>
      </c>
      <c r="AG31">
        <v>34.154999999999994</v>
      </c>
      <c r="AH31">
        <v>2</v>
      </c>
      <c r="AI31">
        <v>42706609</v>
      </c>
      <c r="AJ31">
        <v>16</v>
      </c>
      <c r="AK31">
        <v>0</v>
      </c>
      <c r="AL31">
        <v>0</v>
      </c>
      <c r="AM31">
        <v>0</v>
      </c>
      <c r="AN31">
        <v>0</v>
      </c>
      <c r="AO31">
        <v>0</v>
      </c>
      <c r="AP31">
        <v>0</v>
      </c>
      <c r="AQ31">
        <v>0</v>
      </c>
      <c r="AR31">
        <v>0</v>
      </c>
    </row>
    <row r="32" spans="1:44" x14ac:dyDescent="0.2">
      <c r="A32">
        <f>ROW(Source!A45)</f>
        <v>45</v>
      </c>
      <c r="B32">
        <v>42706610</v>
      </c>
      <c r="C32">
        <v>42559152</v>
      </c>
      <c r="D32">
        <v>30516999</v>
      </c>
      <c r="E32">
        <v>30515945</v>
      </c>
      <c r="F32">
        <v>1</v>
      </c>
      <c r="G32">
        <v>30515945</v>
      </c>
      <c r="H32">
        <v>2</v>
      </c>
      <c r="I32" t="s">
        <v>552</v>
      </c>
      <c r="J32" t="s">
        <v>3</v>
      </c>
      <c r="K32" t="s">
        <v>553</v>
      </c>
      <c r="L32">
        <v>1344</v>
      </c>
      <c r="N32">
        <v>1008</v>
      </c>
      <c r="O32" t="s">
        <v>554</v>
      </c>
      <c r="P32" t="s">
        <v>554</v>
      </c>
      <c r="Q32">
        <v>1</v>
      </c>
      <c r="X32">
        <v>43.16</v>
      </c>
      <c r="Y32">
        <v>0</v>
      </c>
      <c r="Z32">
        <v>1</v>
      </c>
      <c r="AA32">
        <v>0</v>
      </c>
      <c r="AB32">
        <v>0</v>
      </c>
      <c r="AC32">
        <v>0</v>
      </c>
      <c r="AD32">
        <v>1</v>
      </c>
      <c r="AE32">
        <v>0</v>
      </c>
      <c r="AF32" t="s">
        <v>21</v>
      </c>
      <c r="AG32">
        <v>53.949999999999996</v>
      </c>
      <c r="AH32">
        <v>2</v>
      </c>
      <c r="AI32">
        <v>42706610</v>
      </c>
      <c r="AJ32">
        <v>17</v>
      </c>
      <c r="AK32">
        <v>0</v>
      </c>
      <c r="AL32">
        <v>0</v>
      </c>
      <c r="AM32">
        <v>0</v>
      </c>
      <c r="AN32">
        <v>0</v>
      </c>
      <c r="AO32">
        <v>0</v>
      </c>
      <c r="AP32">
        <v>0</v>
      </c>
      <c r="AQ32">
        <v>0</v>
      </c>
      <c r="AR32">
        <v>0</v>
      </c>
    </row>
    <row r="33" spans="1:44" x14ac:dyDescent="0.2">
      <c r="A33">
        <f>ROW(Source!A45)</f>
        <v>45</v>
      </c>
      <c r="B33">
        <v>42706611</v>
      </c>
      <c r="C33">
        <v>42559152</v>
      </c>
      <c r="D33">
        <v>30534106</v>
      </c>
      <c r="E33">
        <v>30515945</v>
      </c>
      <c r="F33">
        <v>1</v>
      </c>
      <c r="G33">
        <v>30515945</v>
      </c>
      <c r="H33">
        <v>3</v>
      </c>
      <c r="I33" t="s">
        <v>643</v>
      </c>
      <c r="J33" t="s">
        <v>3</v>
      </c>
      <c r="K33" t="s">
        <v>644</v>
      </c>
      <c r="L33">
        <v>1346</v>
      </c>
      <c r="N33">
        <v>1009</v>
      </c>
      <c r="O33" t="s">
        <v>611</v>
      </c>
      <c r="P33" t="s">
        <v>611</v>
      </c>
      <c r="Q33">
        <v>1</v>
      </c>
      <c r="X33">
        <v>0</v>
      </c>
      <c r="Y33">
        <v>0</v>
      </c>
      <c r="Z33">
        <v>0</v>
      </c>
      <c r="AA33">
        <v>0</v>
      </c>
      <c r="AB33">
        <v>0</v>
      </c>
      <c r="AC33">
        <v>0</v>
      </c>
      <c r="AD33">
        <v>0</v>
      </c>
      <c r="AE33">
        <v>0</v>
      </c>
      <c r="AF33" t="s">
        <v>3</v>
      </c>
      <c r="AG33">
        <v>0</v>
      </c>
      <c r="AH33">
        <v>3</v>
      </c>
      <c r="AI33">
        <v>-1</v>
      </c>
      <c r="AJ33" t="s">
        <v>3</v>
      </c>
      <c r="AK33">
        <v>0</v>
      </c>
      <c r="AL33">
        <v>0</v>
      </c>
      <c r="AM33">
        <v>0</v>
      </c>
      <c r="AN33">
        <v>0</v>
      </c>
      <c r="AO33">
        <v>0</v>
      </c>
      <c r="AP33">
        <v>0</v>
      </c>
      <c r="AQ33">
        <v>0</v>
      </c>
      <c r="AR33">
        <v>0</v>
      </c>
    </row>
    <row r="34" spans="1:44" x14ac:dyDescent="0.2">
      <c r="A34">
        <f>ROW(Source!A45)</f>
        <v>45</v>
      </c>
      <c r="B34">
        <v>42706612</v>
      </c>
      <c r="C34">
        <v>42559152</v>
      </c>
      <c r="D34">
        <v>30536355</v>
      </c>
      <c r="E34">
        <v>30515945</v>
      </c>
      <c r="F34">
        <v>1</v>
      </c>
      <c r="G34">
        <v>30515945</v>
      </c>
      <c r="H34">
        <v>3</v>
      </c>
      <c r="I34" t="s">
        <v>645</v>
      </c>
      <c r="J34" t="s">
        <v>3</v>
      </c>
      <c r="K34" t="s">
        <v>646</v>
      </c>
      <c r="L34">
        <v>1354</v>
      </c>
      <c r="N34">
        <v>1010</v>
      </c>
      <c r="O34" t="s">
        <v>43</v>
      </c>
      <c r="P34" t="s">
        <v>43</v>
      </c>
      <c r="Q34">
        <v>1</v>
      </c>
      <c r="X34">
        <v>0</v>
      </c>
      <c r="Y34">
        <v>0</v>
      </c>
      <c r="Z34">
        <v>0</v>
      </c>
      <c r="AA34">
        <v>0</v>
      </c>
      <c r="AB34">
        <v>0</v>
      </c>
      <c r="AC34">
        <v>0</v>
      </c>
      <c r="AD34">
        <v>0</v>
      </c>
      <c r="AE34">
        <v>0</v>
      </c>
      <c r="AF34" t="s">
        <v>3</v>
      </c>
      <c r="AG34">
        <v>0</v>
      </c>
      <c r="AH34">
        <v>3</v>
      </c>
      <c r="AI34">
        <v>-1</v>
      </c>
      <c r="AJ34" t="s">
        <v>3</v>
      </c>
      <c r="AK34">
        <v>0</v>
      </c>
      <c r="AL34">
        <v>0</v>
      </c>
      <c r="AM34">
        <v>0</v>
      </c>
      <c r="AN34">
        <v>0</v>
      </c>
      <c r="AO34">
        <v>0</v>
      </c>
      <c r="AP34">
        <v>0</v>
      </c>
      <c r="AQ34">
        <v>0</v>
      </c>
      <c r="AR34">
        <v>0</v>
      </c>
    </row>
    <row r="35" spans="1:44" x14ac:dyDescent="0.2">
      <c r="A35">
        <f>ROW(Source!A45)</f>
        <v>45</v>
      </c>
      <c r="B35">
        <v>42706613</v>
      </c>
      <c r="C35">
        <v>42559152</v>
      </c>
      <c r="D35">
        <v>30536214</v>
      </c>
      <c r="E35">
        <v>30515945</v>
      </c>
      <c r="F35">
        <v>1</v>
      </c>
      <c r="G35">
        <v>30515945</v>
      </c>
      <c r="H35">
        <v>3</v>
      </c>
      <c r="I35" t="s">
        <v>647</v>
      </c>
      <c r="J35" t="s">
        <v>3</v>
      </c>
      <c r="K35" t="s">
        <v>648</v>
      </c>
      <c r="L35">
        <v>1301</v>
      </c>
      <c r="N35">
        <v>1003</v>
      </c>
      <c r="O35" t="s">
        <v>38</v>
      </c>
      <c r="P35" t="s">
        <v>38</v>
      </c>
      <c r="Q35">
        <v>1</v>
      </c>
      <c r="X35">
        <v>100</v>
      </c>
      <c r="Y35">
        <v>0</v>
      </c>
      <c r="Z35">
        <v>0</v>
      </c>
      <c r="AA35">
        <v>0</v>
      </c>
      <c r="AB35">
        <v>0</v>
      </c>
      <c r="AC35">
        <v>0</v>
      </c>
      <c r="AD35">
        <v>0</v>
      </c>
      <c r="AE35">
        <v>0</v>
      </c>
      <c r="AF35" t="s">
        <v>3</v>
      </c>
      <c r="AG35">
        <v>100</v>
      </c>
      <c r="AH35">
        <v>3</v>
      </c>
      <c r="AI35">
        <v>-1</v>
      </c>
      <c r="AJ35" t="s">
        <v>3</v>
      </c>
      <c r="AK35">
        <v>0</v>
      </c>
      <c r="AL35">
        <v>0</v>
      </c>
      <c r="AM35">
        <v>0</v>
      </c>
      <c r="AN35">
        <v>0</v>
      </c>
      <c r="AO35">
        <v>0</v>
      </c>
      <c r="AP35">
        <v>0</v>
      </c>
      <c r="AQ35">
        <v>0</v>
      </c>
      <c r="AR35">
        <v>0</v>
      </c>
    </row>
    <row r="36" spans="1:44" x14ac:dyDescent="0.2">
      <c r="A36">
        <f>ROW(Source!A45)</f>
        <v>45</v>
      </c>
      <c r="B36">
        <v>42706614</v>
      </c>
      <c r="C36">
        <v>42559152</v>
      </c>
      <c r="D36">
        <v>30541208</v>
      </c>
      <c r="E36">
        <v>30515945</v>
      </c>
      <c r="F36">
        <v>1</v>
      </c>
      <c r="G36">
        <v>30515945</v>
      </c>
      <c r="H36">
        <v>3</v>
      </c>
      <c r="I36" t="s">
        <v>555</v>
      </c>
      <c r="J36" t="s">
        <v>3</v>
      </c>
      <c r="K36" t="s">
        <v>556</v>
      </c>
      <c r="L36">
        <v>1344</v>
      </c>
      <c r="N36">
        <v>1008</v>
      </c>
      <c r="O36" t="s">
        <v>554</v>
      </c>
      <c r="P36" t="s">
        <v>554</v>
      </c>
      <c r="Q36">
        <v>1</v>
      </c>
      <c r="X36">
        <v>18.13</v>
      </c>
      <c r="Y36">
        <v>1</v>
      </c>
      <c r="Z36">
        <v>0</v>
      </c>
      <c r="AA36">
        <v>0</v>
      </c>
      <c r="AB36">
        <v>0</v>
      </c>
      <c r="AC36">
        <v>0</v>
      </c>
      <c r="AD36">
        <v>1</v>
      </c>
      <c r="AE36">
        <v>0</v>
      </c>
      <c r="AF36" t="s">
        <v>3</v>
      </c>
      <c r="AG36">
        <v>18.13</v>
      </c>
      <c r="AH36">
        <v>2</v>
      </c>
      <c r="AI36">
        <v>42706614</v>
      </c>
      <c r="AJ36">
        <v>18</v>
      </c>
      <c r="AK36">
        <v>0</v>
      </c>
      <c r="AL36">
        <v>0</v>
      </c>
      <c r="AM36">
        <v>0</v>
      </c>
      <c r="AN36">
        <v>0</v>
      </c>
      <c r="AO36">
        <v>0</v>
      </c>
      <c r="AP36">
        <v>0</v>
      </c>
      <c r="AQ36">
        <v>0</v>
      </c>
      <c r="AR36">
        <v>0</v>
      </c>
    </row>
    <row r="37" spans="1:44" x14ac:dyDescent="0.2">
      <c r="A37">
        <f>ROW(Source!A52)</f>
        <v>52</v>
      </c>
      <c r="B37">
        <v>42706618</v>
      </c>
      <c r="C37">
        <v>42559160</v>
      </c>
      <c r="D37">
        <v>30515951</v>
      </c>
      <c r="E37">
        <v>30515945</v>
      </c>
      <c r="F37">
        <v>1</v>
      </c>
      <c r="G37">
        <v>30515945</v>
      </c>
      <c r="H37">
        <v>1</v>
      </c>
      <c r="I37" t="s">
        <v>549</v>
      </c>
      <c r="J37" t="s">
        <v>3</v>
      </c>
      <c r="K37" t="s">
        <v>550</v>
      </c>
      <c r="L37">
        <v>1191</v>
      </c>
      <c r="N37">
        <v>1013</v>
      </c>
      <c r="O37" t="s">
        <v>551</v>
      </c>
      <c r="P37" t="s">
        <v>551</v>
      </c>
      <c r="Q37">
        <v>1</v>
      </c>
      <c r="X37">
        <v>29.7</v>
      </c>
      <c r="Y37">
        <v>0</v>
      </c>
      <c r="Z37">
        <v>0</v>
      </c>
      <c r="AA37">
        <v>0</v>
      </c>
      <c r="AB37">
        <v>0</v>
      </c>
      <c r="AC37">
        <v>0</v>
      </c>
      <c r="AD37">
        <v>1</v>
      </c>
      <c r="AE37">
        <v>1</v>
      </c>
      <c r="AF37" t="s">
        <v>22</v>
      </c>
      <c r="AG37">
        <v>34.154999999999994</v>
      </c>
      <c r="AH37">
        <v>2</v>
      </c>
      <c r="AI37">
        <v>42706618</v>
      </c>
      <c r="AJ37">
        <v>19</v>
      </c>
      <c r="AK37">
        <v>0</v>
      </c>
      <c r="AL37">
        <v>0</v>
      </c>
      <c r="AM37">
        <v>0</v>
      </c>
      <c r="AN37">
        <v>0</v>
      </c>
      <c r="AO37">
        <v>0</v>
      </c>
      <c r="AP37">
        <v>0</v>
      </c>
      <c r="AQ37">
        <v>0</v>
      </c>
      <c r="AR37">
        <v>0</v>
      </c>
    </row>
    <row r="38" spans="1:44" x14ac:dyDescent="0.2">
      <c r="A38">
        <f>ROW(Source!A52)</f>
        <v>52</v>
      </c>
      <c r="B38">
        <v>42706619</v>
      </c>
      <c r="C38">
        <v>42559160</v>
      </c>
      <c r="D38">
        <v>30516999</v>
      </c>
      <c r="E38">
        <v>30515945</v>
      </c>
      <c r="F38">
        <v>1</v>
      </c>
      <c r="G38">
        <v>30515945</v>
      </c>
      <c r="H38">
        <v>2</v>
      </c>
      <c r="I38" t="s">
        <v>552</v>
      </c>
      <c r="J38" t="s">
        <v>3</v>
      </c>
      <c r="K38" t="s">
        <v>553</v>
      </c>
      <c r="L38">
        <v>1344</v>
      </c>
      <c r="N38">
        <v>1008</v>
      </c>
      <c r="O38" t="s">
        <v>554</v>
      </c>
      <c r="P38" t="s">
        <v>554</v>
      </c>
      <c r="Q38">
        <v>1</v>
      </c>
      <c r="X38">
        <v>43.16</v>
      </c>
      <c r="Y38">
        <v>0</v>
      </c>
      <c r="Z38">
        <v>1</v>
      </c>
      <c r="AA38">
        <v>0</v>
      </c>
      <c r="AB38">
        <v>0</v>
      </c>
      <c r="AC38">
        <v>0</v>
      </c>
      <c r="AD38">
        <v>1</v>
      </c>
      <c r="AE38">
        <v>0</v>
      </c>
      <c r="AF38" t="s">
        <v>21</v>
      </c>
      <c r="AG38">
        <v>53.949999999999996</v>
      </c>
      <c r="AH38">
        <v>2</v>
      </c>
      <c r="AI38">
        <v>42706619</v>
      </c>
      <c r="AJ38">
        <v>20</v>
      </c>
      <c r="AK38">
        <v>0</v>
      </c>
      <c r="AL38">
        <v>0</v>
      </c>
      <c r="AM38">
        <v>0</v>
      </c>
      <c r="AN38">
        <v>0</v>
      </c>
      <c r="AO38">
        <v>0</v>
      </c>
      <c r="AP38">
        <v>0</v>
      </c>
      <c r="AQ38">
        <v>0</v>
      </c>
      <c r="AR38">
        <v>0</v>
      </c>
    </row>
    <row r="39" spans="1:44" x14ac:dyDescent="0.2">
      <c r="A39">
        <f>ROW(Source!A52)</f>
        <v>52</v>
      </c>
      <c r="B39">
        <v>42706620</v>
      </c>
      <c r="C39">
        <v>42559160</v>
      </c>
      <c r="D39">
        <v>30534106</v>
      </c>
      <c r="E39">
        <v>30515945</v>
      </c>
      <c r="F39">
        <v>1</v>
      </c>
      <c r="G39">
        <v>30515945</v>
      </c>
      <c r="H39">
        <v>3</v>
      </c>
      <c r="I39" t="s">
        <v>643</v>
      </c>
      <c r="J39" t="s">
        <v>3</v>
      </c>
      <c r="K39" t="s">
        <v>644</v>
      </c>
      <c r="L39">
        <v>1346</v>
      </c>
      <c r="N39">
        <v>1009</v>
      </c>
      <c r="O39" t="s">
        <v>611</v>
      </c>
      <c r="P39" t="s">
        <v>611</v>
      </c>
      <c r="Q39">
        <v>1</v>
      </c>
      <c r="X39">
        <v>0</v>
      </c>
      <c r="Y39">
        <v>0</v>
      </c>
      <c r="Z39">
        <v>0</v>
      </c>
      <c r="AA39">
        <v>0</v>
      </c>
      <c r="AB39">
        <v>0</v>
      </c>
      <c r="AC39">
        <v>0</v>
      </c>
      <c r="AD39">
        <v>0</v>
      </c>
      <c r="AE39">
        <v>0</v>
      </c>
      <c r="AF39" t="s">
        <v>3</v>
      </c>
      <c r="AG39">
        <v>0</v>
      </c>
      <c r="AH39">
        <v>3</v>
      </c>
      <c r="AI39">
        <v>-1</v>
      </c>
      <c r="AJ39" t="s">
        <v>3</v>
      </c>
      <c r="AK39">
        <v>0</v>
      </c>
      <c r="AL39">
        <v>0</v>
      </c>
      <c r="AM39">
        <v>0</v>
      </c>
      <c r="AN39">
        <v>0</v>
      </c>
      <c r="AO39">
        <v>0</v>
      </c>
      <c r="AP39">
        <v>0</v>
      </c>
      <c r="AQ39">
        <v>0</v>
      </c>
      <c r="AR39">
        <v>0</v>
      </c>
    </row>
    <row r="40" spans="1:44" x14ac:dyDescent="0.2">
      <c r="A40">
        <f>ROW(Source!A52)</f>
        <v>52</v>
      </c>
      <c r="B40">
        <v>42706621</v>
      </c>
      <c r="C40">
        <v>42559160</v>
      </c>
      <c r="D40">
        <v>30536355</v>
      </c>
      <c r="E40">
        <v>30515945</v>
      </c>
      <c r="F40">
        <v>1</v>
      </c>
      <c r="G40">
        <v>30515945</v>
      </c>
      <c r="H40">
        <v>3</v>
      </c>
      <c r="I40" t="s">
        <v>645</v>
      </c>
      <c r="J40" t="s">
        <v>3</v>
      </c>
      <c r="K40" t="s">
        <v>646</v>
      </c>
      <c r="L40">
        <v>1354</v>
      </c>
      <c r="N40">
        <v>1010</v>
      </c>
      <c r="O40" t="s">
        <v>43</v>
      </c>
      <c r="P40" t="s">
        <v>43</v>
      </c>
      <c r="Q40">
        <v>1</v>
      </c>
      <c r="X40">
        <v>0</v>
      </c>
      <c r="Y40">
        <v>0</v>
      </c>
      <c r="Z40">
        <v>0</v>
      </c>
      <c r="AA40">
        <v>0</v>
      </c>
      <c r="AB40">
        <v>0</v>
      </c>
      <c r="AC40">
        <v>0</v>
      </c>
      <c r="AD40">
        <v>0</v>
      </c>
      <c r="AE40">
        <v>0</v>
      </c>
      <c r="AF40" t="s">
        <v>3</v>
      </c>
      <c r="AG40">
        <v>0</v>
      </c>
      <c r="AH40">
        <v>3</v>
      </c>
      <c r="AI40">
        <v>-1</v>
      </c>
      <c r="AJ40" t="s">
        <v>3</v>
      </c>
      <c r="AK40">
        <v>0</v>
      </c>
      <c r="AL40">
        <v>0</v>
      </c>
      <c r="AM40">
        <v>0</v>
      </c>
      <c r="AN40">
        <v>0</v>
      </c>
      <c r="AO40">
        <v>0</v>
      </c>
      <c r="AP40">
        <v>0</v>
      </c>
      <c r="AQ40">
        <v>0</v>
      </c>
      <c r="AR40">
        <v>0</v>
      </c>
    </row>
    <row r="41" spans="1:44" x14ac:dyDescent="0.2">
      <c r="A41">
        <f>ROW(Source!A52)</f>
        <v>52</v>
      </c>
      <c r="B41">
        <v>42706622</v>
      </c>
      <c r="C41">
        <v>42559160</v>
      </c>
      <c r="D41">
        <v>30536214</v>
      </c>
      <c r="E41">
        <v>30515945</v>
      </c>
      <c r="F41">
        <v>1</v>
      </c>
      <c r="G41">
        <v>30515945</v>
      </c>
      <c r="H41">
        <v>3</v>
      </c>
      <c r="I41" t="s">
        <v>647</v>
      </c>
      <c r="J41" t="s">
        <v>3</v>
      </c>
      <c r="K41" t="s">
        <v>648</v>
      </c>
      <c r="L41">
        <v>1301</v>
      </c>
      <c r="N41">
        <v>1003</v>
      </c>
      <c r="O41" t="s">
        <v>38</v>
      </c>
      <c r="P41" t="s">
        <v>38</v>
      </c>
      <c r="Q41">
        <v>1</v>
      </c>
      <c r="X41">
        <v>100</v>
      </c>
      <c r="Y41">
        <v>0</v>
      </c>
      <c r="Z41">
        <v>0</v>
      </c>
      <c r="AA41">
        <v>0</v>
      </c>
      <c r="AB41">
        <v>0</v>
      </c>
      <c r="AC41">
        <v>0</v>
      </c>
      <c r="AD41">
        <v>0</v>
      </c>
      <c r="AE41">
        <v>0</v>
      </c>
      <c r="AF41" t="s">
        <v>3</v>
      </c>
      <c r="AG41">
        <v>100</v>
      </c>
      <c r="AH41">
        <v>3</v>
      </c>
      <c r="AI41">
        <v>-1</v>
      </c>
      <c r="AJ41" t="s">
        <v>3</v>
      </c>
      <c r="AK41">
        <v>0</v>
      </c>
      <c r="AL41">
        <v>0</v>
      </c>
      <c r="AM41">
        <v>0</v>
      </c>
      <c r="AN41">
        <v>0</v>
      </c>
      <c r="AO41">
        <v>0</v>
      </c>
      <c r="AP41">
        <v>0</v>
      </c>
      <c r="AQ41">
        <v>0</v>
      </c>
      <c r="AR41">
        <v>0</v>
      </c>
    </row>
    <row r="42" spans="1:44" x14ac:dyDescent="0.2">
      <c r="A42">
        <f>ROW(Source!A52)</f>
        <v>52</v>
      </c>
      <c r="B42">
        <v>42706623</v>
      </c>
      <c r="C42">
        <v>42559160</v>
      </c>
      <c r="D42">
        <v>30541208</v>
      </c>
      <c r="E42">
        <v>30515945</v>
      </c>
      <c r="F42">
        <v>1</v>
      </c>
      <c r="G42">
        <v>30515945</v>
      </c>
      <c r="H42">
        <v>3</v>
      </c>
      <c r="I42" t="s">
        <v>555</v>
      </c>
      <c r="J42" t="s">
        <v>3</v>
      </c>
      <c r="K42" t="s">
        <v>556</v>
      </c>
      <c r="L42">
        <v>1344</v>
      </c>
      <c r="N42">
        <v>1008</v>
      </c>
      <c r="O42" t="s">
        <v>554</v>
      </c>
      <c r="P42" t="s">
        <v>554</v>
      </c>
      <c r="Q42">
        <v>1</v>
      </c>
      <c r="X42">
        <v>18.13</v>
      </c>
      <c r="Y42">
        <v>1</v>
      </c>
      <c r="Z42">
        <v>0</v>
      </c>
      <c r="AA42">
        <v>0</v>
      </c>
      <c r="AB42">
        <v>0</v>
      </c>
      <c r="AC42">
        <v>0</v>
      </c>
      <c r="AD42">
        <v>1</v>
      </c>
      <c r="AE42">
        <v>0</v>
      </c>
      <c r="AF42" t="s">
        <v>3</v>
      </c>
      <c r="AG42">
        <v>18.13</v>
      </c>
      <c r="AH42">
        <v>2</v>
      </c>
      <c r="AI42">
        <v>42706623</v>
      </c>
      <c r="AJ42">
        <v>21</v>
      </c>
      <c r="AK42">
        <v>0</v>
      </c>
      <c r="AL42">
        <v>0</v>
      </c>
      <c r="AM42">
        <v>0</v>
      </c>
      <c r="AN42">
        <v>0</v>
      </c>
      <c r="AO42">
        <v>0</v>
      </c>
      <c r="AP42">
        <v>0</v>
      </c>
      <c r="AQ42">
        <v>0</v>
      </c>
      <c r="AR42">
        <v>0</v>
      </c>
    </row>
    <row r="43" spans="1:44" x14ac:dyDescent="0.2">
      <c r="A43">
        <f>ROW(Source!A53)</f>
        <v>53</v>
      </c>
      <c r="B43">
        <v>42706618</v>
      </c>
      <c r="C43">
        <v>42559160</v>
      </c>
      <c r="D43">
        <v>30515951</v>
      </c>
      <c r="E43">
        <v>30515945</v>
      </c>
      <c r="F43">
        <v>1</v>
      </c>
      <c r="G43">
        <v>30515945</v>
      </c>
      <c r="H43">
        <v>1</v>
      </c>
      <c r="I43" t="s">
        <v>549</v>
      </c>
      <c r="J43" t="s">
        <v>3</v>
      </c>
      <c r="K43" t="s">
        <v>550</v>
      </c>
      <c r="L43">
        <v>1191</v>
      </c>
      <c r="N43">
        <v>1013</v>
      </c>
      <c r="O43" t="s">
        <v>551</v>
      </c>
      <c r="P43" t="s">
        <v>551</v>
      </c>
      <c r="Q43">
        <v>1</v>
      </c>
      <c r="X43">
        <v>29.7</v>
      </c>
      <c r="Y43">
        <v>0</v>
      </c>
      <c r="Z43">
        <v>0</v>
      </c>
      <c r="AA43">
        <v>0</v>
      </c>
      <c r="AB43">
        <v>0</v>
      </c>
      <c r="AC43">
        <v>0</v>
      </c>
      <c r="AD43">
        <v>1</v>
      </c>
      <c r="AE43">
        <v>1</v>
      </c>
      <c r="AF43" t="s">
        <v>22</v>
      </c>
      <c r="AG43">
        <v>34.154999999999994</v>
      </c>
      <c r="AH43">
        <v>2</v>
      </c>
      <c r="AI43">
        <v>42706618</v>
      </c>
      <c r="AJ43">
        <v>22</v>
      </c>
      <c r="AK43">
        <v>0</v>
      </c>
      <c r="AL43">
        <v>0</v>
      </c>
      <c r="AM43">
        <v>0</v>
      </c>
      <c r="AN43">
        <v>0</v>
      </c>
      <c r="AO43">
        <v>0</v>
      </c>
      <c r="AP43">
        <v>0</v>
      </c>
      <c r="AQ43">
        <v>0</v>
      </c>
      <c r="AR43">
        <v>0</v>
      </c>
    </row>
    <row r="44" spans="1:44" x14ac:dyDescent="0.2">
      <c r="A44">
        <f>ROW(Source!A53)</f>
        <v>53</v>
      </c>
      <c r="B44">
        <v>42706619</v>
      </c>
      <c r="C44">
        <v>42559160</v>
      </c>
      <c r="D44">
        <v>30516999</v>
      </c>
      <c r="E44">
        <v>30515945</v>
      </c>
      <c r="F44">
        <v>1</v>
      </c>
      <c r="G44">
        <v>30515945</v>
      </c>
      <c r="H44">
        <v>2</v>
      </c>
      <c r="I44" t="s">
        <v>552</v>
      </c>
      <c r="J44" t="s">
        <v>3</v>
      </c>
      <c r="K44" t="s">
        <v>553</v>
      </c>
      <c r="L44">
        <v>1344</v>
      </c>
      <c r="N44">
        <v>1008</v>
      </c>
      <c r="O44" t="s">
        <v>554</v>
      </c>
      <c r="P44" t="s">
        <v>554</v>
      </c>
      <c r="Q44">
        <v>1</v>
      </c>
      <c r="X44">
        <v>43.16</v>
      </c>
      <c r="Y44">
        <v>0</v>
      </c>
      <c r="Z44">
        <v>1</v>
      </c>
      <c r="AA44">
        <v>0</v>
      </c>
      <c r="AB44">
        <v>0</v>
      </c>
      <c r="AC44">
        <v>0</v>
      </c>
      <c r="AD44">
        <v>1</v>
      </c>
      <c r="AE44">
        <v>0</v>
      </c>
      <c r="AF44" t="s">
        <v>21</v>
      </c>
      <c r="AG44">
        <v>53.949999999999996</v>
      </c>
      <c r="AH44">
        <v>2</v>
      </c>
      <c r="AI44">
        <v>42706619</v>
      </c>
      <c r="AJ44">
        <v>23</v>
      </c>
      <c r="AK44">
        <v>0</v>
      </c>
      <c r="AL44">
        <v>0</v>
      </c>
      <c r="AM44">
        <v>0</v>
      </c>
      <c r="AN44">
        <v>0</v>
      </c>
      <c r="AO44">
        <v>0</v>
      </c>
      <c r="AP44">
        <v>0</v>
      </c>
      <c r="AQ44">
        <v>0</v>
      </c>
      <c r="AR44">
        <v>0</v>
      </c>
    </row>
    <row r="45" spans="1:44" x14ac:dyDescent="0.2">
      <c r="A45">
        <f>ROW(Source!A53)</f>
        <v>53</v>
      </c>
      <c r="B45">
        <v>42706620</v>
      </c>
      <c r="C45">
        <v>42559160</v>
      </c>
      <c r="D45">
        <v>30534106</v>
      </c>
      <c r="E45">
        <v>30515945</v>
      </c>
      <c r="F45">
        <v>1</v>
      </c>
      <c r="G45">
        <v>30515945</v>
      </c>
      <c r="H45">
        <v>3</v>
      </c>
      <c r="I45" t="s">
        <v>643</v>
      </c>
      <c r="J45" t="s">
        <v>3</v>
      </c>
      <c r="K45" t="s">
        <v>644</v>
      </c>
      <c r="L45">
        <v>1346</v>
      </c>
      <c r="N45">
        <v>1009</v>
      </c>
      <c r="O45" t="s">
        <v>611</v>
      </c>
      <c r="P45" t="s">
        <v>611</v>
      </c>
      <c r="Q45">
        <v>1</v>
      </c>
      <c r="X45">
        <v>0</v>
      </c>
      <c r="Y45">
        <v>0</v>
      </c>
      <c r="Z45">
        <v>0</v>
      </c>
      <c r="AA45">
        <v>0</v>
      </c>
      <c r="AB45">
        <v>0</v>
      </c>
      <c r="AC45">
        <v>0</v>
      </c>
      <c r="AD45">
        <v>0</v>
      </c>
      <c r="AE45">
        <v>0</v>
      </c>
      <c r="AF45" t="s">
        <v>3</v>
      </c>
      <c r="AG45">
        <v>0</v>
      </c>
      <c r="AH45">
        <v>3</v>
      </c>
      <c r="AI45">
        <v>-1</v>
      </c>
      <c r="AJ45" t="s">
        <v>3</v>
      </c>
      <c r="AK45">
        <v>0</v>
      </c>
      <c r="AL45">
        <v>0</v>
      </c>
      <c r="AM45">
        <v>0</v>
      </c>
      <c r="AN45">
        <v>0</v>
      </c>
      <c r="AO45">
        <v>0</v>
      </c>
      <c r="AP45">
        <v>0</v>
      </c>
      <c r="AQ45">
        <v>0</v>
      </c>
      <c r="AR45">
        <v>0</v>
      </c>
    </row>
    <row r="46" spans="1:44" x14ac:dyDescent="0.2">
      <c r="A46">
        <f>ROW(Source!A53)</f>
        <v>53</v>
      </c>
      <c r="B46">
        <v>42706621</v>
      </c>
      <c r="C46">
        <v>42559160</v>
      </c>
      <c r="D46">
        <v>30536355</v>
      </c>
      <c r="E46">
        <v>30515945</v>
      </c>
      <c r="F46">
        <v>1</v>
      </c>
      <c r="G46">
        <v>30515945</v>
      </c>
      <c r="H46">
        <v>3</v>
      </c>
      <c r="I46" t="s">
        <v>645</v>
      </c>
      <c r="J46" t="s">
        <v>3</v>
      </c>
      <c r="K46" t="s">
        <v>646</v>
      </c>
      <c r="L46">
        <v>1354</v>
      </c>
      <c r="N46">
        <v>1010</v>
      </c>
      <c r="O46" t="s">
        <v>43</v>
      </c>
      <c r="P46" t="s">
        <v>43</v>
      </c>
      <c r="Q46">
        <v>1</v>
      </c>
      <c r="X46">
        <v>0</v>
      </c>
      <c r="Y46">
        <v>0</v>
      </c>
      <c r="Z46">
        <v>0</v>
      </c>
      <c r="AA46">
        <v>0</v>
      </c>
      <c r="AB46">
        <v>0</v>
      </c>
      <c r="AC46">
        <v>0</v>
      </c>
      <c r="AD46">
        <v>0</v>
      </c>
      <c r="AE46">
        <v>0</v>
      </c>
      <c r="AF46" t="s">
        <v>3</v>
      </c>
      <c r="AG46">
        <v>0</v>
      </c>
      <c r="AH46">
        <v>3</v>
      </c>
      <c r="AI46">
        <v>-1</v>
      </c>
      <c r="AJ46" t="s">
        <v>3</v>
      </c>
      <c r="AK46">
        <v>0</v>
      </c>
      <c r="AL46">
        <v>0</v>
      </c>
      <c r="AM46">
        <v>0</v>
      </c>
      <c r="AN46">
        <v>0</v>
      </c>
      <c r="AO46">
        <v>0</v>
      </c>
      <c r="AP46">
        <v>0</v>
      </c>
      <c r="AQ46">
        <v>0</v>
      </c>
      <c r="AR46">
        <v>0</v>
      </c>
    </row>
    <row r="47" spans="1:44" x14ac:dyDescent="0.2">
      <c r="A47">
        <f>ROW(Source!A53)</f>
        <v>53</v>
      </c>
      <c r="B47">
        <v>42706622</v>
      </c>
      <c r="C47">
        <v>42559160</v>
      </c>
      <c r="D47">
        <v>30536214</v>
      </c>
      <c r="E47">
        <v>30515945</v>
      </c>
      <c r="F47">
        <v>1</v>
      </c>
      <c r="G47">
        <v>30515945</v>
      </c>
      <c r="H47">
        <v>3</v>
      </c>
      <c r="I47" t="s">
        <v>647</v>
      </c>
      <c r="J47" t="s">
        <v>3</v>
      </c>
      <c r="K47" t="s">
        <v>648</v>
      </c>
      <c r="L47">
        <v>1301</v>
      </c>
      <c r="N47">
        <v>1003</v>
      </c>
      <c r="O47" t="s">
        <v>38</v>
      </c>
      <c r="P47" t="s">
        <v>38</v>
      </c>
      <c r="Q47">
        <v>1</v>
      </c>
      <c r="X47">
        <v>100</v>
      </c>
      <c r="Y47">
        <v>0</v>
      </c>
      <c r="Z47">
        <v>0</v>
      </c>
      <c r="AA47">
        <v>0</v>
      </c>
      <c r="AB47">
        <v>0</v>
      </c>
      <c r="AC47">
        <v>0</v>
      </c>
      <c r="AD47">
        <v>0</v>
      </c>
      <c r="AE47">
        <v>0</v>
      </c>
      <c r="AF47" t="s">
        <v>3</v>
      </c>
      <c r="AG47">
        <v>100</v>
      </c>
      <c r="AH47">
        <v>3</v>
      </c>
      <c r="AI47">
        <v>-1</v>
      </c>
      <c r="AJ47" t="s">
        <v>3</v>
      </c>
      <c r="AK47">
        <v>0</v>
      </c>
      <c r="AL47">
        <v>0</v>
      </c>
      <c r="AM47">
        <v>0</v>
      </c>
      <c r="AN47">
        <v>0</v>
      </c>
      <c r="AO47">
        <v>0</v>
      </c>
      <c r="AP47">
        <v>0</v>
      </c>
      <c r="AQ47">
        <v>0</v>
      </c>
      <c r="AR47">
        <v>0</v>
      </c>
    </row>
    <row r="48" spans="1:44" x14ac:dyDescent="0.2">
      <c r="A48">
        <f>ROW(Source!A53)</f>
        <v>53</v>
      </c>
      <c r="B48">
        <v>42706623</v>
      </c>
      <c r="C48">
        <v>42559160</v>
      </c>
      <c r="D48">
        <v>30541208</v>
      </c>
      <c r="E48">
        <v>30515945</v>
      </c>
      <c r="F48">
        <v>1</v>
      </c>
      <c r="G48">
        <v>30515945</v>
      </c>
      <c r="H48">
        <v>3</v>
      </c>
      <c r="I48" t="s">
        <v>555</v>
      </c>
      <c r="J48" t="s">
        <v>3</v>
      </c>
      <c r="K48" t="s">
        <v>556</v>
      </c>
      <c r="L48">
        <v>1344</v>
      </c>
      <c r="N48">
        <v>1008</v>
      </c>
      <c r="O48" t="s">
        <v>554</v>
      </c>
      <c r="P48" t="s">
        <v>554</v>
      </c>
      <c r="Q48">
        <v>1</v>
      </c>
      <c r="X48">
        <v>18.13</v>
      </c>
      <c r="Y48">
        <v>1</v>
      </c>
      <c r="Z48">
        <v>0</v>
      </c>
      <c r="AA48">
        <v>0</v>
      </c>
      <c r="AB48">
        <v>0</v>
      </c>
      <c r="AC48">
        <v>0</v>
      </c>
      <c r="AD48">
        <v>1</v>
      </c>
      <c r="AE48">
        <v>0</v>
      </c>
      <c r="AF48" t="s">
        <v>3</v>
      </c>
      <c r="AG48">
        <v>18.13</v>
      </c>
      <c r="AH48">
        <v>2</v>
      </c>
      <c r="AI48">
        <v>42706623</v>
      </c>
      <c r="AJ48">
        <v>24</v>
      </c>
      <c r="AK48">
        <v>0</v>
      </c>
      <c r="AL48">
        <v>0</v>
      </c>
      <c r="AM48">
        <v>0</v>
      </c>
      <c r="AN48">
        <v>0</v>
      </c>
      <c r="AO48">
        <v>0</v>
      </c>
      <c r="AP48">
        <v>0</v>
      </c>
      <c r="AQ48">
        <v>0</v>
      </c>
      <c r="AR48">
        <v>0</v>
      </c>
    </row>
    <row r="49" spans="1:44" x14ac:dyDescent="0.2">
      <c r="A49">
        <f>ROW(Source!A60)</f>
        <v>60</v>
      </c>
      <c r="B49">
        <v>42706627</v>
      </c>
      <c r="C49">
        <v>42559168</v>
      </c>
      <c r="D49">
        <v>30515951</v>
      </c>
      <c r="E49">
        <v>30515945</v>
      </c>
      <c r="F49">
        <v>1</v>
      </c>
      <c r="G49">
        <v>30515945</v>
      </c>
      <c r="H49">
        <v>1</v>
      </c>
      <c r="I49" t="s">
        <v>549</v>
      </c>
      <c r="J49" t="s">
        <v>3</v>
      </c>
      <c r="K49" t="s">
        <v>550</v>
      </c>
      <c r="L49">
        <v>1191</v>
      </c>
      <c r="N49">
        <v>1013</v>
      </c>
      <c r="O49" t="s">
        <v>551</v>
      </c>
      <c r="P49" t="s">
        <v>551</v>
      </c>
      <c r="Q49">
        <v>1</v>
      </c>
      <c r="X49">
        <v>29.7</v>
      </c>
      <c r="Y49">
        <v>0</v>
      </c>
      <c r="Z49">
        <v>0</v>
      </c>
      <c r="AA49">
        <v>0</v>
      </c>
      <c r="AB49">
        <v>0</v>
      </c>
      <c r="AC49">
        <v>0</v>
      </c>
      <c r="AD49">
        <v>1</v>
      </c>
      <c r="AE49">
        <v>1</v>
      </c>
      <c r="AF49" t="s">
        <v>22</v>
      </c>
      <c r="AG49">
        <v>34.154999999999994</v>
      </c>
      <c r="AH49">
        <v>2</v>
      </c>
      <c r="AI49">
        <v>42706627</v>
      </c>
      <c r="AJ49">
        <v>25</v>
      </c>
      <c r="AK49">
        <v>0</v>
      </c>
      <c r="AL49">
        <v>0</v>
      </c>
      <c r="AM49">
        <v>0</v>
      </c>
      <c r="AN49">
        <v>0</v>
      </c>
      <c r="AO49">
        <v>0</v>
      </c>
      <c r="AP49">
        <v>0</v>
      </c>
      <c r="AQ49">
        <v>0</v>
      </c>
      <c r="AR49">
        <v>0</v>
      </c>
    </row>
    <row r="50" spans="1:44" x14ac:dyDescent="0.2">
      <c r="A50">
        <f>ROW(Source!A60)</f>
        <v>60</v>
      </c>
      <c r="B50">
        <v>42706628</v>
      </c>
      <c r="C50">
        <v>42559168</v>
      </c>
      <c r="D50">
        <v>30516999</v>
      </c>
      <c r="E50">
        <v>30515945</v>
      </c>
      <c r="F50">
        <v>1</v>
      </c>
      <c r="G50">
        <v>30515945</v>
      </c>
      <c r="H50">
        <v>2</v>
      </c>
      <c r="I50" t="s">
        <v>552</v>
      </c>
      <c r="J50" t="s">
        <v>3</v>
      </c>
      <c r="K50" t="s">
        <v>553</v>
      </c>
      <c r="L50">
        <v>1344</v>
      </c>
      <c r="N50">
        <v>1008</v>
      </c>
      <c r="O50" t="s">
        <v>554</v>
      </c>
      <c r="P50" t="s">
        <v>554</v>
      </c>
      <c r="Q50">
        <v>1</v>
      </c>
      <c r="X50">
        <v>43.16</v>
      </c>
      <c r="Y50">
        <v>0</v>
      </c>
      <c r="Z50">
        <v>1</v>
      </c>
      <c r="AA50">
        <v>0</v>
      </c>
      <c r="AB50">
        <v>0</v>
      </c>
      <c r="AC50">
        <v>0</v>
      </c>
      <c r="AD50">
        <v>1</v>
      </c>
      <c r="AE50">
        <v>0</v>
      </c>
      <c r="AF50" t="s">
        <v>21</v>
      </c>
      <c r="AG50">
        <v>53.949999999999996</v>
      </c>
      <c r="AH50">
        <v>2</v>
      </c>
      <c r="AI50">
        <v>42706628</v>
      </c>
      <c r="AJ50">
        <v>26</v>
      </c>
      <c r="AK50">
        <v>0</v>
      </c>
      <c r="AL50">
        <v>0</v>
      </c>
      <c r="AM50">
        <v>0</v>
      </c>
      <c r="AN50">
        <v>0</v>
      </c>
      <c r="AO50">
        <v>0</v>
      </c>
      <c r="AP50">
        <v>0</v>
      </c>
      <c r="AQ50">
        <v>0</v>
      </c>
      <c r="AR50">
        <v>0</v>
      </c>
    </row>
    <row r="51" spans="1:44" x14ac:dyDescent="0.2">
      <c r="A51">
        <f>ROW(Source!A60)</f>
        <v>60</v>
      </c>
      <c r="B51">
        <v>42706629</v>
      </c>
      <c r="C51">
        <v>42559168</v>
      </c>
      <c r="D51">
        <v>30534106</v>
      </c>
      <c r="E51">
        <v>30515945</v>
      </c>
      <c r="F51">
        <v>1</v>
      </c>
      <c r="G51">
        <v>30515945</v>
      </c>
      <c r="H51">
        <v>3</v>
      </c>
      <c r="I51" t="s">
        <v>643</v>
      </c>
      <c r="J51" t="s">
        <v>3</v>
      </c>
      <c r="K51" t="s">
        <v>644</v>
      </c>
      <c r="L51">
        <v>1346</v>
      </c>
      <c r="N51">
        <v>1009</v>
      </c>
      <c r="O51" t="s">
        <v>611</v>
      </c>
      <c r="P51" t="s">
        <v>611</v>
      </c>
      <c r="Q51">
        <v>1</v>
      </c>
      <c r="X51">
        <v>0</v>
      </c>
      <c r="Y51">
        <v>0</v>
      </c>
      <c r="Z51">
        <v>0</v>
      </c>
      <c r="AA51">
        <v>0</v>
      </c>
      <c r="AB51">
        <v>0</v>
      </c>
      <c r="AC51">
        <v>0</v>
      </c>
      <c r="AD51">
        <v>0</v>
      </c>
      <c r="AE51">
        <v>0</v>
      </c>
      <c r="AF51" t="s">
        <v>3</v>
      </c>
      <c r="AG51">
        <v>0</v>
      </c>
      <c r="AH51">
        <v>3</v>
      </c>
      <c r="AI51">
        <v>-1</v>
      </c>
      <c r="AJ51" t="s">
        <v>3</v>
      </c>
      <c r="AK51">
        <v>0</v>
      </c>
      <c r="AL51">
        <v>0</v>
      </c>
      <c r="AM51">
        <v>0</v>
      </c>
      <c r="AN51">
        <v>0</v>
      </c>
      <c r="AO51">
        <v>0</v>
      </c>
      <c r="AP51">
        <v>0</v>
      </c>
      <c r="AQ51">
        <v>0</v>
      </c>
      <c r="AR51">
        <v>0</v>
      </c>
    </row>
    <row r="52" spans="1:44" x14ac:dyDescent="0.2">
      <c r="A52">
        <f>ROW(Source!A60)</f>
        <v>60</v>
      </c>
      <c r="B52">
        <v>42706630</v>
      </c>
      <c r="C52">
        <v>42559168</v>
      </c>
      <c r="D52">
        <v>30536355</v>
      </c>
      <c r="E52">
        <v>30515945</v>
      </c>
      <c r="F52">
        <v>1</v>
      </c>
      <c r="G52">
        <v>30515945</v>
      </c>
      <c r="H52">
        <v>3</v>
      </c>
      <c r="I52" t="s">
        <v>645</v>
      </c>
      <c r="J52" t="s">
        <v>3</v>
      </c>
      <c r="K52" t="s">
        <v>646</v>
      </c>
      <c r="L52">
        <v>1354</v>
      </c>
      <c r="N52">
        <v>1010</v>
      </c>
      <c r="O52" t="s">
        <v>43</v>
      </c>
      <c r="P52" t="s">
        <v>43</v>
      </c>
      <c r="Q52">
        <v>1</v>
      </c>
      <c r="X52">
        <v>0</v>
      </c>
      <c r="Y52">
        <v>0</v>
      </c>
      <c r="Z52">
        <v>0</v>
      </c>
      <c r="AA52">
        <v>0</v>
      </c>
      <c r="AB52">
        <v>0</v>
      </c>
      <c r="AC52">
        <v>0</v>
      </c>
      <c r="AD52">
        <v>0</v>
      </c>
      <c r="AE52">
        <v>0</v>
      </c>
      <c r="AF52" t="s">
        <v>3</v>
      </c>
      <c r="AG52">
        <v>0</v>
      </c>
      <c r="AH52">
        <v>3</v>
      </c>
      <c r="AI52">
        <v>-1</v>
      </c>
      <c r="AJ52" t="s">
        <v>3</v>
      </c>
      <c r="AK52">
        <v>0</v>
      </c>
      <c r="AL52">
        <v>0</v>
      </c>
      <c r="AM52">
        <v>0</v>
      </c>
      <c r="AN52">
        <v>0</v>
      </c>
      <c r="AO52">
        <v>0</v>
      </c>
      <c r="AP52">
        <v>0</v>
      </c>
      <c r="AQ52">
        <v>0</v>
      </c>
      <c r="AR52">
        <v>0</v>
      </c>
    </row>
    <row r="53" spans="1:44" x14ac:dyDescent="0.2">
      <c r="A53">
        <f>ROW(Source!A60)</f>
        <v>60</v>
      </c>
      <c r="B53">
        <v>42706631</v>
      </c>
      <c r="C53">
        <v>42559168</v>
      </c>
      <c r="D53">
        <v>30536214</v>
      </c>
      <c r="E53">
        <v>30515945</v>
      </c>
      <c r="F53">
        <v>1</v>
      </c>
      <c r="G53">
        <v>30515945</v>
      </c>
      <c r="H53">
        <v>3</v>
      </c>
      <c r="I53" t="s">
        <v>647</v>
      </c>
      <c r="J53" t="s">
        <v>3</v>
      </c>
      <c r="K53" t="s">
        <v>648</v>
      </c>
      <c r="L53">
        <v>1301</v>
      </c>
      <c r="N53">
        <v>1003</v>
      </c>
      <c r="O53" t="s">
        <v>38</v>
      </c>
      <c r="P53" t="s">
        <v>38</v>
      </c>
      <c r="Q53">
        <v>1</v>
      </c>
      <c r="X53">
        <v>100</v>
      </c>
      <c r="Y53">
        <v>0</v>
      </c>
      <c r="Z53">
        <v>0</v>
      </c>
      <c r="AA53">
        <v>0</v>
      </c>
      <c r="AB53">
        <v>0</v>
      </c>
      <c r="AC53">
        <v>0</v>
      </c>
      <c r="AD53">
        <v>0</v>
      </c>
      <c r="AE53">
        <v>0</v>
      </c>
      <c r="AF53" t="s">
        <v>3</v>
      </c>
      <c r="AG53">
        <v>100</v>
      </c>
      <c r="AH53">
        <v>3</v>
      </c>
      <c r="AI53">
        <v>-1</v>
      </c>
      <c r="AJ53" t="s">
        <v>3</v>
      </c>
      <c r="AK53">
        <v>0</v>
      </c>
      <c r="AL53">
        <v>0</v>
      </c>
      <c r="AM53">
        <v>0</v>
      </c>
      <c r="AN53">
        <v>0</v>
      </c>
      <c r="AO53">
        <v>0</v>
      </c>
      <c r="AP53">
        <v>0</v>
      </c>
      <c r="AQ53">
        <v>0</v>
      </c>
      <c r="AR53">
        <v>0</v>
      </c>
    </row>
    <row r="54" spans="1:44" x14ac:dyDescent="0.2">
      <c r="A54">
        <f>ROW(Source!A60)</f>
        <v>60</v>
      </c>
      <c r="B54">
        <v>42706632</v>
      </c>
      <c r="C54">
        <v>42559168</v>
      </c>
      <c r="D54">
        <v>30541208</v>
      </c>
      <c r="E54">
        <v>30515945</v>
      </c>
      <c r="F54">
        <v>1</v>
      </c>
      <c r="G54">
        <v>30515945</v>
      </c>
      <c r="H54">
        <v>3</v>
      </c>
      <c r="I54" t="s">
        <v>555</v>
      </c>
      <c r="J54" t="s">
        <v>3</v>
      </c>
      <c r="K54" t="s">
        <v>556</v>
      </c>
      <c r="L54">
        <v>1344</v>
      </c>
      <c r="N54">
        <v>1008</v>
      </c>
      <c r="O54" t="s">
        <v>554</v>
      </c>
      <c r="P54" t="s">
        <v>554</v>
      </c>
      <c r="Q54">
        <v>1</v>
      </c>
      <c r="X54">
        <v>18.13</v>
      </c>
      <c r="Y54">
        <v>1</v>
      </c>
      <c r="Z54">
        <v>0</v>
      </c>
      <c r="AA54">
        <v>0</v>
      </c>
      <c r="AB54">
        <v>0</v>
      </c>
      <c r="AC54">
        <v>0</v>
      </c>
      <c r="AD54">
        <v>1</v>
      </c>
      <c r="AE54">
        <v>0</v>
      </c>
      <c r="AF54" t="s">
        <v>3</v>
      </c>
      <c r="AG54">
        <v>18.13</v>
      </c>
      <c r="AH54">
        <v>2</v>
      </c>
      <c r="AI54">
        <v>42706632</v>
      </c>
      <c r="AJ54">
        <v>27</v>
      </c>
      <c r="AK54">
        <v>0</v>
      </c>
      <c r="AL54">
        <v>0</v>
      </c>
      <c r="AM54">
        <v>0</v>
      </c>
      <c r="AN54">
        <v>0</v>
      </c>
      <c r="AO54">
        <v>0</v>
      </c>
      <c r="AP54">
        <v>0</v>
      </c>
      <c r="AQ54">
        <v>0</v>
      </c>
      <c r="AR54">
        <v>0</v>
      </c>
    </row>
    <row r="55" spans="1:44" x14ac:dyDescent="0.2">
      <c r="A55">
        <f>ROW(Source!A61)</f>
        <v>61</v>
      </c>
      <c r="B55">
        <v>42706627</v>
      </c>
      <c r="C55">
        <v>42559168</v>
      </c>
      <c r="D55">
        <v>30515951</v>
      </c>
      <c r="E55">
        <v>30515945</v>
      </c>
      <c r="F55">
        <v>1</v>
      </c>
      <c r="G55">
        <v>30515945</v>
      </c>
      <c r="H55">
        <v>1</v>
      </c>
      <c r="I55" t="s">
        <v>549</v>
      </c>
      <c r="J55" t="s">
        <v>3</v>
      </c>
      <c r="K55" t="s">
        <v>550</v>
      </c>
      <c r="L55">
        <v>1191</v>
      </c>
      <c r="N55">
        <v>1013</v>
      </c>
      <c r="O55" t="s">
        <v>551</v>
      </c>
      <c r="P55" t="s">
        <v>551</v>
      </c>
      <c r="Q55">
        <v>1</v>
      </c>
      <c r="X55">
        <v>29.7</v>
      </c>
      <c r="Y55">
        <v>0</v>
      </c>
      <c r="Z55">
        <v>0</v>
      </c>
      <c r="AA55">
        <v>0</v>
      </c>
      <c r="AB55">
        <v>0</v>
      </c>
      <c r="AC55">
        <v>0</v>
      </c>
      <c r="AD55">
        <v>1</v>
      </c>
      <c r="AE55">
        <v>1</v>
      </c>
      <c r="AF55" t="s">
        <v>22</v>
      </c>
      <c r="AG55">
        <v>34.154999999999994</v>
      </c>
      <c r="AH55">
        <v>2</v>
      </c>
      <c r="AI55">
        <v>42706627</v>
      </c>
      <c r="AJ55">
        <v>28</v>
      </c>
      <c r="AK55">
        <v>0</v>
      </c>
      <c r="AL55">
        <v>0</v>
      </c>
      <c r="AM55">
        <v>0</v>
      </c>
      <c r="AN55">
        <v>0</v>
      </c>
      <c r="AO55">
        <v>0</v>
      </c>
      <c r="AP55">
        <v>0</v>
      </c>
      <c r="AQ55">
        <v>0</v>
      </c>
      <c r="AR55">
        <v>0</v>
      </c>
    </row>
    <row r="56" spans="1:44" x14ac:dyDescent="0.2">
      <c r="A56">
        <f>ROW(Source!A61)</f>
        <v>61</v>
      </c>
      <c r="B56">
        <v>42706628</v>
      </c>
      <c r="C56">
        <v>42559168</v>
      </c>
      <c r="D56">
        <v>30516999</v>
      </c>
      <c r="E56">
        <v>30515945</v>
      </c>
      <c r="F56">
        <v>1</v>
      </c>
      <c r="G56">
        <v>30515945</v>
      </c>
      <c r="H56">
        <v>2</v>
      </c>
      <c r="I56" t="s">
        <v>552</v>
      </c>
      <c r="J56" t="s">
        <v>3</v>
      </c>
      <c r="K56" t="s">
        <v>553</v>
      </c>
      <c r="L56">
        <v>1344</v>
      </c>
      <c r="N56">
        <v>1008</v>
      </c>
      <c r="O56" t="s">
        <v>554</v>
      </c>
      <c r="P56" t="s">
        <v>554</v>
      </c>
      <c r="Q56">
        <v>1</v>
      </c>
      <c r="X56">
        <v>43.16</v>
      </c>
      <c r="Y56">
        <v>0</v>
      </c>
      <c r="Z56">
        <v>1</v>
      </c>
      <c r="AA56">
        <v>0</v>
      </c>
      <c r="AB56">
        <v>0</v>
      </c>
      <c r="AC56">
        <v>0</v>
      </c>
      <c r="AD56">
        <v>1</v>
      </c>
      <c r="AE56">
        <v>0</v>
      </c>
      <c r="AF56" t="s">
        <v>21</v>
      </c>
      <c r="AG56">
        <v>53.949999999999996</v>
      </c>
      <c r="AH56">
        <v>2</v>
      </c>
      <c r="AI56">
        <v>42706628</v>
      </c>
      <c r="AJ56">
        <v>29</v>
      </c>
      <c r="AK56">
        <v>0</v>
      </c>
      <c r="AL56">
        <v>0</v>
      </c>
      <c r="AM56">
        <v>0</v>
      </c>
      <c r="AN56">
        <v>0</v>
      </c>
      <c r="AO56">
        <v>0</v>
      </c>
      <c r="AP56">
        <v>0</v>
      </c>
      <c r="AQ56">
        <v>0</v>
      </c>
      <c r="AR56">
        <v>0</v>
      </c>
    </row>
    <row r="57" spans="1:44" x14ac:dyDescent="0.2">
      <c r="A57">
        <f>ROW(Source!A61)</f>
        <v>61</v>
      </c>
      <c r="B57">
        <v>42706629</v>
      </c>
      <c r="C57">
        <v>42559168</v>
      </c>
      <c r="D57">
        <v>30534106</v>
      </c>
      <c r="E57">
        <v>30515945</v>
      </c>
      <c r="F57">
        <v>1</v>
      </c>
      <c r="G57">
        <v>30515945</v>
      </c>
      <c r="H57">
        <v>3</v>
      </c>
      <c r="I57" t="s">
        <v>643</v>
      </c>
      <c r="J57" t="s">
        <v>3</v>
      </c>
      <c r="K57" t="s">
        <v>644</v>
      </c>
      <c r="L57">
        <v>1346</v>
      </c>
      <c r="N57">
        <v>1009</v>
      </c>
      <c r="O57" t="s">
        <v>611</v>
      </c>
      <c r="P57" t="s">
        <v>611</v>
      </c>
      <c r="Q57">
        <v>1</v>
      </c>
      <c r="X57">
        <v>0</v>
      </c>
      <c r="Y57">
        <v>0</v>
      </c>
      <c r="Z57">
        <v>0</v>
      </c>
      <c r="AA57">
        <v>0</v>
      </c>
      <c r="AB57">
        <v>0</v>
      </c>
      <c r="AC57">
        <v>0</v>
      </c>
      <c r="AD57">
        <v>0</v>
      </c>
      <c r="AE57">
        <v>0</v>
      </c>
      <c r="AF57" t="s">
        <v>3</v>
      </c>
      <c r="AG57">
        <v>0</v>
      </c>
      <c r="AH57">
        <v>3</v>
      </c>
      <c r="AI57">
        <v>-1</v>
      </c>
      <c r="AJ57" t="s">
        <v>3</v>
      </c>
      <c r="AK57">
        <v>0</v>
      </c>
      <c r="AL57">
        <v>0</v>
      </c>
      <c r="AM57">
        <v>0</v>
      </c>
      <c r="AN57">
        <v>0</v>
      </c>
      <c r="AO57">
        <v>0</v>
      </c>
      <c r="AP57">
        <v>0</v>
      </c>
      <c r="AQ57">
        <v>0</v>
      </c>
      <c r="AR57">
        <v>0</v>
      </c>
    </row>
    <row r="58" spans="1:44" x14ac:dyDescent="0.2">
      <c r="A58">
        <f>ROW(Source!A61)</f>
        <v>61</v>
      </c>
      <c r="B58">
        <v>42706630</v>
      </c>
      <c r="C58">
        <v>42559168</v>
      </c>
      <c r="D58">
        <v>30536355</v>
      </c>
      <c r="E58">
        <v>30515945</v>
      </c>
      <c r="F58">
        <v>1</v>
      </c>
      <c r="G58">
        <v>30515945</v>
      </c>
      <c r="H58">
        <v>3</v>
      </c>
      <c r="I58" t="s">
        <v>645</v>
      </c>
      <c r="J58" t="s">
        <v>3</v>
      </c>
      <c r="K58" t="s">
        <v>646</v>
      </c>
      <c r="L58">
        <v>1354</v>
      </c>
      <c r="N58">
        <v>1010</v>
      </c>
      <c r="O58" t="s">
        <v>43</v>
      </c>
      <c r="P58" t="s">
        <v>43</v>
      </c>
      <c r="Q58">
        <v>1</v>
      </c>
      <c r="X58">
        <v>0</v>
      </c>
      <c r="Y58">
        <v>0</v>
      </c>
      <c r="Z58">
        <v>0</v>
      </c>
      <c r="AA58">
        <v>0</v>
      </c>
      <c r="AB58">
        <v>0</v>
      </c>
      <c r="AC58">
        <v>0</v>
      </c>
      <c r="AD58">
        <v>0</v>
      </c>
      <c r="AE58">
        <v>0</v>
      </c>
      <c r="AF58" t="s">
        <v>3</v>
      </c>
      <c r="AG58">
        <v>0</v>
      </c>
      <c r="AH58">
        <v>3</v>
      </c>
      <c r="AI58">
        <v>-1</v>
      </c>
      <c r="AJ58" t="s">
        <v>3</v>
      </c>
      <c r="AK58">
        <v>0</v>
      </c>
      <c r="AL58">
        <v>0</v>
      </c>
      <c r="AM58">
        <v>0</v>
      </c>
      <c r="AN58">
        <v>0</v>
      </c>
      <c r="AO58">
        <v>0</v>
      </c>
      <c r="AP58">
        <v>0</v>
      </c>
      <c r="AQ58">
        <v>0</v>
      </c>
      <c r="AR58">
        <v>0</v>
      </c>
    </row>
    <row r="59" spans="1:44" x14ac:dyDescent="0.2">
      <c r="A59">
        <f>ROW(Source!A61)</f>
        <v>61</v>
      </c>
      <c r="B59">
        <v>42706631</v>
      </c>
      <c r="C59">
        <v>42559168</v>
      </c>
      <c r="D59">
        <v>30536214</v>
      </c>
      <c r="E59">
        <v>30515945</v>
      </c>
      <c r="F59">
        <v>1</v>
      </c>
      <c r="G59">
        <v>30515945</v>
      </c>
      <c r="H59">
        <v>3</v>
      </c>
      <c r="I59" t="s">
        <v>647</v>
      </c>
      <c r="J59" t="s">
        <v>3</v>
      </c>
      <c r="K59" t="s">
        <v>648</v>
      </c>
      <c r="L59">
        <v>1301</v>
      </c>
      <c r="N59">
        <v>1003</v>
      </c>
      <c r="O59" t="s">
        <v>38</v>
      </c>
      <c r="P59" t="s">
        <v>38</v>
      </c>
      <c r="Q59">
        <v>1</v>
      </c>
      <c r="X59">
        <v>100</v>
      </c>
      <c r="Y59">
        <v>0</v>
      </c>
      <c r="Z59">
        <v>0</v>
      </c>
      <c r="AA59">
        <v>0</v>
      </c>
      <c r="AB59">
        <v>0</v>
      </c>
      <c r="AC59">
        <v>0</v>
      </c>
      <c r="AD59">
        <v>0</v>
      </c>
      <c r="AE59">
        <v>0</v>
      </c>
      <c r="AF59" t="s">
        <v>3</v>
      </c>
      <c r="AG59">
        <v>100</v>
      </c>
      <c r="AH59">
        <v>3</v>
      </c>
      <c r="AI59">
        <v>-1</v>
      </c>
      <c r="AJ59" t="s">
        <v>3</v>
      </c>
      <c r="AK59">
        <v>0</v>
      </c>
      <c r="AL59">
        <v>0</v>
      </c>
      <c r="AM59">
        <v>0</v>
      </c>
      <c r="AN59">
        <v>0</v>
      </c>
      <c r="AO59">
        <v>0</v>
      </c>
      <c r="AP59">
        <v>0</v>
      </c>
      <c r="AQ59">
        <v>0</v>
      </c>
      <c r="AR59">
        <v>0</v>
      </c>
    </row>
    <row r="60" spans="1:44" x14ac:dyDescent="0.2">
      <c r="A60">
        <f>ROW(Source!A61)</f>
        <v>61</v>
      </c>
      <c r="B60">
        <v>42706632</v>
      </c>
      <c r="C60">
        <v>42559168</v>
      </c>
      <c r="D60">
        <v>30541208</v>
      </c>
      <c r="E60">
        <v>30515945</v>
      </c>
      <c r="F60">
        <v>1</v>
      </c>
      <c r="G60">
        <v>30515945</v>
      </c>
      <c r="H60">
        <v>3</v>
      </c>
      <c r="I60" t="s">
        <v>555</v>
      </c>
      <c r="J60" t="s">
        <v>3</v>
      </c>
      <c r="K60" t="s">
        <v>556</v>
      </c>
      <c r="L60">
        <v>1344</v>
      </c>
      <c r="N60">
        <v>1008</v>
      </c>
      <c r="O60" t="s">
        <v>554</v>
      </c>
      <c r="P60" t="s">
        <v>554</v>
      </c>
      <c r="Q60">
        <v>1</v>
      </c>
      <c r="X60">
        <v>18.13</v>
      </c>
      <c r="Y60">
        <v>1</v>
      </c>
      <c r="Z60">
        <v>0</v>
      </c>
      <c r="AA60">
        <v>0</v>
      </c>
      <c r="AB60">
        <v>0</v>
      </c>
      <c r="AC60">
        <v>0</v>
      </c>
      <c r="AD60">
        <v>1</v>
      </c>
      <c r="AE60">
        <v>0</v>
      </c>
      <c r="AF60" t="s">
        <v>3</v>
      </c>
      <c r="AG60">
        <v>18.13</v>
      </c>
      <c r="AH60">
        <v>2</v>
      </c>
      <c r="AI60">
        <v>42706632</v>
      </c>
      <c r="AJ60">
        <v>30</v>
      </c>
      <c r="AK60">
        <v>0</v>
      </c>
      <c r="AL60">
        <v>0</v>
      </c>
      <c r="AM60">
        <v>0</v>
      </c>
      <c r="AN60">
        <v>0</v>
      </c>
      <c r="AO60">
        <v>0</v>
      </c>
      <c r="AP60">
        <v>0</v>
      </c>
      <c r="AQ60">
        <v>0</v>
      </c>
      <c r="AR60">
        <v>0</v>
      </c>
    </row>
    <row r="61" spans="1:44" x14ac:dyDescent="0.2">
      <c r="A61">
        <f>ROW(Source!A68)</f>
        <v>68</v>
      </c>
      <c r="B61">
        <v>42706636</v>
      </c>
      <c r="C61">
        <v>42559175</v>
      </c>
      <c r="D61">
        <v>30515951</v>
      </c>
      <c r="E61">
        <v>30515945</v>
      </c>
      <c r="F61">
        <v>1</v>
      </c>
      <c r="G61">
        <v>30515945</v>
      </c>
      <c r="H61">
        <v>1</v>
      </c>
      <c r="I61" t="s">
        <v>549</v>
      </c>
      <c r="J61" t="s">
        <v>3</v>
      </c>
      <c r="K61" t="s">
        <v>550</v>
      </c>
      <c r="L61">
        <v>1191</v>
      </c>
      <c r="N61">
        <v>1013</v>
      </c>
      <c r="O61" t="s">
        <v>551</v>
      </c>
      <c r="P61" t="s">
        <v>551</v>
      </c>
      <c r="Q61">
        <v>1</v>
      </c>
      <c r="X61">
        <v>55.3</v>
      </c>
      <c r="Y61">
        <v>0</v>
      </c>
      <c r="Z61">
        <v>0</v>
      </c>
      <c r="AA61">
        <v>0</v>
      </c>
      <c r="AB61">
        <v>0</v>
      </c>
      <c r="AC61">
        <v>0</v>
      </c>
      <c r="AD61">
        <v>1</v>
      </c>
      <c r="AE61">
        <v>1</v>
      </c>
      <c r="AF61" t="s">
        <v>22</v>
      </c>
      <c r="AG61">
        <v>63.594999999999992</v>
      </c>
      <c r="AH61">
        <v>2</v>
      </c>
      <c r="AI61">
        <v>42706636</v>
      </c>
      <c r="AJ61">
        <v>31</v>
      </c>
      <c r="AK61">
        <v>0</v>
      </c>
      <c r="AL61">
        <v>0</v>
      </c>
      <c r="AM61">
        <v>0</v>
      </c>
      <c r="AN61">
        <v>0</v>
      </c>
      <c r="AO61">
        <v>0</v>
      </c>
      <c r="AP61">
        <v>0</v>
      </c>
      <c r="AQ61">
        <v>0</v>
      </c>
      <c r="AR61">
        <v>0</v>
      </c>
    </row>
    <row r="62" spans="1:44" x14ac:dyDescent="0.2">
      <c r="A62">
        <f>ROW(Source!A68)</f>
        <v>68</v>
      </c>
      <c r="B62">
        <v>42706637</v>
      </c>
      <c r="C62">
        <v>42559175</v>
      </c>
      <c r="D62">
        <v>30516999</v>
      </c>
      <c r="E62">
        <v>30515945</v>
      </c>
      <c r="F62">
        <v>1</v>
      </c>
      <c r="G62">
        <v>30515945</v>
      </c>
      <c r="H62">
        <v>2</v>
      </c>
      <c r="I62" t="s">
        <v>552</v>
      </c>
      <c r="J62" t="s">
        <v>3</v>
      </c>
      <c r="K62" t="s">
        <v>553</v>
      </c>
      <c r="L62">
        <v>1344</v>
      </c>
      <c r="N62">
        <v>1008</v>
      </c>
      <c r="O62" t="s">
        <v>554</v>
      </c>
      <c r="P62" t="s">
        <v>554</v>
      </c>
      <c r="Q62">
        <v>1</v>
      </c>
      <c r="X62">
        <v>152.28</v>
      </c>
      <c r="Y62">
        <v>0</v>
      </c>
      <c r="Z62">
        <v>1</v>
      </c>
      <c r="AA62">
        <v>0</v>
      </c>
      <c r="AB62">
        <v>0</v>
      </c>
      <c r="AC62">
        <v>0</v>
      </c>
      <c r="AD62">
        <v>1</v>
      </c>
      <c r="AE62">
        <v>0</v>
      </c>
      <c r="AF62" t="s">
        <v>21</v>
      </c>
      <c r="AG62">
        <v>190.35</v>
      </c>
      <c r="AH62">
        <v>2</v>
      </c>
      <c r="AI62">
        <v>42706637</v>
      </c>
      <c r="AJ62">
        <v>32</v>
      </c>
      <c r="AK62">
        <v>0</v>
      </c>
      <c r="AL62">
        <v>0</v>
      </c>
      <c r="AM62">
        <v>0</v>
      </c>
      <c r="AN62">
        <v>0</v>
      </c>
      <c r="AO62">
        <v>0</v>
      </c>
      <c r="AP62">
        <v>0</v>
      </c>
      <c r="AQ62">
        <v>0</v>
      </c>
      <c r="AR62">
        <v>0</v>
      </c>
    </row>
    <row r="63" spans="1:44" x14ac:dyDescent="0.2">
      <c r="A63">
        <f>ROW(Source!A68)</f>
        <v>68</v>
      </c>
      <c r="B63">
        <v>42706638</v>
      </c>
      <c r="C63">
        <v>42559175</v>
      </c>
      <c r="D63">
        <v>30534106</v>
      </c>
      <c r="E63">
        <v>30515945</v>
      </c>
      <c r="F63">
        <v>1</v>
      </c>
      <c r="G63">
        <v>30515945</v>
      </c>
      <c r="H63">
        <v>3</v>
      </c>
      <c r="I63" t="s">
        <v>643</v>
      </c>
      <c r="J63" t="s">
        <v>3</v>
      </c>
      <c r="K63" t="s">
        <v>644</v>
      </c>
      <c r="L63">
        <v>1346</v>
      </c>
      <c r="N63">
        <v>1009</v>
      </c>
      <c r="O63" t="s">
        <v>611</v>
      </c>
      <c r="P63" t="s">
        <v>611</v>
      </c>
      <c r="Q63">
        <v>1</v>
      </c>
      <c r="X63">
        <v>0</v>
      </c>
      <c r="Y63">
        <v>0</v>
      </c>
      <c r="Z63">
        <v>0</v>
      </c>
      <c r="AA63">
        <v>0</v>
      </c>
      <c r="AB63">
        <v>0</v>
      </c>
      <c r="AC63">
        <v>0</v>
      </c>
      <c r="AD63">
        <v>0</v>
      </c>
      <c r="AE63">
        <v>0</v>
      </c>
      <c r="AF63" t="s">
        <v>3</v>
      </c>
      <c r="AG63">
        <v>0</v>
      </c>
      <c r="AH63">
        <v>3</v>
      </c>
      <c r="AI63">
        <v>-1</v>
      </c>
      <c r="AJ63" t="s">
        <v>3</v>
      </c>
      <c r="AK63">
        <v>0</v>
      </c>
      <c r="AL63">
        <v>0</v>
      </c>
      <c r="AM63">
        <v>0</v>
      </c>
      <c r="AN63">
        <v>0</v>
      </c>
      <c r="AO63">
        <v>0</v>
      </c>
      <c r="AP63">
        <v>0</v>
      </c>
      <c r="AQ63">
        <v>0</v>
      </c>
      <c r="AR63">
        <v>0</v>
      </c>
    </row>
    <row r="64" spans="1:44" x14ac:dyDescent="0.2">
      <c r="A64">
        <f>ROW(Source!A68)</f>
        <v>68</v>
      </c>
      <c r="B64">
        <v>42706639</v>
      </c>
      <c r="C64">
        <v>42559175</v>
      </c>
      <c r="D64">
        <v>30537054</v>
      </c>
      <c r="E64">
        <v>30515945</v>
      </c>
      <c r="F64">
        <v>1</v>
      </c>
      <c r="G64">
        <v>30515945</v>
      </c>
      <c r="H64">
        <v>3</v>
      </c>
      <c r="I64" t="s">
        <v>649</v>
      </c>
      <c r="J64" t="s">
        <v>3</v>
      </c>
      <c r="K64" t="s">
        <v>650</v>
      </c>
      <c r="L64">
        <v>1301</v>
      </c>
      <c r="N64">
        <v>1003</v>
      </c>
      <c r="O64" t="s">
        <v>38</v>
      </c>
      <c r="P64" t="s">
        <v>38</v>
      </c>
      <c r="Q64">
        <v>1</v>
      </c>
      <c r="X64">
        <v>100</v>
      </c>
      <c r="Y64">
        <v>0</v>
      </c>
      <c r="Z64">
        <v>0</v>
      </c>
      <c r="AA64">
        <v>0</v>
      </c>
      <c r="AB64">
        <v>0</v>
      </c>
      <c r="AC64">
        <v>0</v>
      </c>
      <c r="AD64">
        <v>0</v>
      </c>
      <c r="AE64">
        <v>0</v>
      </c>
      <c r="AF64" t="s">
        <v>3</v>
      </c>
      <c r="AG64">
        <v>100</v>
      </c>
      <c r="AH64">
        <v>3</v>
      </c>
      <c r="AI64">
        <v>-1</v>
      </c>
      <c r="AJ64" t="s">
        <v>3</v>
      </c>
      <c r="AK64">
        <v>0</v>
      </c>
      <c r="AL64">
        <v>0</v>
      </c>
      <c r="AM64">
        <v>0</v>
      </c>
      <c r="AN64">
        <v>0</v>
      </c>
      <c r="AO64">
        <v>0</v>
      </c>
      <c r="AP64">
        <v>0</v>
      </c>
      <c r="AQ64">
        <v>0</v>
      </c>
      <c r="AR64">
        <v>0</v>
      </c>
    </row>
    <row r="65" spans="1:44" x14ac:dyDescent="0.2">
      <c r="A65">
        <f>ROW(Source!A68)</f>
        <v>68</v>
      </c>
      <c r="B65">
        <v>42706640</v>
      </c>
      <c r="C65">
        <v>42559175</v>
      </c>
      <c r="D65">
        <v>30541208</v>
      </c>
      <c r="E65">
        <v>30515945</v>
      </c>
      <c r="F65">
        <v>1</v>
      </c>
      <c r="G65">
        <v>30515945</v>
      </c>
      <c r="H65">
        <v>3</v>
      </c>
      <c r="I65" t="s">
        <v>555</v>
      </c>
      <c r="J65" t="s">
        <v>3</v>
      </c>
      <c r="K65" t="s">
        <v>556</v>
      </c>
      <c r="L65">
        <v>1344</v>
      </c>
      <c r="N65">
        <v>1008</v>
      </c>
      <c r="O65" t="s">
        <v>554</v>
      </c>
      <c r="P65" t="s">
        <v>554</v>
      </c>
      <c r="Q65">
        <v>1</v>
      </c>
      <c r="X65">
        <v>34.020000000000003</v>
      </c>
      <c r="Y65">
        <v>1</v>
      </c>
      <c r="Z65">
        <v>0</v>
      </c>
      <c r="AA65">
        <v>0</v>
      </c>
      <c r="AB65">
        <v>0</v>
      </c>
      <c r="AC65">
        <v>0</v>
      </c>
      <c r="AD65">
        <v>1</v>
      </c>
      <c r="AE65">
        <v>0</v>
      </c>
      <c r="AF65" t="s">
        <v>3</v>
      </c>
      <c r="AG65">
        <v>34.020000000000003</v>
      </c>
      <c r="AH65">
        <v>2</v>
      </c>
      <c r="AI65">
        <v>42706640</v>
      </c>
      <c r="AJ65">
        <v>33</v>
      </c>
      <c r="AK65">
        <v>0</v>
      </c>
      <c r="AL65">
        <v>0</v>
      </c>
      <c r="AM65">
        <v>0</v>
      </c>
      <c r="AN65">
        <v>0</v>
      </c>
      <c r="AO65">
        <v>0</v>
      </c>
      <c r="AP65">
        <v>0</v>
      </c>
      <c r="AQ65">
        <v>0</v>
      </c>
      <c r="AR65">
        <v>0</v>
      </c>
    </row>
    <row r="66" spans="1:44" x14ac:dyDescent="0.2">
      <c r="A66">
        <f>ROW(Source!A69)</f>
        <v>69</v>
      </c>
      <c r="B66">
        <v>42706636</v>
      </c>
      <c r="C66">
        <v>42559175</v>
      </c>
      <c r="D66">
        <v>30515951</v>
      </c>
      <c r="E66">
        <v>30515945</v>
      </c>
      <c r="F66">
        <v>1</v>
      </c>
      <c r="G66">
        <v>30515945</v>
      </c>
      <c r="H66">
        <v>1</v>
      </c>
      <c r="I66" t="s">
        <v>549</v>
      </c>
      <c r="J66" t="s">
        <v>3</v>
      </c>
      <c r="K66" t="s">
        <v>550</v>
      </c>
      <c r="L66">
        <v>1191</v>
      </c>
      <c r="N66">
        <v>1013</v>
      </c>
      <c r="O66" t="s">
        <v>551</v>
      </c>
      <c r="P66" t="s">
        <v>551</v>
      </c>
      <c r="Q66">
        <v>1</v>
      </c>
      <c r="X66">
        <v>55.3</v>
      </c>
      <c r="Y66">
        <v>0</v>
      </c>
      <c r="Z66">
        <v>0</v>
      </c>
      <c r="AA66">
        <v>0</v>
      </c>
      <c r="AB66">
        <v>0</v>
      </c>
      <c r="AC66">
        <v>0</v>
      </c>
      <c r="AD66">
        <v>1</v>
      </c>
      <c r="AE66">
        <v>1</v>
      </c>
      <c r="AF66" t="s">
        <v>22</v>
      </c>
      <c r="AG66">
        <v>63.594999999999992</v>
      </c>
      <c r="AH66">
        <v>2</v>
      </c>
      <c r="AI66">
        <v>42706636</v>
      </c>
      <c r="AJ66">
        <v>34</v>
      </c>
      <c r="AK66">
        <v>0</v>
      </c>
      <c r="AL66">
        <v>0</v>
      </c>
      <c r="AM66">
        <v>0</v>
      </c>
      <c r="AN66">
        <v>0</v>
      </c>
      <c r="AO66">
        <v>0</v>
      </c>
      <c r="AP66">
        <v>0</v>
      </c>
      <c r="AQ66">
        <v>0</v>
      </c>
      <c r="AR66">
        <v>0</v>
      </c>
    </row>
    <row r="67" spans="1:44" x14ac:dyDescent="0.2">
      <c r="A67">
        <f>ROW(Source!A69)</f>
        <v>69</v>
      </c>
      <c r="B67">
        <v>42706637</v>
      </c>
      <c r="C67">
        <v>42559175</v>
      </c>
      <c r="D67">
        <v>30516999</v>
      </c>
      <c r="E67">
        <v>30515945</v>
      </c>
      <c r="F67">
        <v>1</v>
      </c>
      <c r="G67">
        <v>30515945</v>
      </c>
      <c r="H67">
        <v>2</v>
      </c>
      <c r="I67" t="s">
        <v>552</v>
      </c>
      <c r="J67" t="s">
        <v>3</v>
      </c>
      <c r="K67" t="s">
        <v>553</v>
      </c>
      <c r="L67">
        <v>1344</v>
      </c>
      <c r="N67">
        <v>1008</v>
      </c>
      <c r="O67" t="s">
        <v>554</v>
      </c>
      <c r="P67" t="s">
        <v>554</v>
      </c>
      <c r="Q67">
        <v>1</v>
      </c>
      <c r="X67">
        <v>152.28</v>
      </c>
      <c r="Y67">
        <v>0</v>
      </c>
      <c r="Z67">
        <v>1</v>
      </c>
      <c r="AA67">
        <v>0</v>
      </c>
      <c r="AB67">
        <v>0</v>
      </c>
      <c r="AC67">
        <v>0</v>
      </c>
      <c r="AD67">
        <v>1</v>
      </c>
      <c r="AE67">
        <v>0</v>
      </c>
      <c r="AF67" t="s">
        <v>21</v>
      </c>
      <c r="AG67">
        <v>190.35</v>
      </c>
      <c r="AH67">
        <v>2</v>
      </c>
      <c r="AI67">
        <v>42706637</v>
      </c>
      <c r="AJ67">
        <v>35</v>
      </c>
      <c r="AK67">
        <v>0</v>
      </c>
      <c r="AL67">
        <v>0</v>
      </c>
      <c r="AM67">
        <v>0</v>
      </c>
      <c r="AN67">
        <v>0</v>
      </c>
      <c r="AO67">
        <v>0</v>
      </c>
      <c r="AP67">
        <v>0</v>
      </c>
      <c r="AQ67">
        <v>0</v>
      </c>
      <c r="AR67">
        <v>0</v>
      </c>
    </row>
    <row r="68" spans="1:44" x14ac:dyDescent="0.2">
      <c r="A68">
        <f>ROW(Source!A69)</f>
        <v>69</v>
      </c>
      <c r="B68">
        <v>42706638</v>
      </c>
      <c r="C68">
        <v>42559175</v>
      </c>
      <c r="D68">
        <v>30534106</v>
      </c>
      <c r="E68">
        <v>30515945</v>
      </c>
      <c r="F68">
        <v>1</v>
      </c>
      <c r="G68">
        <v>30515945</v>
      </c>
      <c r="H68">
        <v>3</v>
      </c>
      <c r="I68" t="s">
        <v>643</v>
      </c>
      <c r="J68" t="s">
        <v>3</v>
      </c>
      <c r="K68" t="s">
        <v>644</v>
      </c>
      <c r="L68">
        <v>1346</v>
      </c>
      <c r="N68">
        <v>1009</v>
      </c>
      <c r="O68" t="s">
        <v>611</v>
      </c>
      <c r="P68" t="s">
        <v>611</v>
      </c>
      <c r="Q68">
        <v>1</v>
      </c>
      <c r="X68">
        <v>0</v>
      </c>
      <c r="Y68">
        <v>0</v>
      </c>
      <c r="Z68">
        <v>0</v>
      </c>
      <c r="AA68">
        <v>0</v>
      </c>
      <c r="AB68">
        <v>0</v>
      </c>
      <c r="AC68">
        <v>0</v>
      </c>
      <c r="AD68">
        <v>0</v>
      </c>
      <c r="AE68">
        <v>0</v>
      </c>
      <c r="AF68" t="s">
        <v>3</v>
      </c>
      <c r="AG68">
        <v>0</v>
      </c>
      <c r="AH68">
        <v>3</v>
      </c>
      <c r="AI68">
        <v>-1</v>
      </c>
      <c r="AJ68" t="s">
        <v>3</v>
      </c>
      <c r="AK68">
        <v>0</v>
      </c>
      <c r="AL68">
        <v>0</v>
      </c>
      <c r="AM68">
        <v>0</v>
      </c>
      <c r="AN68">
        <v>0</v>
      </c>
      <c r="AO68">
        <v>0</v>
      </c>
      <c r="AP68">
        <v>0</v>
      </c>
      <c r="AQ68">
        <v>0</v>
      </c>
      <c r="AR68">
        <v>0</v>
      </c>
    </row>
    <row r="69" spans="1:44" x14ac:dyDescent="0.2">
      <c r="A69">
        <f>ROW(Source!A69)</f>
        <v>69</v>
      </c>
      <c r="B69">
        <v>42706639</v>
      </c>
      <c r="C69">
        <v>42559175</v>
      </c>
      <c r="D69">
        <v>30537054</v>
      </c>
      <c r="E69">
        <v>30515945</v>
      </c>
      <c r="F69">
        <v>1</v>
      </c>
      <c r="G69">
        <v>30515945</v>
      </c>
      <c r="H69">
        <v>3</v>
      </c>
      <c r="I69" t="s">
        <v>649</v>
      </c>
      <c r="J69" t="s">
        <v>3</v>
      </c>
      <c r="K69" t="s">
        <v>650</v>
      </c>
      <c r="L69">
        <v>1301</v>
      </c>
      <c r="N69">
        <v>1003</v>
      </c>
      <c r="O69" t="s">
        <v>38</v>
      </c>
      <c r="P69" t="s">
        <v>38</v>
      </c>
      <c r="Q69">
        <v>1</v>
      </c>
      <c r="X69">
        <v>100</v>
      </c>
      <c r="Y69">
        <v>0</v>
      </c>
      <c r="Z69">
        <v>0</v>
      </c>
      <c r="AA69">
        <v>0</v>
      </c>
      <c r="AB69">
        <v>0</v>
      </c>
      <c r="AC69">
        <v>0</v>
      </c>
      <c r="AD69">
        <v>0</v>
      </c>
      <c r="AE69">
        <v>0</v>
      </c>
      <c r="AF69" t="s">
        <v>3</v>
      </c>
      <c r="AG69">
        <v>100</v>
      </c>
      <c r="AH69">
        <v>3</v>
      </c>
      <c r="AI69">
        <v>-1</v>
      </c>
      <c r="AJ69" t="s">
        <v>3</v>
      </c>
      <c r="AK69">
        <v>0</v>
      </c>
      <c r="AL69">
        <v>0</v>
      </c>
      <c r="AM69">
        <v>0</v>
      </c>
      <c r="AN69">
        <v>0</v>
      </c>
      <c r="AO69">
        <v>0</v>
      </c>
      <c r="AP69">
        <v>0</v>
      </c>
      <c r="AQ69">
        <v>0</v>
      </c>
      <c r="AR69">
        <v>0</v>
      </c>
    </row>
    <row r="70" spans="1:44" x14ac:dyDescent="0.2">
      <c r="A70">
        <f>ROW(Source!A69)</f>
        <v>69</v>
      </c>
      <c r="B70">
        <v>42706640</v>
      </c>
      <c r="C70">
        <v>42559175</v>
      </c>
      <c r="D70">
        <v>30541208</v>
      </c>
      <c r="E70">
        <v>30515945</v>
      </c>
      <c r="F70">
        <v>1</v>
      </c>
      <c r="G70">
        <v>30515945</v>
      </c>
      <c r="H70">
        <v>3</v>
      </c>
      <c r="I70" t="s">
        <v>555</v>
      </c>
      <c r="J70" t="s">
        <v>3</v>
      </c>
      <c r="K70" t="s">
        <v>556</v>
      </c>
      <c r="L70">
        <v>1344</v>
      </c>
      <c r="N70">
        <v>1008</v>
      </c>
      <c r="O70" t="s">
        <v>554</v>
      </c>
      <c r="P70" t="s">
        <v>554</v>
      </c>
      <c r="Q70">
        <v>1</v>
      </c>
      <c r="X70">
        <v>34.020000000000003</v>
      </c>
      <c r="Y70">
        <v>1</v>
      </c>
      <c r="Z70">
        <v>0</v>
      </c>
      <c r="AA70">
        <v>0</v>
      </c>
      <c r="AB70">
        <v>0</v>
      </c>
      <c r="AC70">
        <v>0</v>
      </c>
      <c r="AD70">
        <v>1</v>
      </c>
      <c r="AE70">
        <v>0</v>
      </c>
      <c r="AF70" t="s">
        <v>3</v>
      </c>
      <c r="AG70">
        <v>34.020000000000003</v>
      </c>
      <c r="AH70">
        <v>2</v>
      </c>
      <c r="AI70">
        <v>42706640</v>
      </c>
      <c r="AJ70">
        <v>36</v>
      </c>
      <c r="AK70">
        <v>0</v>
      </c>
      <c r="AL70">
        <v>0</v>
      </c>
      <c r="AM70">
        <v>0</v>
      </c>
      <c r="AN70">
        <v>0</v>
      </c>
      <c r="AO70">
        <v>0</v>
      </c>
      <c r="AP70">
        <v>0</v>
      </c>
      <c r="AQ70">
        <v>0</v>
      </c>
      <c r="AR70">
        <v>0</v>
      </c>
    </row>
    <row r="71" spans="1:44" x14ac:dyDescent="0.2">
      <c r="A71">
        <f>ROW(Source!A78)</f>
        <v>78</v>
      </c>
      <c r="B71">
        <v>42706643</v>
      </c>
      <c r="C71">
        <v>42559183</v>
      </c>
      <c r="D71">
        <v>30515951</v>
      </c>
      <c r="E71">
        <v>30515945</v>
      </c>
      <c r="F71">
        <v>1</v>
      </c>
      <c r="G71">
        <v>30515945</v>
      </c>
      <c r="H71">
        <v>1</v>
      </c>
      <c r="I71" t="s">
        <v>549</v>
      </c>
      <c r="J71" t="s">
        <v>3</v>
      </c>
      <c r="K71" t="s">
        <v>550</v>
      </c>
      <c r="L71">
        <v>1191</v>
      </c>
      <c r="N71">
        <v>1013</v>
      </c>
      <c r="O71" t="s">
        <v>551</v>
      </c>
      <c r="P71" t="s">
        <v>551</v>
      </c>
      <c r="Q71">
        <v>1</v>
      </c>
      <c r="X71">
        <v>65.599999999999994</v>
      </c>
      <c r="Y71">
        <v>0</v>
      </c>
      <c r="Z71">
        <v>0</v>
      </c>
      <c r="AA71">
        <v>0</v>
      </c>
      <c r="AB71">
        <v>0</v>
      </c>
      <c r="AC71">
        <v>0</v>
      </c>
      <c r="AD71">
        <v>1</v>
      </c>
      <c r="AE71">
        <v>1</v>
      </c>
      <c r="AF71" t="s">
        <v>22</v>
      </c>
      <c r="AG71">
        <v>75.439999999999984</v>
      </c>
      <c r="AH71">
        <v>2</v>
      </c>
      <c r="AI71">
        <v>42706643</v>
      </c>
      <c r="AJ71">
        <v>37</v>
      </c>
      <c r="AK71">
        <v>0</v>
      </c>
      <c r="AL71">
        <v>0</v>
      </c>
      <c r="AM71">
        <v>0</v>
      </c>
      <c r="AN71">
        <v>0</v>
      </c>
      <c r="AO71">
        <v>0</v>
      </c>
      <c r="AP71">
        <v>0</v>
      </c>
      <c r="AQ71">
        <v>0</v>
      </c>
      <c r="AR71">
        <v>0</v>
      </c>
    </row>
    <row r="72" spans="1:44" x14ac:dyDescent="0.2">
      <c r="A72">
        <f>ROW(Source!A78)</f>
        <v>78</v>
      </c>
      <c r="B72">
        <v>42706644</v>
      </c>
      <c r="C72">
        <v>42559183</v>
      </c>
      <c r="D72">
        <v>30516999</v>
      </c>
      <c r="E72">
        <v>30515945</v>
      </c>
      <c r="F72">
        <v>1</v>
      </c>
      <c r="G72">
        <v>30515945</v>
      </c>
      <c r="H72">
        <v>2</v>
      </c>
      <c r="I72" t="s">
        <v>552</v>
      </c>
      <c r="J72" t="s">
        <v>3</v>
      </c>
      <c r="K72" t="s">
        <v>553</v>
      </c>
      <c r="L72">
        <v>1344</v>
      </c>
      <c r="N72">
        <v>1008</v>
      </c>
      <c r="O72" t="s">
        <v>554</v>
      </c>
      <c r="P72" t="s">
        <v>554</v>
      </c>
      <c r="Q72">
        <v>1</v>
      </c>
      <c r="X72">
        <v>147.16</v>
      </c>
      <c r="Y72">
        <v>0</v>
      </c>
      <c r="Z72">
        <v>1</v>
      </c>
      <c r="AA72">
        <v>0</v>
      </c>
      <c r="AB72">
        <v>0</v>
      </c>
      <c r="AC72">
        <v>0</v>
      </c>
      <c r="AD72">
        <v>1</v>
      </c>
      <c r="AE72">
        <v>0</v>
      </c>
      <c r="AF72" t="s">
        <v>21</v>
      </c>
      <c r="AG72">
        <v>183.95</v>
      </c>
      <c r="AH72">
        <v>2</v>
      </c>
      <c r="AI72">
        <v>42706644</v>
      </c>
      <c r="AJ72">
        <v>38</v>
      </c>
      <c r="AK72">
        <v>0</v>
      </c>
      <c r="AL72">
        <v>0</v>
      </c>
      <c r="AM72">
        <v>0</v>
      </c>
      <c r="AN72">
        <v>0</v>
      </c>
      <c r="AO72">
        <v>0</v>
      </c>
      <c r="AP72">
        <v>0</v>
      </c>
      <c r="AQ72">
        <v>0</v>
      </c>
      <c r="AR72">
        <v>0</v>
      </c>
    </row>
    <row r="73" spans="1:44" x14ac:dyDescent="0.2">
      <c r="A73">
        <f>ROW(Source!A78)</f>
        <v>78</v>
      </c>
      <c r="B73">
        <v>42706645</v>
      </c>
      <c r="C73">
        <v>42559183</v>
      </c>
      <c r="D73">
        <v>30534106</v>
      </c>
      <c r="E73">
        <v>30515945</v>
      </c>
      <c r="F73">
        <v>1</v>
      </c>
      <c r="G73">
        <v>30515945</v>
      </c>
      <c r="H73">
        <v>3</v>
      </c>
      <c r="I73" t="s">
        <v>643</v>
      </c>
      <c r="J73" t="s">
        <v>3</v>
      </c>
      <c r="K73" t="s">
        <v>644</v>
      </c>
      <c r="L73">
        <v>1346</v>
      </c>
      <c r="N73">
        <v>1009</v>
      </c>
      <c r="O73" t="s">
        <v>611</v>
      </c>
      <c r="P73" t="s">
        <v>611</v>
      </c>
      <c r="Q73">
        <v>1</v>
      </c>
      <c r="X73">
        <v>0</v>
      </c>
      <c r="Y73">
        <v>0</v>
      </c>
      <c r="Z73">
        <v>0</v>
      </c>
      <c r="AA73">
        <v>0</v>
      </c>
      <c r="AB73">
        <v>0</v>
      </c>
      <c r="AC73">
        <v>0</v>
      </c>
      <c r="AD73">
        <v>0</v>
      </c>
      <c r="AE73">
        <v>0</v>
      </c>
      <c r="AF73" t="s">
        <v>3</v>
      </c>
      <c r="AG73">
        <v>0</v>
      </c>
      <c r="AH73">
        <v>3</v>
      </c>
      <c r="AI73">
        <v>-1</v>
      </c>
      <c r="AJ73" t="s">
        <v>3</v>
      </c>
      <c r="AK73">
        <v>0</v>
      </c>
      <c r="AL73">
        <v>0</v>
      </c>
      <c r="AM73">
        <v>0</v>
      </c>
      <c r="AN73">
        <v>0</v>
      </c>
      <c r="AO73">
        <v>0</v>
      </c>
      <c r="AP73">
        <v>0</v>
      </c>
      <c r="AQ73">
        <v>0</v>
      </c>
      <c r="AR73">
        <v>0</v>
      </c>
    </row>
    <row r="74" spans="1:44" x14ac:dyDescent="0.2">
      <c r="A74">
        <f>ROW(Source!A78)</f>
        <v>78</v>
      </c>
      <c r="B74">
        <v>42706646</v>
      </c>
      <c r="C74">
        <v>42559183</v>
      </c>
      <c r="D74">
        <v>30537054</v>
      </c>
      <c r="E74">
        <v>30515945</v>
      </c>
      <c r="F74">
        <v>1</v>
      </c>
      <c r="G74">
        <v>30515945</v>
      </c>
      <c r="H74">
        <v>3</v>
      </c>
      <c r="I74" t="s">
        <v>649</v>
      </c>
      <c r="J74" t="s">
        <v>3</v>
      </c>
      <c r="K74" t="s">
        <v>650</v>
      </c>
      <c r="L74">
        <v>1301</v>
      </c>
      <c r="N74">
        <v>1003</v>
      </c>
      <c r="O74" t="s">
        <v>38</v>
      </c>
      <c r="P74" t="s">
        <v>38</v>
      </c>
      <c r="Q74">
        <v>1</v>
      </c>
      <c r="X74">
        <v>100</v>
      </c>
      <c r="Y74">
        <v>0</v>
      </c>
      <c r="Z74">
        <v>0</v>
      </c>
      <c r="AA74">
        <v>0</v>
      </c>
      <c r="AB74">
        <v>0</v>
      </c>
      <c r="AC74">
        <v>0</v>
      </c>
      <c r="AD74">
        <v>0</v>
      </c>
      <c r="AE74">
        <v>0</v>
      </c>
      <c r="AF74" t="s">
        <v>3</v>
      </c>
      <c r="AG74">
        <v>100</v>
      </c>
      <c r="AH74">
        <v>3</v>
      </c>
      <c r="AI74">
        <v>-1</v>
      </c>
      <c r="AJ74" t="s">
        <v>3</v>
      </c>
      <c r="AK74">
        <v>0</v>
      </c>
      <c r="AL74">
        <v>0</v>
      </c>
      <c r="AM74">
        <v>0</v>
      </c>
      <c r="AN74">
        <v>0</v>
      </c>
      <c r="AO74">
        <v>0</v>
      </c>
      <c r="AP74">
        <v>0</v>
      </c>
      <c r="AQ74">
        <v>0</v>
      </c>
      <c r="AR74">
        <v>0</v>
      </c>
    </row>
    <row r="75" spans="1:44" x14ac:dyDescent="0.2">
      <c r="A75">
        <f>ROW(Source!A78)</f>
        <v>78</v>
      </c>
      <c r="B75">
        <v>42706647</v>
      </c>
      <c r="C75">
        <v>42559183</v>
      </c>
      <c r="D75">
        <v>30541208</v>
      </c>
      <c r="E75">
        <v>30515945</v>
      </c>
      <c r="F75">
        <v>1</v>
      </c>
      <c r="G75">
        <v>30515945</v>
      </c>
      <c r="H75">
        <v>3</v>
      </c>
      <c r="I75" t="s">
        <v>555</v>
      </c>
      <c r="J75" t="s">
        <v>3</v>
      </c>
      <c r="K75" t="s">
        <v>556</v>
      </c>
      <c r="L75">
        <v>1344</v>
      </c>
      <c r="N75">
        <v>1008</v>
      </c>
      <c r="O75" t="s">
        <v>554</v>
      </c>
      <c r="P75" t="s">
        <v>554</v>
      </c>
      <c r="Q75">
        <v>1</v>
      </c>
      <c r="X75">
        <v>41.86</v>
      </c>
      <c r="Y75">
        <v>1</v>
      </c>
      <c r="Z75">
        <v>0</v>
      </c>
      <c r="AA75">
        <v>0</v>
      </c>
      <c r="AB75">
        <v>0</v>
      </c>
      <c r="AC75">
        <v>0</v>
      </c>
      <c r="AD75">
        <v>1</v>
      </c>
      <c r="AE75">
        <v>0</v>
      </c>
      <c r="AF75" t="s">
        <v>3</v>
      </c>
      <c r="AG75">
        <v>41.86</v>
      </c>
      <c r="AH75">
        <v>2</v>
      </c>
      <c r="AI75">
        <v>42706647</v>
      </c>
      <c r="AJ75">
        <v>39</v>
      </c>
      <c r="AK75">
        <v>0</v>
      </c>
      <c r="AL75">
        <v>0</v>
      </c>
      <c r="AM75">
        <v>0</v>
      </c>
      <c r="AN75">
        <v>0</v>
      </c>
      <c r="AO75">
        <v>0</v>
      </c>
      <c r="AP75">
        <v>0</v>
      </c>
      <c r="AQ75">
        <v>0</v>
      </c>
      <c r="AR75">
        <v>0</v>
      </c>
    </row>
    <row r="76" spans="1:44" x14ac:dyDescent="0.2">
      <c r="A76">
        <f>ROW(Source!A79)</f>
        <v>79</v>
      </c>
      <c r="B76">
        <v>42706643</v>
      </c>
      <c r="C76">
        <v>42559183</v>
      </c>
      <c r="D76">
        <v>30515951</v>
      </c>
      <c r="E76">
        <v>30515945</v>
      </c>
      <c r="F76">
        <v>1</v>
      </c>
      <c r="G76">
        <v>30515945</v>
      </c>
      <c r="H76">
        <v>1</v>
      </c>
      <c r="I76" t="s">
        <v>549</v>
      </c>
      <c r="J76" t="s">
        <v>3</v>
      </c>
      <c r="K76" t="s">
        <v>550</v>
      </c>
      <c r="L76">
        <v>1191</v>
      </c>
      <c r="N76">
        <v>1013</v>
      </c>
      <c r="O76" t="s">
        <v>551</v>
      </c>
      <c r="P76" t="s">
        <v>551</v>
      </c>
      <c r="Q76">
        <v>1</v>
      </c>
      <c r="X76">
        <v>65.599999999999994</v>
      </c>
      <c r="Y76">
        <v>0</v>
      </c>
      <c r="Z76">
        <v>0</v>
      </c>
      <c r="AA76">
        <v>0</v>
      </c>
      <c r="AB76">
        <v>0</v>
      </c>
      <c r="AC76">
        <v>0</v>
      </c>
      <c r="AD76">
        <v>1</v>
      </c>
      <c r="AE76">
        <v>1</v>
      </c>
      <c r="AF76" t="s">
        <v>22</v>
      </c>
      <c r="AG76">
        <v>75.439999999999984</v>
      </c>
      <c r="AH76">
        <v>2</v>
      </c>
      <c r="AI76">
        <v>42706643</v>
      </c>
      <c r="AJ76">
        <v>40</v>
      </c>
      <c r="AK76">
        <v>0</v>
      </c>
      <c r="AL76">
        <v>0</v>
      </c>
      <c r="AM76">
        <v>0</v>
      </c>
      <c r="AN76">
        <v>0</v>
      </c>
      <c r="AO76">
        <v>0</v>
      </c>
      <c r="AP76">
        <v>0</v>
      </c>
      <c r="AQ76">
        <v>0</v>
      </c>
      <c r="AR76">
        <v>0</v>
      </c>
    </row>
    <row r="77" spans="1:44" x14ac:dyDescent="0.2">
      <c r="A77">
        <f>ROW(Source!A79)</f>
        <v>79</v>
      </c>
      <c r="B77">
        <v>42706644</v>
      </c>
      <c r="C77">
        <v>42559183</v>
      </c>
      <c r="D77">
        <v>30516999</v>
      </c>
      <c r="E77">
        <v>30515945</v>
      </c>
      <c r="F77">
        <v>1</v>
      </c>
      <c r="G77">
        <v>30515945</v>
      </c>
      <c r="H77">
        <v>2</v>
      </c>
      <c r="I77" t="s">
        <v>552</v>
      </c>
      <c r="J77" t="s">
        <v>3</v>
      </c>
      <c r="K77" t="s">
        <v>553</v>
      </c>
      <c r="L77">
        <v>1344</v>
      </c>
      <c r="N77">
        <v>1008</v>
      </c>
      <c r="O77" t="s">
        <v>554</v>
      </c>
      <c r="P77" t="s">
        <v>554</v>
      </c>
      <c r="Q77">
        <v>1</v>
      </c>
      <c r="X77">
        <v>147.16</v>
      </c>
      <c r="Y77">
        <v>0</v>
      </c>
      <c r="Z77">
        <v>1</v>
      </c>
      <c r="AA77">
        <v>0</v>
      </c>
      <c r="AB77">
        <v>0</v>
      </c>
      <c r="AC77">
        <v>0</v>
      </c>
      <c r="AD77">
        <v>1</v>
      </c>
      <c r="AE77">
        <v>0</v>
      </c>
      <c r="AF77" t="s">
        <v>21</v>
      </c>
      <c r="AG77">
        <v>183.95</v>
      </c>
      <c r="AH77">
        <v>2</v>
      </c>
      <c r="AI77">
        <v>42706644</v>
      </c>
      <c r="AJ77">
        <v>41</v>
      </c>
      <c r="AK77">
        <v>0</v>
      </c>
      <c r="AL77">
        <v>0</v>
      </c>
      <c r="AM77">
        <v>0</v>
      </c>
      <c r="AN77">
        <v>0</v>
      </c>
      <c r="AO77">
        <v>0</v>
      </c>
      <c r="AP77">
        <v>0</v>
      </c>
      <c r="AQ77">
        <v>0</v>
      </c>
      <c r="AR77">
        <v>0</v>
      </c>
    </row>
    <row r="78" spans="1:44" x14ac:dyDescent="0.2">
      <c r="A78">
        <f>ROW(Source!A79)</f>
        <v>79</v>
      </c>
      <c r="B78">
        <v>42706645</v>
      </c>
      <c r="C78">
        <v>42559183</v>
      </c>
      <c r="D78">
        <v>30534106</v>
      </c>
      <c r="E78">
        <v>30515945</v>
      </c>
      <c r="F78">
        <v>1</v>
      </c>
      <c r="G78">
        <v>30515945</v>
      </c>
      <c r="H78">
        <v>3</v>
      </c>
      <c r="I78" t="s">
        <v>643</v>
      </c>
      <c r="J78" t="s">
        <v>3</v>
      </c>
      <c r="K78" t="s">
        <v>644</v>
      </c>
      <c r="L78">
        <v>1346</v>
      </c>
      <c r="N78">
        <v>1009</v>
      </c>
      <c r="O78" t="s">
        <v>611</v>
      </c>
      <c r="P78" t="s">
        <v>611</v>
      </c>
      <c r="Q78">
        <v>1</v>
      </c>
      <c r="X78">
        <v>0</v>
      </c>
      <c r="Y78">
        <v>0</v>
      </c>
      <c r="Z78">
        <v>0</v>
      </c>
      <c r="AA78">
        <v>0</v>
      </c>
      <c r="AB78">
        <v>0</v>
      </c>
      <c r="AC78">
        <v>0</v>
      </c>
      <c r="AD78">
        <v>0</v>
      </c>
      <c r="AE78">
        <v>0</v>
      </c>
      <c r="AF78" t="s">
        <v>3</v>
      </c>
      <c r="AG78">
        <v>0</v>
      </c>
      <c r="AH78">
        <v>3</v>
      </c>
      <c r="AI78">
        <v>-1</v>
      </c>
      <c r="AJ78" t="s">
        <v>3</v>
      </c>
      <c r="AK78">
        <v>0</v>
      </c>
      <c r="AL78">
        <v>0</v>
      </c>
      <c r="AM78">
        <v>0</v>
      </c>
      <c r="AN78">
        <v>0</v>
      </c>
      <c r="AO78">
        <v>0</v>
      </c>
      <c r="AP78">
        <v>0</v>
      </c>
      <c r="AQ78">
        <v>0</v>
      </c>
      <c r="AR78">
        <v>0</v>
      </c>
    </row>
    <row r="79" spans="1:44" x14ac:dyDescent="0.2">
      <c r="A79">
        <f>ROW(Source!A79)</f>
        <v>79</v>
      </c>
      <c r="B79">
        <v>42706646</v>
      </c>
      <c r="C79">
        <v>42559183</v>
      </c>
      <c r="D79">
        <v>30537054</v>
      </c>
      <c r="E79">
        <v>30515945</v>
      </c>
      <c r="F79">
        <v>1</v>
      </c>
      <c r="G79">
        <v>30515945</v>
      </c>
      <c r="H79">
        <v>3</v>
      </c>
      <c r="I79" t="s">
        <v>649</v>
      </c>
      <c r="J79" t="s">
        <v>3</v>
      </c>
      <c r="K79" t="s">
        <v>650</v>
      </c>
      <c r="L79">
        <v>1301</v>
      </c>
      <c r="N79">
        <v>1003</v>
      </c>
      <c r="O79" t="s">
        <v>38</v>
      </c>
      <c r="P79" t="s">
        <v>38</v>
      </c>
      <c r="Q79">
        <v>1</v>
      </c>
      <c r="X79">
        <v>100</v>
      </c>
      <c r="Y79">
        <v>0</v>
      </c>
      <c r="Z79">
        <v>0</v>
      </c>
      <c r="AA79">
        <v>0</v>
      </c>
      <c r="AB79">
        <v>0</v>
      </c>
      <c r="AC79">
        <v>0</v>
      </c>
      <c r="AD79">
        <v>0</v>
      </c>
      <c r="AE79">
        <v>0</v>
      </c>
      <c r="AF79" t="s">
        <v>3</v>
      </c>
      <c r="AG79">
        <v>100</v>
      </c>
      <c r="AH79">
        <v>3</v>
      </c>
      <c r="AI79">
        <v>-1</v>
      </c>
      <c r="AJ79" t="s">
        <v>3</v>
      </c>
      <c r="AK79">
        <v>0</v>
      </c>
      <c r="AL79">
        <v>0</v>
      </c>
      <c r="AM79">
        <v>0</v>
      </c>
      <c r="AN79">
        <v>0</v>
      </c>
      <c r="AO79">
        <v>0</v>
      </c>
      <c r="AP79">
        <v>0</v>
      </c>
      <c r="AQ79">
        <v>0</v>
      </c>
      <c r="AR79">
        <v>0</v>
      </c>
    </row>
    <row r="80" spans="1:44" x14ac:dyDescent="0.2">
      <c r="A80">
        <f>ROW(Source!A79)</f>
        <v>79</v>
      </c>
      <c r="B80">
        <v>42706647</v>
      </c>
      <c r="C80">
        <v>42559183</v>
      </c>
      <c r="D80">
        <v>30541208</v>
      </c>
      <c r="E80">
        <v>30515945</v>
      </c>
      <c r="F80">
        <v>1</v>
      </c>
      <c r="G80">
        <v>30515945</v>
      </c>
      <c r="H80">
        <v>3</v>
      </c>
      <c r="I80" t="s">
        <v>555</v>
      </c>
      <c r="J80" t="s">
        <v>3</v>
      </c>
      <c r="K80" t="s">
        <v>556</v>
      </c>
      <c r="L80">
        <v>1344</v>
      </c>
      <c r="N80">
        <v>1008</v>
      </c>
      <c r="O80" t="s">
        <v>554</v>
      </c>
      <c r="P80" t="s">
        <v>554</v>
      </c>
      <c r="Q80">
        <v>1</v>
      </c>
      <c r="X80">
        <v>41.86</v>
      </c>
      <c r="Y80">
        <v>1</v>
      </c>
      <c r="Z80">
        <v>0</v>
      </c>
      <c r="AA80">
        <v>0</v>
      </c>
      <c r="AB80">
        <v>0</v>
      </c>
      <c r="AC80">
        <v>0</v>
      </c>
      <c r="AD80">
        <v>1</v>
      </c>
      <c r="AE80">
        <v>0</v>
      </c>
      <c r="AF80" t="s">
        <v>3</v>
      </c>
      <c r="AG80">
        <v>41.86</v>
      </c>
      <c r="AH80">
        <v>2</v>
      </c>
      <c r="AI80">
        <v>42706647</v>
      </c>
      <c r="AJ80">
        <v>42</v>
      </c>
      <c r="AK80">
        <v>0</v>
      </c>
      <c r="AL80">
        <v>0</v>
      </c>
      <c r="AM80">
        <v>0</v>
      </c>
      <c r="AN80">
        <v>0</v>
      </c>
      <c r="AO80">
        <v>0</v>
      </c>
      <c r="AP80">
        <v>0</v>
      </c>
      <c r="AQ80">
        <v>0</v>
      </c>
      <c r="AR80">
        <v>0</v>
      </c>
    </row>
    <row r="81" spans="1:44" x14ac:dyDescent="0.2">
      <c r="A81">
        <f>ROW(Source!A86)</f>
        <v>86</v>
      </c>
      <c r="B81">
        <v>42706650</v>
      </c>
      <c r="C81">
        <v>42559191</v>
      </c>
      <c r="D81">
        <v>30515951</v>
      </c>
      <c r="E81">
        <v>30515945</v>
      </c>
      <c r="F81">
        <v>1</v>
      </c>
      <c r="G81">
        <v>30515945</v>
      </c>
      <c r="H81">
        <v>1</v>
      </c>
      <c r="I81" t="s">
        <v>549</v>
      </c>
      <c r="J81" t="s">
        <v>3</v>
      </c>
      <c r="K81" t="s">
        <v>550</v>
      </c>
      <c r="L81">
        <v>1191</v>
      </c>
      <c r="N81">
        <v>1013</v>
      </c>
      <c r="O81" t="s">
        <v>551</v>
      </c>
      <c r="P81" t="s">
        <v>551</v>
      </c>
      <c r="Q81">
        <v>1</v>
      </c>
      <c r="X81">
        <v>72.5</v>
      </c>
      <c r="Y81">
        <v>0</v>
      </c>
      <c r="Z81">
        <v>0</v>
      </c>
      <c r="AA81">
        <v>0</v>
      </c>
      <c r="AB81">
        <v>0</v>
      </c>
      <c r="AC81">
        <v>0</v>
      </c>
      <c r="AD81">
        <v>1</v>
      </c>
      <c r="AE81">
        <v>1</v>
      </c>
      <c r="AF81" t="s">
        <v>22</v>
      </c>
      <c r="AG81">
        <v>83.375</v>
      </c>
      <c r="AH81">
        <v>2</v>
      </c>
      <c r="AI81">
        <v>42706650</v>
      </c>
      <c r="AJ81">
        <v>43</v>
      </c>
      <c r="AK81">
        <v>0</v>
      </c>
      <c r="AL81">
        <v>0</v>
      </c>
      <c r="AM81">
        <v>0</v>
      </c>
      <c r="AN81">
        <v>0</v>
      </c>
      <c r="AO81">
        <v>0</v>
      </c>
      <c r="AP81">
        <v>0</v>
      </c>
      <c r="AQ81">
        <v>0</v>
      </c>
      <c r="AR81">
        <v>0</v>
      </c>
    </row>
    <row r="82" spans="1:44" x14ac:dyDescent="0.2">
      <c r="A82">
        <f>ROW(Source!A86)</f>
        <v>86</v>
      </c>
      <c r="B82">
        <v>42706651</v>
      </c>
      <c r="C82">
        <v>42559191</v>
      </c>
      <c r="D82">
        <v>30516999</v>
      </c>
      <c r="E82">
        <v>30515945</v>
      </c>
      <c r="F82">
        <v>1</v>
      </c>
      <c r="G82">
        <v>30515945</v>
      </c>
      <c r="H82">
        <v>2</v>
      </c>
      <c r="I82" t="s">
        <v>552</v>
      </c>
      <c r="J82" t="s">
        <v>3</v>
      </c>
      <c r="K82" t="s">
        <v>553</v>
      </c>
      <c r="L82">
        <v>1344</v>
      </c>
      <c r="N82">
        <v>1008</v>
      </c>
      <c r="O82" t="s">
        <v>554</v>
      </c>
      <c r="P82" t="s">
        <v>554</v>
      </c>
      <c r="Q82">
        <v>1</v>
      </c>
      <c r="X82">
        <v>218.14</v>
      </c>
      <c r="Y82">
        <v>0</v>
      </c>
      <c r="Z82">
        <v>1</v>
      </c>
      <c r="AA82">
        <v>0</v>
      </c>
      <c r="AB82">
        <v>0</v>
      </c>
      <c r="AC82">
        <v>0</v>
      </c>
      <c r="AD82">
        <v>1</v>
      </c>
      <c r="AE82">
        <v>0</v>
      </c>
      <c r="AF82" t="s">
        <v>21</v>
      </c>
      <c r="AG82">
        <v>272.67499999999995</v>
      </c>
      <c r="AH82">
        <v>2</v>
      </c>
      <c r="AI82">
        <v>42706651</v>
      </c>
      <c r="AJ82">
        <v>44</v>
      </c>
      <c r="AK82">
        <v>0</v>
      </c>
      <c r="AL82">
        <v>0</v>
      </c>
      <c r="AM82">
        <v>0</v>
      </c>
      <c r="AN82">
        <v>0</v>
      </c>
      <c r="AO82">
        <v>0</v>
      </c>
      <c r="AP82">
        <v>0</v>
      </c>
      <c r="AQ82">
        <v>0</v>
      </c>
      <c r="AR82">
        <v>0</v>
      </c>
    </row>
    <row r="83" spans="1:44" x14ac:dyDescent="0.2">
      <c r="A83">
        <f>ROW(Source!A86)</f>
        <v>86</v>
      </c>
      <c r="B83">
        <v>42706652</v>
      </c>
      <c r="C83">
        <v>42559191</v>
      </c>
      <c r="D83">
        <v>30534106</v>
      </c>
      <c r="E83">
        <v>30515945</v>
      </c>
      <c r="F83">
        <v>1</v>
      </c>
      <c r="G83">
        <v>30515945</v>
      </c>
      <c r="H83">
        <v>3</v>
      </c>
      <c r="I83" t="s">
        <v>643</v>
      </c>
      <c r="J83" t="s">
        <v>3</v>
      </c>
      <c r="K83" t="s">
        <v>644</v>
      </c>
      <c r="L83">
        <v>1346</v>
      </c>
      <c r="N83">
        <v>1009</v>
      </c>
      <c r="O83" t="s">
        <v>611</v>
      </c>
      <c r="P83" t="s">
        <v>611</v>
      </c>
      <c r="Q83">
        <v>1</v>
      </c>
      <c r="X83">
        <v>0</v>
      </c>
      <c r="Y83">
        <v>0</v>
      </c>
      <c r="Z83">
        <v>0</v>
      </c>
      <c r="AA83">
        <v>0</v>
      </c>
      <c r="AB83">
        <v>0</v>
      </c>
      <c r="AC83">
        <v>0</v>
      </c>
      <c r="AD83">
        <v>0</v>
      </c>
      <c r="AE83">
        <v>0</v>
      </c>
      <c r="AF83" t="s">
        <v>3</v>
      </c>
      <c r="AG83">
        <v>0</v>
      </c>
      <c r="AH83">
        <v>3</v>
      </c>
      <c r="AI83">
        <v>-1</v>
      </c>
      <c r="AJ83" t="s">
        <v>3</v>
      </c>
      <c r="AK83">
        <v>0</v>
      </c>
      <c r="AL83">
        <v>0</v>
      </c>
      <c r="AM83">
        <v>0</v>
      </c>
      <c r="AN83">
        <v>0</v>
      </c>
      <c r="AO83">
        <v>0</v>
      </c>
      <c r="AP83">
        <v>0</v>
      </c>
      <c r="AQ83">
        <v>0</v>
      </c>
      <c r="AR83">
        <v>0</v>
      </c>
    </row>
    <row r="84" spans="1:44" x14ac:dyDescent="0.2">
      <c r="A84">
        <f>ROW(Source!A86)</f>
        <v>86</v>
      </c>
      <c r="B84">
        <v>42706653</v>
      </c>
      <c r="C84">
        <v>42559191</v>
      </c>
      <c r="D84">
        <v>30537054</v>
      </c>
      <c r="E84">
        <v>30515945</v>
      </c>
      <c r="F84">
        <v>1</v>
      </c>
      <c r="G84">
        <v>30515945</v>
      </c>
      <c r="H84">
        <v>3</v>
      </c>
      <c r="I84" t="s">
        <v>649</v>
      </c>
      <c r="J84" t="s">
        <v>3</v>
      </c>
      <c r="K84" t="s">
        <v>650</v>
      </c>
      <c r="L84">
        <v>1301</v>
      </c>
      <c r="N84">
        <v>1003</v>
      </c>
      <c r="O84" t="s">
        <v>38</v>
      </c>
      <c r="P84" t="s">
        <v>38</v>
      </c>
      <c r="Q84">
        <v>1</v>
      </c>
      <c r="X84">
        <v>100</v>
      </c>
      <c r="Y84">
        <v>0</v>
      </c>
      <c r="Z84">
        <v>0</v>
      </c>
      <c r="AA84">
        <v>0</v>
      </c>
      <c r="AB84">
        <v>0</v>
      </c>
      <c r="AC84">
        <v>0</v>
      </c>
      <c r="AD84">
        <v>0</v>
      </c>
      <c r="AE84">
        <v>0</v>
      </c>
      <c r="AF84" t="s">
        <v>3</v>
      </c>
      <c r="AG84">
        <v>100</v>
      </c>
      <c r="AH84">
        <v>3</v>
      </c>
      <c r="AI84">
        <v>-1</v>
      </c>
      <c r="AJ84" t="s">
        <v>3</v>
      </c>
      <c r="AK84">
        <v>0</v>
      </c>
      <c r="AL84">
        <v>0</v>
      </c>
      <c r="AM84">
        <v>0</v>
      </c>
      <c r="AN84">
        <v>0</v>
      </c>
      <c r="AO84">
        <v>0</v>
      </c>
      <c r="AP84">
        <v>0</v>
      </c>
      <c r="AQ84">
        <v>0</v>
      </c>
      <c r="AR84">
        <v>0</v>
      </c>
    </row>
    <row r="85" spans="1:44" x14ac:dyDescent="0.2">
      <c r="A85">
        <f>ROW(Source!A86)</f>
        <v>86</v>
      </c>
      <c r="B85">
        <v>42706654</v>
      </c>
      <c r="C85">
        <v>42559191</v>
      </c>
      <c r="D85">
        <v>30541208</v>
      </c>
      <c r="E85">
        <v>30515945</v>
      </c>
      <c r="F85">
        <v>1</v>
      </c>
      <c r="G85">
        <v>30515945</v>
      </c>
      <c r="H85">
        <v>3</v>
      </c>
      <c r="I85" t="s">
        <v>555</v>
      </c>
      <c r="J85" t="s">
        <v>3</v>
      </c>
      <c r="K85" t="s">
        <v>556</v>
      </c>
      <c r="L85">
        <v>1344</v>
      </c>
      <c r="N85">
        <v>1008</v>
      </c>
      <c r="O85" t="s">
        <v>554</v>
      </c>
      <c r="P85" t="s">
        <v>554</v>
      </c>
      <c r="Q85">
        <v>1</v>
      </c>
      <c r="X85">
        <v>51.59</v>
      </c>
      <c r="Y85">
        <v>1</v>
      </c>
      <c r="Z85">
        <v>0</v>
      </c>
      <c r="AA85">
        <v>0</v>
      </c>
      <c r="AB85">
        <v>0</v>
      </c>
      <c r="AC85">
        <v>0</v>
      </c>
      <c r="AD85">
        <v>1</v>
      </c>
      <c r="AE85">
        <v>0</v>
      </c>
      <c r="AF85" t="s">
        <v>3</v>
      </c>
      <c r="AG85">
        <v>51.59</v>
      </c>
      <c r="AH85">
        <v>2</v>
      </c>
      <c r="AI85">
        <v>42706654</v>
      </c>
      <c r="AJ85">
        <v>45</v>
      </c>
      <c r="AK85">
        <v>0</v>
      </c>
      <c r="AL85">
        <v>0</v>
      </c>
      <c r="AM85">
        <v>0</v>
      </c>
      <c r="AN85">
        <v>0</v>
      </c>
      <c r="AO85">
        <v>0</v>
      </c>
      <c r="AP85">
        <v>0</v>
      </c>
      <c r="AQ85">
        <v>0</v>
      </c>
      <c r="AR85">
        <v>0</v>
      </c>
    </row>
    <row r="86" spans="1:44" x14ac:dyDescent="0.2">
      <c r="A86">
        <f>ROW(Source!A87)</f>
        <v>87</v>
      </c>
      <c r="B86">
        <v>42706650</v>
      </c>
      <c r="C86">
        <v>42559191</v>
      </c>
      <c r="D86">
        <v>30515951</v>
      </c>
      <c r="E86">
        <v>30515945</v>
      </c>
      <c r="F86">
        <v>1</v>
      </c>
      <c r="G86">
        <v>30515945</v>
      </c>
      <c r="H86">
        <v>1</v>
      </c>
      <c r="I86" t="s">
        <v>549</v>
      </c>
      <c r="J86" t="s">
        <v>3</v>
      </c>
      <c r="K86" t="s">
        <v>550</v>
      </c>
      <c r="L86">
        <v>1191</v>
      </c>
      <c r="N86">
        <v>1013</v>
      </c>
      <c r="O86" t="s">
        <v>551</v>
      </c>
      <c r="P86" t="s">
        <v>551</v>
      </c>
      <c r="Q86">
        <v>1</v>
      </c>
      <c r="X86">
        <v>72.5</v>
      </c>
      <c r="Y86">
        <v>0</v>
      </c>
      <c r="Z86">
        <v>0</v>
      </c>
      <c r="AA86">
        <v>0</v>
      </c>
      <c r="AB86">
        <v>0</v>
      </c>
      <c r="AC86">
        <v>0</v>
      </c>
      <c r="AD86">
        <v>1</v>
      </c>
      <c r="AE86">
        <v>1</v>
      </c>
      <c r="AF86" t="s">
        <v>22</v>
      </c>
      <c r="AG86">
        <v>83.375</v>
      </c>
      <c r="AH86">
        <v>2</v>
      </c>
      <c r="AI86">
        <v>42706650</v>
      </c>
      <c r="AJ86">
        <v>46</v>
      </c>
      <c r="AK86">
        <v>0</v>
      </c>
      <c r="AL86">
        <v>0</v>
      </c>
      <c r="AM86">
        <v>0</v>
      </c>
      <c r="AN86">
        <v>0</v>
      </c>
      <c r="AO86">
        <v>0</v>
      </c>
      <c r="AP86">
        <v>0</v>
      </c>
      <c r="AQ86">
        <v>0</v>
      </c>
      <c r="AR86">
        <v>0</v>
      </c>
    </row>
    <row r="87" spans="1:44" x14ac:dyDescent="0.2">
      <c r="A87">
        <f>ROW(Source!A87)</f>
        <v>87</v>
      </c>
      <c r="B87">
        <v>42706651</v>
      </c>
      <c r="C87">
        <v>42559191</v>
      </c>
      <c r="D87">
        <v>30516999</v>
      </c>
      <c r="E87">
        <v>30515945</v>
      </c>
      <c r="F87">
        <v>1</v>
      </c>
      <c r="G87">
        <v>30515945</v>
      </c>
      <c r="H87">
        <v>2</v>
      </c>
      <c r="I87" t="s">
        <v>552</v>
      </c>
      <c r="J87" t="s">
        <v>3</v>
      </c>
      <c r="K87" t="s">
        <v>553</v>
      </c>
      <c r="L87">
        <v>1344</v>
      </c>
      <c r="N87">
        <v>1008</v>
      </c>
      <c r="O87" t="s">
        <v>554</v>
      </c>
      <c r="P87" t="s">
        <v>554</v>
      </c>
      <c r="Q87">
        <v>1</v>
      </c>
      <c r="X87">
        <v>218.14</v>
      </c>
      <c r="Y87">
        <v>0</v>
      </c>
      <c r="Z87">
        <v>1</v>
      </c>
      <c r="AA87">
        <v>0</v>
      </c>
      <c r="AB87">
        <v>0</v>
      </c>
      <c r="AC87">
        <v>0</v>
      </c>
      <c r="AD87">
        <v>1</v>
      </c>
      <c r="AE87">
        <v>0</v>
      </c>
      <c r="AF87" t="s">
        <v>21</v>
      </c>
      <c r="AG87">
        <v>272.67499999999995</v>
      </c>
      <c r="AH87">
        <v>2</v>
      </c>
      <c r="AI87">
        <v>42706651</v>
      </c>
      <c r="AJ87">
        <v>47</v>
      </c>
      <c r="AK87">
        <v>0</v>
      </c>
      <c r="AL87">
        <v>0</v>
      </c>
      <c r="AM87">
        <v>0</v>
      </c>
      <c r="AN87">
        <v>0</v>
      </c>
      <c r="AO87">
        <v>0</v>
      </c>
      <c r="AP87">
        <v>0</v>
      </c>
      <c r="AQ87">
        <v>0</v>
      </c>
      <c r="AR87">
        <v>0</v>
      </c>
    </row>
    <row r="88" spans="1:44" x14ac:dyDescent="0.2">
      <c r="A88">
        <f>ROW(Source!A87)</f>
        <v>87</v>
      </c>
      <c r="B88">
        <v>42706652</v>
      </c>
      <c r="C88">
        <v>42559191</v>
      </c>
      <c r="D88">
        <v>30534106</v>
      </c>
      <c r="E88">
        <v>30515945</v>
      </c>
      <c r="F88">
        <v>1</v>
      </c>
      <c r="G88">
        <v>30515945</v>
      </c>
      <c r="H88">
        <v>3</v>
      </c>
      <c r="I88" t="s">
        <v>643</v>
      </c>
      <c r="J88" t="s">
        <v>3</v>
      </c>
      <c r="K88" t="s">
        <v>644</v>
      </c>
      <c r="L88">
        <v>1346</v>
      </c>
      <c r="N88">
        <v>1009</v>
      </c>
      <c r="O88" t="s">
        <v>611</v>
      </c>
      <c r="P88" t="s">
        <v>611</v>
      </c>
      <c r="Q88">
        <v>1</v>
      </c>
      <c r="X88">
        <v>0</v>
      </c>
      <c r="Y88">
        <v>0</v>
      </c>
      <c r="Z88">
        <v>0</v>
      </c>
      <c r="AA88">
        <v>0</v>
      </c>
      <c r="AB88">
        <v>0</v>
      </c>
      <c r="AC88">
        <v>0</v>
      </c>
      <c r="AD88">
        <v>0</v>
      </c>
      <c r="AE88">
        <v>0</v>
      </c>
      <c r="AF88" t="s">
        <v>3</v>
      </c>
      <c r="AG88">
        <v>0</v>
      </c>
      <c r="AH88">
        <v>3</v>
      </c>
      <c r="AI88">
        <v>-1</v>
      </c>
      <c r="AJ88" t="s">
        <v>3</v>
      </c>
      <c r="AK88">
        <v>0</v>
      </c>
      <c r="AL88">
        <v>0</v>
      </c>
      <c r="AM88">
        <v>0</v>
      </c>
      <c r="AN88">
        <v>0</v>
      </c>
      <c r="AO88">
        <v>0</v>
      </c>
      <c r="AP88">
        <v>0</v>
      </c>
      <c r="AQ88">
        <v>0</v>
      </c>
      <c r="AR88">
        <v>0</v>
      </c>
    </row>
    <row r="89" spans="1:44" x14ac:dyDescent="0.2">
      <c r="A89">
        <f>ROW(Source!A87)</f>
        <v>87</v>
      </c>
      <c r="B89">
        <v>42706653</v>
      </c>
      <c r="C89">
        <v>42559191</v>
      </c>
      <c r="D89">
        <v>30537054</v>
      </c>
      <c r="E89">
        <v>30515945</v>
      </c>
      <c r="F89">
        <v>1</v>
      </c>
      <c r="G89">
        <v>30515945</v>
      </c>
      <c r="H89">
        <v>3</v>
      </c>
      <c r="I89" t="s">
        <v>649</v>
      </c>
      <c r="J89" t="s">
        <v>3</v>
      </c>
      <c r="K89" t="s">
        <v>650</v>
      </c>
      <c r="L89">
        <v>1301</v>
      </c>
      <c r="N89">
        <v>1003</v>
      </c>
      <c r="O89" t="s">
        <v>38</v>
      </c>
      <c r="P89" t="s">
        <v>38</v>
      </c>
      <c r="Q89">
        <v>1</v>
      </c>
      <c r="X89">
        <v>100</v>
      </c>
      <c r="Y89">
        <v>0</v>
      </c>
      <c r="Z89">
        <v>0</v>
      </c>
      <c r="AA89">
        <v>0</v>
      </c>
      <c r="AB89">
        <v>0</v>
      </c>
      <c r="AC89">
        <v>0</v>
      </c>
      <c r="AD89">
        <v>0</v>
      </c>
      <c r="AE89">
        <v>0</v>
      </c>
      <c r="AF89" t="s">
        <v>3</v>
      </c>
      <c r="AG89">
        <v>100</v>
      </c>
      <c r="AH89">
        <v>3</v>
      </c>
      <c r="AI89">
        <v>-1</v>
      </c>
      <c r="AJ89" t="s">
        <v>3</v>
      </c>
      <c r="AK89">
        <v>0</v>
      </c>
      <c r="AL89">
        <v>0</v>
      </c>
      <c r="AM89">
        <v>0</v>
      </c>
      <c r="AN89">
        <v>0</v>
      </c>
      <c r="AO89">
        <v>0</v>
      </c>
      <c r="AP89">
        <v>0</v>
      </c>
      <c r="AQ89">
        <v>0</v>
      </c>
      <c r="AR89">
        <v>0</v>
      </c>
    </row>
    <row r="90" spans="1:44" x14ac:dyDescent="0.2">
      <c r="A90">
        <f>ROW(Source!A87)</f>
        <v>87</v>
      </c>
      <c r="B90">
        <v>42706654</v>
      </c>
      <c r="C90">
        <v>42559191</v>
      </c>
      <c r="D90">
        <v>30541208</v>
      </c>
      <c r="E90">
        <v>30515945</v>
      </c>
      <c r="F90">
        <v>1</v>
      </c>
      <c r="G90">
        <v>30515945</v>
      </c>
      <c r="H90">
        <v>3</v>
      </c>
      <c r="I90" t="s">
        <v>555</v>
      </c>
      <c r="J90" t="s">
        <v>3</v>
      </c>
      <c r="K90" t="s">
        <v>556</v>
      </c>
      <c r="L90">
        <v>1344</v>
      </c>
      <c r="N90">
        <v>1008</v>
      </c>
      <c r="O90" t="s">
        <v>554</v>
      </c>
      <c r="P90" t="s">
        <v>554</v>
      </c>
      <c r="Q90">
        <v>1</v>
      </c>
      <c r="X90">
        <v>51.59</v>
      </c>
      <c r="Y90">
        <v>1</v>
      </c>
      <c r="Z90">
        <v>0</v>
      </c>
      <c r="AA90">
        <v>0</v>
      </c>
      <c r="AB90">
        <v>0</v>
      </c>
      <c r="AC90">
        <v>0</v>
      </c>
      <c r="AD90">
        <v>1</v>
      </c>
      <c r="AE90">
        <v>0</v>
      </c>
      <c r="AF90" t="s">
        <v>3</v>
      </c>
      <c r="AG90">
        <v>51.59</v>
      </c>
      <c r="AH90">
        <v>2</v>
      </c>
      <c r="AI90">
        <v>42706654</v>
      </c>
      <c r="AJ90">
        <v>48</v>
      </c>
      <c r="AK90">
        <v>0</v>
      </c>
      <c r="AL90">
        <v>0</v>
      </c>
      <c r="AM90">
        <v>0</v>
      </c>
      <c r="AN90">
        <v>0</v>
      </c>
      <c r="AO90">
        <v>0</v>
      </c>
      <c r="AP90">
        <v>0</v>
      </c>
      <c r="AQ90">
        <v>0</v>
      </c>
      <c r="AR90">
        <v>0</v>
      </c>
    </row>
    <row r="91" spans="1:44" x14ac:dyDescent="0.2">
      <c r="A91">
        <f>ROW(Source!A92)</f>
        <v>92</v>
      </c>
      <c r="B91">
        <v>42706657</v>
      </c>
      <c r="C91">
        <v>42559197</v>
      </c>
      <c r="D91">
        <v>30515951</v>
      </c>
      <c r="E91">
        <v>30515945</v>
      </c>
      <c r="F91">
        <v>1</v>
      </c>
      <c r="G91">
        <v>30515945</v>
      </c>
      <c r="H91">
        <v>1</v>
      </c>
      <c r="I91" t="s">
        <v>549</v>
      </c>
      <c r="J91" t="s">
        <v>3</v>
      </c>
      <c r="K91" t="s">
        <v>550</v>
      </c>
      <c r="L91">
        <v>1191</v>
      </c>
      <c r="N91">
        <v>1013</v>
      </c>
      <c r="O91" t="s">
        <v>551</v>
      </c>
      <c r="P91" t="s">
        <v>551</v>
      </c>
      <c r="Q91">
        <v>1</v>
      </c>
      <c r="X91">
        <v>72.5</v>
      </c>
      <c r="Y91">
        <v>0</v>
      </c>
      <c r="Z91">
        <v>0</v>
      </c>
      <c r="AA91">
        <v>0</v>
      </c>
      <c r="AB91">
        <v>0</v>
      </c>
      <c r="AC91">
        <v>0</v>
      </c>
      <c r="AD91">
        <v>1</v>
      </c>
      <c r="AE91">
        <v>1</v>
      </c>
      <c r="AF91" t="s">
        <v>22</v>
      </c>
      <c r="AG91">
        <v>83.375</v>
      </c>
      <c r="AH91">
        <v>2</v>
      </c>
      <c r="AI91">
        <v>42706657</v>
      </c>
      <c r="AJ91">
        <v>49</v>
      </c>
      <c r="AK91">
        <v>0</v>
      </c>
      <c r="AL91">
        <v>0</v>
      </c>
      <c r="AM91">
        <v>0</v>
      </c>
      <c r="AN91">
        <v>0</v>
      </c>
      <c r="AO91">
        <v>0</v>
      </c>
      <c r="AP91">
        <v>0</v>
      </c>
      <c r="AQ91">
        <v>0</v>
      </c>
      <c r="AR91">
        <v>0</v>
      </c>
    </row>
    <row r="92" spans="1:44" x14ac:dyDescent="0.2">
      <c r="A92">
        <f>ROW(Source!A92)</f>
        <v>92</v>
      </c>
      <c r="B92">
        <v>42706658</v>
      </c>
      <c r="C92">
        <v>42559197</v>
      </c>
      <c r="D92">
        <v>30516999</v>
      </c>
      <c r="E92">
        <v>30515945</v>
      </c>
      <c r="F92">
        <v>1</v>
      </c>
      <c r="G92">
        <v>30515945</v>
      </c>
      <c r="H92">
        <v>2</v>
      </c>
      <c r="I92" t="s">
        <v>552</v>
      </c>
      <c r="J92" t="s">
        <v>3</v>
      </c>
      <c r="K92" t="s">
        <v>553</v>
      </c>
      <c r="L92">
        <v>1344</v>
      </c>
      <c r="N92">
        <v>1008</v>
      </c>
      <c r="O92" t="s">
        <v>554</v>
      </c>
      <c r="P92" t="s">
        <v>554</v>
      </c>
      <c r="Q92">
        <v>1</v>
      </c>
      <c r="X92">
        <v>218.14</v>
      </c>
      <c r="Y92">
        <v>0</v>
      </c>
      <c r="Z92">
        <v>1</v>
      </c>
      <c r="AA92">
        <v>0</v>
      </c>
      <c r="AB92">
        <v>0</v>
      </c>
      <c r="AC92">
        <v>0</v>
      </c>
      <c r="AD92">
        <v>1</v>
      </c>
      <c r="AE92">
        <v>0</v>
      </c>
      <c r="AF92" t="s">
        <v>21</v>
      </c>
      <c r="AG92">
        <v>272.67499999999995</v>
      </c>
      <c r="AH92">
        <v>2</v>
      </c>
      <c r="AI92">
        <v>42706658</v>
      </c>
      <c r="AJ92">
        <v>50</v>
      </c>
      <c r="AK92">
        <v>0</v>
      </c>
      <c r="AL92">
        <v>0</v>
      </c>
      <c r="AM92">
        <v>0</v>
      </c>
      <c r="AN92">
        <v>0</v>
      </c>
      <c r="AO92">
        <v>0</v>
      </c>
      <c r="AP92">
        <v>0</v>
      </c>
      <c r="AQ92">
        <v>0</v>
      </c>
      <c r="AR92">
        <v>0</v>
      </c>
    </row>
    <row r="93" spans="1:44" x14ac:dyDescent="0.2">
      <c r="A93">
        <f>ROW(Source!A92)</f>
        <v>92</v>
      </c>
      <c r="B93">
        <v>42706659</v>
      </c>
      <c r="C93">
        <v>42559197</v>
      </c>
      <c r="D93">
        <v>30534106</v>
      </c>
      <c r="E93">
        <v>30515945</v>
      </c>
      <c r="F93">
        <v>1</v>
      </c>
      <c r="G93">
        <v>30515945</v>
      </c>
      <c r="H93">
        <v>3</v>
      </c>
      <c r="I93" t="s">
        <v>643</v>
      </c>
      <c r="J93" t="s">
        <v>3</v>
      </c>
      <c r="K93" t="s">
        <v>644</v>
      </c>
      <c r="L93">
        <v>1346</v>
      </c>
      <c r="N93">
        <v>1009</v>
      </c>
      <c r="O93" t="s">
        <v>611</v>
      </c>
      <c r="P93" t="s">
        <v>611</v>
      </c>
      <c r="Q93">
        <v>1</v>
      </c>
      <c r="X93">
        <v>0</v>
      </c>
      <c r="Y93">
        <v>0</v>
      </c>
      <c r="Z93">
        <v>0</v>
      </c>
      <c r="AA93">
        <v>0</v>
      </c>
      <c r="AB93">
        <v>0</v>
      </c>
      <c r="AC93">
        <v>0</v>
      </c>
      <c r="AD93">
        <v>0</v>
      </c>
      <c r="AE93">
        <v>0</v>
      </c>
      <c r="AF93" t="s">
        <v>3</v>
      </c>
      <c r="AG93">
        <v>0</v>
      </c>
      <c r="AH93">
        <v>3</v>
      </c>
      <c r="AI93">
        <v>-1</v>
      </c>
      <c r="AJ93" t="s">
        <v>3</v>
      </c>
      <c r="AK93">
        <v>0</v>
      </c>
      <c r="AL93">
        <v>0</v>
      </c>
      <c r="AM93">
        <v>0</v>
      </c>
      <c r="AN93">
        <v>0</v>
      </c>
      <c r="AO93">
        <v>0</v>
      </c>
      <c r="AP93">
        <v>0</v>
      </c>
      <c r="AQ93">
        <v>0</v>
      </c>
      <c r="AR93">
        <v>0</v>
      </c>
    </row>
    <row r="94" spans="1:44" x14ac:dyDescent="0.2">
      <c r="A94">
        <f>ROW(Source!A92)</f>
        <v>92</v>
      </c>
      <c r="B94">
        <v>42706660</v>
      </c>
      <c r="C94">
        <v>42559197</v>
      </c>
      <c r="D94">
        <v>30537054</v>
      </c>
      <c r="E94">
        <v>30515945</v>
      </c>
      <c r="F94">
        <v>1</v>
      </c>
      <c r="G94">
        <v>30515945</v>
      </c>
      <c r="H94">
        <v>3</v>
      </c>
      <c r="I94" t="s">
        <v>649</v>
      </c>
      <c r="J94" t="s">
        <v>3</v>
      </c>
      <c r="K94" t="s">
        <v>650</v>
      </c>
      <c r="L94">
        <v>1301</v>
      </c>
      <c r="N94">
        <v>1003</v>
      </c>
      <c r="O94" t="s">
        <v>38</v>
      </c>
      <c r="P94" t="s">
        <v>38</v>
      </c>
      <c r="Q94">
        <v>1</v>
      </c>
      <c r="X94">
        <v>100</v>
      </c>
      <c r="Y94">
        <v>0</v>
      </c>
      <c r="Z94">
        <v>0</v>
      </c>
      <c r="AA94">
        <v>0</v>
      </c>
      <c r="AB94">
        <v>0</v>
      </c>
      <c r="AC94">
        <v>0</v>
      </c>
      <c r="AD94">
        <v>0</v>
      </c>
      <c r="AE94">
        <v>0</v>
      </c>
      <c r="AF94" t="s">
        <v>3</v>
      </c>
      <c r="AG94">
        <v>100</v>
      </c>
      <c r="AH94">
        <v>3</v>
      </c>
      <c r="AI94">
        <v>-1</v>
      </c>
      <c r="AJ94" t="s">
        <v>3</v>
      </c>
      <c r="AK94">
        <v>0</v>
      </c>
      <c r="AL94">
        <v>0</v>
      </c>
      <c r="AM94">
        <v>0</v>
      </c>
      <c r="AN94">
        <v>0</v>
      </c>
      <c r="AO94">
        <v>0</v>
      </c>
      <c r="AP94">
        <v>0</v>
      </c>
      <c r="AQ94">
        <v>0</v>
      </c>
      <c r="AR94">
        <v>0</v>
      </c>
    </row>
    <row r="95" spans="1:44" x14ac:dyDescent="0.2">
      <c r="A95">
        <f>ROW(Source!A92)</f>
        <v>92</v>
      </c>
      <c r="B95">
        <v>42706661</v>
      </c>
      <c r="C95">
        <v>42559197</v>
      </c>
      <c r="D95">
        <v>30541208</v>
      </c>
      <c r="E95">
        <v>30515945</v>
      </c>
      <c r="F95">
        <v>1</v>
      </c>
      <c r="G95">
        <v>30515945</v>
      </c>
      <c r="H95">
        <v>3</v>
      </c>
      <c r="I95" t="s">
        <v>555</v>
      </c>
      <c r="J95" t="s">
        <v>3</v>
      </c>
      <c r="K95" t="s">
        <v>556</v>
      </c>
      <c r="L95">
        <v>1344</v>
      </c>
      <c r="N95">
        <v>1008</v>
      </c>
      <c r="O95" t="s">
        <v>554</v>
      </c>
      <c r="P95" t="s">
        <v>554</v>
      </c>
      <c r="Q95">
        <v>1</v>
      </c>
      <c r="X95">
        <v>51.59</v>
      </c>
      <c r="Y95">
        <v>1</v>
      </c>
      <c r="Z95">
        <v>0</v>
      </c>
      <c r="AA95">
        <v>0</v>
      </c>
      <c r="AB95">
        <v>0</v>
      </c>
      <c r="AC95">
        <v>0</v>
      </c>
      <c r="AD95">
        <v>1</v>
      </c>
      <c r="AE95">
        <v>0</v>
      </c>
      <c r="AF95" t="s">
        <v>3</v>
      </c>
      <c r="AG95">
        <v>51.59</v>
      </c>
      <c r="AH95">
        <v>2</v>
      </c>
      <c r="AI95">
        <v>42706661</v>
      </c>
      <c r="AJ95">
        <v>51</v>
      </c>
      <c r="AK95">
        <v>0</v>
      </c>
      <c r="AL95">
        <v>0</v>
      </c>
      <c r="AM95">
        <v>0</v>
      </c>
      <c r="AN95">
        <v>0</v>
      </c>
      <c r="AO95">
        <v>0</v>
      </c>
      <c r="AP95">
        <v>0</v>
      </c>
      <c r="AQ95">
        <v>0</v>
      </c>
      <c r="AR95">
        <v>0</v>
      </c>
    </row>
    <row r="96" spans="1:44" x14ac:dyDescent="0.2">
      <c r="A96">
        <f>ROW(Source!A93)</f>
        <v>93</v>
      </c>
      <c r="B96">
        <v>42706657</v>
      </c>
      <c r="C96">
        <v>42559197</v>
      </c>
      <c r="D96">
        <v>30515951</v>
      </c>
      <c r="E96">
        <v>30515945</v>
      </c>
      <c r="F96">
        <v>1</v>
      </c>
      <c r="G96">
        <v>30515945</v>
      </c>
      <c r="H96">
        <v>1</v>
      </c>
      <c r="I96" t="s">
        <v>549</v>
      </c>
      <c r="J96" t="s">
        <v>3</v>
      </c>
      <c r="K96" t="s">
        <v>550</v>
      </c>
      <c r="L96">
        <v>1191</v>
      </c>
      <c r="N96">
        <v>1013</v>
      </c>
      <c r="O96" t="s">
        <v>551</v>
      </c>
      <c r="P96" t="s">
        <v>551</v>
      </c>
      <c r="Q96">
        <v>1</v>
      </c>
      <c r="X96">
        <v>72.5</v>
      </c>
      <c r="Y96">
        <v>0</v>
      </c>
      <c r="Z96">
        <v>0</v>
      </c>
      <c r="AA96">
        <v>0</v>
      </c>
      <c r="AB96">
        <v>0</v>
      </c>
      <c r="AC96">
        <v>0</v>
      </c>
      <c r="AD96">
        <v>1</v>
      </c>
      <c r="AE96">
        <v>1</v>
      </c>
      <c r="AF96" t="s">
        <v>22</v>
      </c>
      <c r="AG96">
        <v>83.375</v>
      </c>
      <c r="AH96">
        <v>2</v>
      </c>
      <c r="AI96">
        <v>42706657</v>
      </c>
      <c r="AJ96">
        <v>52</v>
      </c>
      <c r="AK96">
        <v>0</v>
      </c>
      <c r="AL96">
        <v>0</v>
      </c>
      <c r="AM96">
        <v>0</v>
      </c>
      <c r="AN96">
        <v>0</v>
      </c>
      <c r="AO96">
        <v>0</v>
      </c>
      <c r="AP96">
        <v>0</v>
      </c>
      <c r="AQ96">
        <v>0</v>
      </c>
      <c r="AR96">
        <v>0</v>
      </c>
    </row>
    <row r="97" spans="1:44" x14ac:dyDescent="0.2">
      <c r="A97">
        <f>ROW(Source!A93)</f>
        <v>93</v>
      </c>
      <c r="B97">
        <v>42706658</v>
      </c>
      <c r="C97">
        <v>42559197</v>
      </c>
      <c r="D97">
        <v>30516999</v>
      </c>
      <c r="E97">
        <v>30515945</v>
      </c>
      <c r="F97">
        <v>1</v>
      </c>
      <c r="G97">
        <v>30515945</v>
      </c>
      <c r="H97">
        <v>2</v>
      </c>
      <c r="I97" t="s">
        <v>552</v>
      </c>
      <c r="J97" t="s">
        <v>3</v>
      </c>
      <c r="K97" t="s">
        <v>553</v>
      </c>
      <c r="L97">
        <v>1344</v>
      </c>
      <c r="N97">
        <v>1008</v>
      </c>
      <c r="O97" t="s">
        <v>554</v>
      </c>
      <c r="P97" t="s">
        <v>554</v>
      </c>
      <c r="Q97">
        <v>1</v>
      </c>
      <c r="X97">
        <v>218.14</v>
      </c>
      <c r="Y97">
        <v>0</v>
      </c>
      <c r="Z97">
        <v>1</v>
      </c>
      <c r="AA97">
        <v>0</v>
      </c>
      <c r="AB97">
        <v>0</v>
      </c>
      <c r="AC97">
        <v>0</v>
      </c>
      <c r="AD97">
        <v>1</v>
      </c>
      <c r="AE97">
        <v>0</v>
      </c>
      <c r="AF97" t="s">
        <v>21</v>
      </c>
      <c r="AG97">
        <v>272.67499999999995</v>
      </c>
      <c r="AH97">
        <v>2</v>
      </c>
      <c r="AI97">
        <v>42706658</v>
      </c>
      <c r="AJ97">
        <v>53</v>
      </c>
      <c r="AK97">
        <v>0</v>
      </c>
      <c r="AL97">
        <v>0</v>
      </c>
      <c r="AM97">
        <v>0</v>
      </c>
      <c r="AN97">
        <v>0</v>
      </c>
      <c r="AO97">
        <v>0</v>
      </c>
      <c r="AP97">
        <v>0</v>
      </c>
      <c r="AQ97">
        <v>0</v>
      </c>
      <c r="AR97">
        <v>0</v>
      </c>
    </row>
    <row r="98" spans="1:44" x14ac:dyDescent="0.2">
      <c r="A98">
        <f>ROW(Source!A93)</f>
        <v>93</v>
      </c>
      <c r="B98">
        <v>42706659</v>
      </c>
      <c r="C98">
        <v>42559197</v>
      </c>
      <c r="D98">
        <v>30534106</v>
      </c>
      <c r="E98">
        <v>30515945</v>
      </c>
      <c r="F98">
        <v>1</v>
      </c>
      <c r="G98">
        <v>30515945</v>
      </c>
      <c r="H98">
        <v>3</v>
      </c>
      <c r="I98" t="s">
        <v>643</v>
      </c>
      <c r="J98" t="s">
        <v>3</v>
      </c>
      <c r="K98" t="s">
        <v>644</v>
      </c>
      <c r="L98">
        <v>1346</v>
      </c>
      <c r="N98">
        <v>1009</v>
      </c>
      <c r="O98" t="s">
        <v>611</v>
      </c>
      <c r="P98" t="s">
        <v>611</v>
      </c>
      <c r="Q98">
        <v>1</v>
      </c>
      <c r="X98">
        <v>0</v>
      </c>
      <c r="Y98">
        <v>0</v>
      </c>
      <c r="Z98">
        <v>0</v>
      </c>
      <c r="AA98">
        <v>0</v>
      </c>
      <c r="AB98">
        <v>0</v>
      </c>
      <c r="AC98">
        <v>0</v>
      </c>
      <c r="AD98">
        <v>0</v>
      </c>
      <c r="AE98">
        <v>0</v>
      </c>
      <c r="AF98" t="s">
        <v>3</v>
      </c>
      <c r="AG98">
        <v>0</v>
      </c>
      <c r="AH98">
        <v>3</v>
      </c>
      <c r="AI98">
        <v>-1</v>
      </c>
      <c r="AJ98" t="s">
        <v>3</v>
      </c>
      <c r="AK98">
        <v>0</v>
      </c>
      <c r="AL98">
        <v>0</v>
      </c>
      <c r="AM98">
        <v>0</v>
      </c>
      <c r="AN98">
        <v>0</v>
      </c>
      <c r="AO98">
        <v>0</v>
      </c>
      <c r="AP98">
        <v>0</v>
      </c>
      <c r="AQ98">
        <v>0</v>
      </c>
      <c r="AR98">
        <v>0</v>
      </c>
    </row>
    <row r="99" spans="1:44" x14ac:dyDescent="0.2">
      <c r="A99">
        <f>ROW(Source!A93)</f>
        <v>93</v>
      </c>
      <c r="B99">
        <v>42706660</v>
      </c>
      <c r="C99">
        <v>42559197</v>
      </c>
      <c r="D99">
        <v>30537054</v>
      </c>
      <c r="E99">
        <v>30515945</v>
      </c>
      <c r="F99">
        <v>1</v>
      </c>
      <c r="G99">
        <v>30515945</v>
      </c>
      <c r="H99">
        <v>3</v>
      </c>
      <c r="I99" t="s">
        <v>649</v>
      </c>
      <c r="J99" t="s">
        <v>3</v>
      </c>
      <c r="K99" t="s">
        <v>650</v>
      </c>
      <c r="L99">
        <v>1301</v>
      </c>
      <c r="N99">
        <v>1003</v>
      </c>
      <c r="O99" t="s">
        <v>38</v>
      </c>
      <c r="P99" t="s">
        <v>38</v>
      </c>
      <c r="Q99">
        <v>1</v>
      </c>
      <c r="X99">
        <v>100</v>
      </c>
      <c r="Y99">
        <v>0</v>
      </c>
      <c r="Z99">
        <v>0</v>
      </c>
      <c r="AA99">
        <v>0</v>
      </c>
      <c r="AB99">
        <v>0</v>
      </c>
      <c r="AC99">
        <v>0</v>
      </c>
      <c r="AD99">
        <v>0</v>
      </c>
      <c r="AE99">
        <v>0</v>
      </c>
      <c r="AF99" t="s">
        <v>3</v>
      </c>
      <c r="AG99">
        <v>100</v>
      </c>
      <c r="AH99">
        <v>3</v>
      </c>
      <c r="AI99">
        <v>-1</v>
      </c>
      <c r="AJ99" t="s">
        <v>3</v>
      </c>
      <c r="AK99">
        <v>0</v>
      </c>
      <c r="AL99">
        <v>0</v>
      </c>
      <c r="AM99">
        <v>0</v>
      </c>
      <c r="AN99">
        <v>0</v>
      </c>
      <c r="AO99">
        <v>0</v>
      </c>
      <c r="AP99">
        <v>0</v>
      </c>
      <c r="AQ99">
        <v>0</v>
      </c>
      <c r="AR99">
        <v>0</v>
      </c>
    </row>
    <row r="100" spans="1:44" x14ac:dyDescent="0.2">
      <c r="A100">
        <f>ROW(Source!A93)</f>
        <v>93</v>
      </c>
      <c r="B100">
        <v>42706661</v>
      </c>
      <c r="C100">
        <v>42559197</v>
      </c>
      <c r="D100">
        <v>30541208</v>
      </c>
      <c r="E100">
        <v>30515945</v>
      </c>
      <c r="F100">
        <v>1</v>
      </c>
      <c r="G100">
        <v>30515945</v>
      </c>
      <c r="H100">
        <v>3</v>
      </c>
      <c r="I100" t="s">
        <v>555</v>
      </c>
      <c r="J100" t="s">
        <v>3</v>
      </c>
      <c r="K100" t="s">
        <v>556</v>
      </c>
      <c r="L100">
        <v>1344</v>
      </c>
      <c r="N100">
        <v>1008</v>
      </c>
      <c r="O100" t="s">
        <v>554</v>
      </c>
      <c r="P100" t="s">
        <v>554</v>
      </c>
      <c r="Q100">
        <v>1</v>
      </c>
      <c r="X100">
        <v>51.59</v>
      </c>
      <c r="Y100">
        <v>1</v>
      </c>
      <c r="Z100">
        <v>0</v>
      </c>
      <c r="AA100">
        <v>0</v>
      </c>
      <c r="AB100">
        <v>0</v>
      </c>
      <c r="AC100">
        <v>0</v>
      </c>
      <c r="AD100">
        <v>1</v>
      </c>
      <c r="AE100">
        <v>0</v>
      </c>
      <c r="AF100" t="s">
        <v>3</v>
      </c>
      <c r="AG100">
        <v>51.59</v>
      </c>
      <c r="AH100">
        <v>2</v>
      </c>
      <c r="AI100">
        <v>42706661</v>
      </c>
      <c r="AJ100">
        <v>54</v>
      </c>
      <c r="AK100">
        <v>0</v>
      </c>
      <c r="AL100">
        <v>0</v>
      </c>
      <c r="AM100">
        <v>0</v>
      </c>
      <c r="AN100">
        <v>0</v>
      </c>
      <c r="AO100">
        <v>0</v>
      </c>
      <c r="AP100">
        <v>0</v>
      </c>
      <c r="AQ100">
        <v>0</v>
      </c>
      <c r="AR100">
        <v>0</v>
      </c>
    </row>
    <row r="101" spans="1:44" x14ac:dyDescent="0.2">
      <c r="A101">
        <f>ROW(Source!A98)</f>
        <v>98</v>
      </c>
      <c r="B101">
        <v>42706664</v>
      </c>
      <c r="C101">
        <v>42559203</v>
      </c>
      <c r="D101">
        <v>30515951</v>
      </c>
      <c r="E101">
        <v>30515945</v>
      </c>
      <c r="F101">
        <v>1</v>
      </c>
      <c r="G101">
        <v>30515945</v>
      </c>
      <c r="H101">
        <v>1</v>
      </c>
      <c r="I101" t="s">
        <v>549</v>
      </c>
      <c r="J101" t="s">
        <v>3</v>
      </c>
      <c r="K101" t="s">
        <v>550</v>
      </c>
      <c r="L101">
        <v>1191</v>
      </c>
      <c r="N101">
        <v>1013</v>
      </c>
      <c r="O101" t="s">
        <v>551</v>
      </c>
      <c r="P101" t="s">
        <v>551</v>
      </c>
      <c r="Q101">
        <v>1</v>
      </c>
      <c r="X101">
        <v>9.25</v>
      </c>
      <c r="Y101">
        <v>0</v>
      </c>
      <c r="Z101">
        <v>0</v>
      </c>
      <c r="AA101">
        <v>0</v>
      </c>
      <c r="AB101">
        <v>0</v>
      </c>
      <c r="AC101">
        <v>0</v>
      </c>
      <c r="AD101">
        <v>1</v>
      </c>
      <c r="AE101">
        <v>1</v>
      </c>
      <c r="AF101" t="s">
        <v>22</v>
      </c>
      <c r="AG101">
        <v>10.637499999999999</v>
      </c>
      <c r="AH101">
        <v>2</v>
      </c>
      <c r="AI101">
        <v>42706664</v>
      </c>
      <c r="AJ101">
        <v>55</v>
      </c>
      <c r="AK101">
        <v>0</v>
      </c>
      <c r="AL101">
        <v>0</v>
      </c>
      <c r="AM101">
        <v>0</v>
      </c>
      <c r="AN101">
        <v>0</v>
      </c>
      <c r="AO101">
        <v>0</v>
      </c>
      <c r="AP101">
        <v>0</v>
      </c>
      <c r="AQ101">
        <v>0</v>
      </c>
      <c r="AR101">
        <v>0</v>
      </c>
    </row>
    <row r="102" spans="1:44" x14ac:dyDescent="0.2">
      <c r="A102">
        <f>ROW(Source!A98)</f>
        <v>98</v>
      </c>
      <c r="B102">
        <v>42706665</v>
      </c>
      <c r="C102">
        <v>42559203</v>
      </c>
      <c r="D102">
        <v>30571181</v>
      </c>
      <c r="E102">
        <v>1</v>
      </c>
      <c r="F102">
        <v>1</v>
      </c>
      <c r="G102">
        <v>30515945</v>
      </c>
      <c r="H102">
        <v>3</v>
      </c>
      <c r="I102" t="s">
        <v>557</v>
      </c>
      <c r="J102" t="s">
        <v>558</v>
      </c>
      <c r="K102" t="s">
        <v>559</v>
      </c>
      <c r="L102">
        <v>1339</v>
      </c>
      <c r="N102">
        <v>1007</v>
      </c>
      <c r="O102" t="s">
        <v>560</v>
      </c>
      <c r="P102" t="s">
        <v>560</v>
      </c>
      <c r="Q102">
        <v>1</v>
      </c>
      <c r="X102">
        <v>1</v>
      </c>
      <c r="Y102">
        <v>7.07</v>
      </c>
      <c r="Z102">
        <v>0</v>
      </c>
      <c r="AA102">
        <v>0</v>
      </c>
      <c r="AB102">
        <v>0</v>
      </c>
      <c r="AC102">
        <v>0</v>
      </c>
      <c r="AD102">
        <v>1</v>
      </c>
      <c r="AE102">
        <v>0</v>
      </c>
      <c r="AF102" t="s">
        <v>3</v>
      </c>
      <c r="AG102">
        <v>1</v>
      </c>
      <c r="AH102">
        <v>2</v>
      </c>
      <c r="AI102">
        <v>42706665</v>
      </c>
      <c r="AJ102">
        <v>56</v>
      </c>
      <c r="AK102">
        <v>0</v>
      </c>
      <c r="AL102">
        <v>0</v>
      </c>
      <c r="AM102">
        <v>0</v>
      </c>
      <c r="AN102">
        <v>0</v>
      </c>
      <c r="AO102">
        <v>0</v>
      </c>
      <c r="AP102">
        <v>0</v>
      </c>
      <c r="AQ102">
        <v>0</v>
      </c>
      <c r="AR102">
        <v>0</v>
      </c>
    </row>
    <row r="103" spans="1:44" x14ac:dyDescent="0.2">
      <c r="A103">
        <f>ROW(Source!A98)</f>
        <v>98</v>
      </c>
      <c r="B103">
        <v>42706666</v>
      </c>
      <c r="C103">
        <v>42559203</v>
      </c>
      <c r="D103">
        <v>30541208</v>
      </c>
      <c r="E103">
        <v>30515945</v>
      </c>
      <c r="F103">
        <v>1</v>
      </c>
      <c r="G103">
        <v>30515945</v>
      </c>
      <c r="H103">
        <v>3</v>
      </c>
      <c r="I103" t="s">
        <v>555</v>
      </c>
      <c r="J103" t="s">
        <v>3</v>
      </c>
      <c r="K103" t="s">
        <v>556</v>
      </c>
      <c r="L103">
        <v>1344</v>
      </c>
      <c r="N103">
        <v>1008</v>
      </c>
      <c r="O103" t="s">
        <v>554</v>
      </c>
      <c r="P103" t="s">
        <v>554</v>
      </c>
      <c r="Q103">
        <v>1</v>
      </c>
      <c r="X103">
        <v>1.33</v>
      </c>
      <c r="Y103">
        <v>1</v>
      </c>
      <c r="Z103">
        <v>0</v>
      </c>
      <c r="AA103">
        <v>0</v>
      </c>
      <c r="AB103">
        <v>0</v>
      </c>
      <c r="AC103">
        <v>0</v>
      </c>
      <c r="AD103">
        <v>1</v>
      </c>
      <c r="AE103">
        <v>0</v>
      </c>
      <c r="AF103" t="s">
        <v>3</v>
      </c>
      <c r="AG103">
        <v>1.33</v>
      </c>
      <c r="AH103">
        <v>2</v>
      </c>
      <c r="AI103">
        <v>42706666</v>
      </c>
      <c r="AJ103">
        <v>57</v>
      </c>
      <c r="AK103">
        <v>0</v>
      </c>
      <c r="AL103">
        <v>0</v>
      </c>
      <c r="AM103">
        <v>0</v>
      </c>
      <c r="AN103">
        <v>0</v>
      </c>
      <c r="AO103">
        <v>0</v>
      </c>
      <c r="AP103">
        <v>0</v>
      </c>
      <c r="AQ103">
        <v>0</v>
      </c>
      <c r="AR103">
        <v>0</v>
      </c>
    </row>
    <row r="104" spans="1:44" x14ac:dyDescent="0.2">
      <c r="A104">
        <f>ROW(Source!A99)</f>
        <v>99</v>
      </c>
      <c r="B104">
        <v>42706664</v>
      </c>
      <c r="C104">
        <v>42559203</v>
      </c>
      <c r="D104">
        <v>30515951</v>
      </c>
      <c r="E104">
        <v>30515945</v>
      </c>
      <c r="F104">
        <v>1</v>
      </c>
      <c r="G104">
        <v>30515945</v>
      </c>
      <c r="H104">
        <v>1</v>
      </c>
      <c r="I104" t="s">
        <v>549</v>
      </c>
      <c r="J104" t="s">
        <v>3</v>
      </c>
      <c r="K104" t="s">
        <v>550</v>
      </c>
      <c r="L104">
        <v>1191</v>
      </c>
      <c r="N104">
        <v>1013</v>
      </c>
      <c r="O104" t="s">
        <v>551</v>
      </c>
      <c r="P104" t="s">
        <v>551</v>
      </c>
      <c r="Q104">
        <v>1</v>
      </c>
      <c r="X104">
        <v>9.25</v>
      </c>
      <c r="Y104">
        <v>0</v>
      </c>
      <c r="Z104">
        <v>0</v>
      </c>
      <c r="AA104">
        <v>0</v>
      </c>
      <c r="AB104">
        <v>0</v>
      </c>
      <c r="AC104">
        <v>0</v>
      </c>
      <c r="AD104">
        <v>1</v>
      </c>
      <c r="AE104">
        <v>1</v>
      </c>
      <c r="AF104" t="s">
        <v>22</v>
      </c>
      <c r="AG104">
        <v>10.637499999999999</v>
      </c>
      <c r="AH104">
        <v>2</v>
      </c>
      <c r="AI104">
        <v>42706664</v>
      </c>
      <c r="AJ104">
        <v>58</v>
      </c>
      <c r="AK104">
        <v>0</v>
      </c>
      <c r="AL104">
        <v>0</v>
      </c>
      <c r="AM104">
        <v>0</v>
      </c>
      <c r="AN104">
        <v>0</v>
      </c>
      <c r="AO104">
        <v>0</v>
      </c>
      <c r="AP104">
        <v>0</v>
      </c>
      <c r="AQ104">
        <v>0</v>
      </c>
      <c r="AR104">
        <v>0</v>
      </c>
    </row>
    <row r="105" spans="1:44" x14ac:dyDescent="0.2">
      <c r="A105">
        <f>ROW(Source!A99)</f>
        <v>99</v>
      </c>
      <c r="B105">
        <v>42706665</v>
      </c>
      <c r="C105">
        <v>42559203</v>
      </c>
      <c r="D105">
        <v>30571181</v>
      </c>
      <c r="E105">
        <v>1</v>
      </c>
      <c r="F105">
        <v>1</v>
      </c>
      <c r="G105">
        <v>30515945</v>
      </c>
      <c r="H105">
        <v>3</v>
      </c>
      <c r="I105" t="s">
        <v>557</v>
      </c>
      <c r="J105" t="s">
        <v>558</v>
      </c>
      <c r="K105" t="s">
        <v>559</v>
      </c>
      <c r="L105">
        <v>1339</v>
      </c>
      <c r="N105">
        <v>1007</v>
      </c>
      <c r="O105" t="s">
        <v>560</v>
      </c>
      <c r="P105" t="s">
        <v>560</v>
      </c>
      <c r="Q105">
        <v>1</v>
      </c>
      <c r="X105">
        <v>1</v>
      </c>
      <c r="Y105">
        <v>7.07</v>
      </c>
      <c r="Z105">
        <v>0</v>
      </c>
      <c r="AA105">
        <v>0</v>
      </c>
      <c r="AB105">
        <v>0</v>
      </c>
      <c r="AC105">
        <v>0</v>
      </c>
      <c r="AD105">
        <v>1</v>
      </c>
      <c r="AE105">
        <v>0</v>
      </c>
      <c r="AF105" t="s">
        <v>3</v>
      </c>
      <c r="AG105">
        <v>1</v>
      </c>
      <c r="AH105">
        <v>2</v>
      </c>
      <c r="AI105">
        <v>42706665</v>
      </c>
      <c r="AJ105">
        <v>59</v>
      </c>
      <c r="AK105">
        <v>0</v>
      </c>
      <c r="AL105">
        <v>0</v>
      </c>
      <c r="AM105">
        <v>0</v>
      </c>
      <c r="AN105">
        <v>0</v>
      </c>
      <c r="AO105">
        <v>0</v>
      </c>
      <c r="AP105">
        <v>0</v>
      </c>
      <c r="AQ105">
        <v>0</v>
      </c>
      <c r="AR105">
        <v>0</v>
      </c>
    </row>
    <row r="106" spans="1:44" x14ac:dyDescent="0.2">
      <c r="A106">
        <f>ROW(Source!A99)</f>
        <v>99</v>
      </c>
      <c r="B106">
        <v>42706666</v>
      </c>
      <c r="C106">
        <v>42559203</v>
      </c>
      <c r="D106">
        <v>30541208</v>
      </c>
      <c r="E106">
        <v>30515945</v>
      </c>
      <c r="F106">
        <v>1</v>
      </c>
      <c r="G106">
        <v>30515945</v>
      </c>
      <c r="H106">
        <v>3</v>
      </c>
      <c r="I106" t="s">
        <v>555</v>
      </c>
      <c r="J106" t="s">
        <v>3</v>
      </c>
      <c r="K106" t="s">
        <v>556</v>
      </c>
      <c r="L106">
        <v>1344</v>
      </c>
      <c r="N106">
        <v>1008</v>
      </c>
      <c r="O106" t="s">
        <v>554</v>
      </c>
      <c r="P106" t="s">
        <v>554</v>
      </c>
      <c r="Q106">
        <v>1</v>
      </c>
      <c r="X106">
        <v>1.33</v>
      </c>
      <c r="Y106">
        <v>1</v>
      </c>
      <c r="Z106">
        <v>0</v>
      </c>
      <c r="AA106">
        <v>0</v>
      </c>
      <c r="AB106">
        <v>0</v>
      </c>
      <c r="AC106">
        <v>0</v>
      </c>
      <c r="AD106">
        <v>1</v>
      </c>
      <c r="AE106">
        <v>0</v>
      </c>
      <c r="AF106" t="s">
        <v>3</v>
      </c>
      <c r="AG106">
        <v>1.33</v>
      </c>
      <c r="AH106">
        <v>2</v>
      </c>
      <c r="AI106">
        <v>42706666</v>
      </c>
      <c r="AJ106">
        <v>60</v>
      </c>
      <c r="AK106">
        <v>0</v>
      </c>
      <c r="AL106">
        <v>0</v>
      </c>
      <c r="AM106">
        <v>0</v>
      </c>
      <c r="AN106">
        <v>0</v>
      </c>
      <c r="AO106">
        <v>0</v>
      </c>
      <c r="AP106">
        <v>0</v>
      </c>
      <c r="AQ106">
        <v>0</v>
      </c>
      <c r="AR106">
        <v>0</v>
      </c>
    </row>
    <row r="107" spans="1:44" x14ac:dyDescent="0.2">
      <c r="A107">
        <f>ROW(Source!A100)</f>
        <v>100</v>
      </c>
      <c r="B107">
        <v>42706667</v>
      </c>
      <c r="C107">
        <v>42559207</v>
      </c>
      <c r="D107">
        <v>30515951</v>
      </c>
      <c r="E107">
        <v>30515945</v>
      </c>
      <c r="F107">
        <v>1</v>
      </c>
      <c r="G107">
        <v>30515945</v>
      </c>
      <c r="H107">
        <v>1</v>
      </c>
      <c r="I107" t="s">
        <v>549</v>
      </c>
      <c r="J107" t="s">
        <v>3</v>
      </c>
      <c r="K107" t="s">
        <v>550</v>
      </c>
      <c r="L107">
        <v>1191</v>
      </c>
      <c r="N107">
        <v>1013</v>
      </c>
      <c r="O107" t="s">
        <v>551</v>
      </c>
      <c r="P107" t="s">
        <v>551</v>
      </c>
      <c r="Q107">
        <v>1</v>
      </c>
      <c r="X107">
        <v>9.25</v>
      </c>
      <c r="Y107">
        <v>0</v>
      </c>
      <c r="Z107">
        <v>0</v>
      </c>
      <c r="AA107">
        <v>0</v>
      </c>
      <c r="AB107">
        <v>0</v>
      </c>
      <c r="AC107">
        <v>0</v>
      </c>
      <c r="AD107">
        <v>1</v>
      </c>
      <c r="AE107">
        <v>1</v>
      </c>
      <c r="AF107" t="s">
        <v>22</v>
      </c>
      <c r="AG107">
        <v>10.637499999999999</v>
      </c>
      <c r="AH107">
        <v>2</v>
      </c>
      <c r="AI107">
        <v>42706667</v>
      </c>
      <c r="AJ107">
        <v>61</v>
      </c>
      <c r="AK107">
        <v>0</v>
      </c>
      <c r="AL107">
        <v>0</v>
      </c>
      <c r="AM107">
        <v>0</v>
      </c>
      <c r="AN107">
        <v>0</v>
      </c>
      <c r="AO107">
        <v>0</v>
      </c>
      <c r="AP107">
        <v>0</v>
      </c>
      <c r="AQ107">
        <v>0</v>
      </c>
      <c r="AR107">
        <v>0</v>
      </c>
    </row>
    <row r="108" spans="1:44" x14ac:dyDescent="0.2">
      <c r="A108">
        <f>ROW(Source!A100)</f>
        <v>100</v>
      </c>
      <c r="B108">
        <v>42706668</v>
      </c>
      <c r="C108">
        <v>42559207</v>
      </c>
      <c r="D108">
        <v>30571181</v>
      </c>
      <c r="E108">
        <v>1</v>
      </c>
      <c r="F108">
        <v>1</v>
      </c>
      <c r="G108">
        <v>30515945</v>
      </c>
      <c r="H108">
        <v>3</v>
      </c>
      <c r="I108" t="s">
        <v>557</v>
      </c>
      <c r="J108" t="s">
        <v>558</v>
      </c>
      <c r="K108" t="s">
        <v>559</v>
      </c>
      <c r="L108">
        <v>1339</v>
      </c>
      <c r="N108">
        <v>1007</v>
      </c>
      <c r="O108" t="s">
        <v>560</v>
      </c>
      <c r="P108" t="s">
        <v>560</v>
      </c>
      <c r="Q108">
        <v>1</v>
      </c>
      <c r="X108">
        <v>3.8</v>
      </c>
      <c r="Y108">
        <v>7.07</v>
      </c>
      <c r="Z108">
        <v>0</v>
      </c>
      <c r="AA108">
        <v>0</v>
      </c>
      <c r="AB108">
        <v>0</v>
      </c>
      <c r="AC108">
        <v>0</v>
      </c>
      <c r="AD108">
        <v>1</v>
      </c>
      <c r="AE108">
        <v>0</v>
      </c>
      <c r="AF108" t="s">
        <v>3</v>
      </c>
      <c r="AG108">
        <v>3.8</v>
      </c>
      <c r="AH108">
        <v>2</v>
      </c>
      <c r="AI108">
        <v>42706668</v>
      </c>
      <c r="AJ108">
        <v>62</v>
      </c>
      <c r="AK108">
        <v>0</v>
      </c>
      <c r="AL108">
        <v>0</v>
      </c>
      <c r="AM108">
        <v>0</v>
      </c>
      <c r="AN108">
        <v>0</v>
      </c>
      <c r="AO108">
        <v>0</v>
      </c>
      <c r="AP108">
        <v>0</v>
      </c>
      <c r="AQ108">
        <v>0</v>
      </c>
      <c r="AR108">
        <v>0</v>
      </c>
    </row>
    <row r="109" spans="1:44" x14ac:dyDescent="0.2">
      <c r="A109">
        <f>ROW(Source!A100)</f>
        <v>100</v>
      </c>
      <c r="B109">
        <v>42706669</v>
      </c>
      <c r="C109">
        <v>42559207</v>
      </c>
      <c r="D109">
        <v>30541208</v>
      </c>
      <c r="E109">
        <v>30515945</v>
      </c>
      <c r="F109">
        <v>1</v>
      </c>
      <c r="G109">
        <v>30515945</v>
      </c>
      <c r="H109">
        <v>3</v>
      </c>
      <c r="I109" t="s">
        <v>555</v>
      </c>
      <c r="J109" t="s">
        <v>3</v>
      </c>
      <c r="K109" t="s">
        <v>556</v>
      </c>
      <c r="L109">
        <v>1344</v>
      </c>
      <c r="N109">
        <v>1008</v>
      </c>
      <c r="O109" t="s">
        <v>554</v>
      </c>
      <c r="P109" t="s">
        <v>554</v>
      </c>
      <c r="Q109">
        <v>1</v>
      </c>
      <c r="X109">
        <v>1.33</v>
      </c>
      <c r="Y109">
        <v>1</v>
      </c>
      <c r="Z109">
        <v>0</v>
      </c>
      <c r="AA109">
        <v>0</v>
      </c>
      <c r="AB109">
        <v>0</v>
      </c>
      <c r="AC109">
        <v>0</v>
      </c>
      <c r="AD109">
        <v>1</v>
      </c>
      <c r="AE109">
        <v>0</v>
      </c>
      <c r="AF109" t="s">
        <v>3</v>
      </c>
      <c r="AG109">
        <v>1.33</v>
      </c>
      <c r="AH109">
        <v>2</v>
      </c>
      <c r="AI109">
        <v>42706669</v>
      </c>
      <c r="AJ109">
        <v>63</v>
      </c>
      <c r="AK109">
        <v>0</v>
      </c>
      <c r="AL109">
        <v>0</v>
      </c>
      <c r="AM109">
        <v>0</v>
      </c>
      <c r="AN109">
        <v>0</v>
      </c>
      <c r="AO109">
        <v>0</v>
      </c>
      <c r="AP109">
        <v>0</v>
      </c>
      <c r="AQ109">
        <v>0</v>
      </c>
      <c r="AR109">
        <v>0</v>
      </c>
    </row>
    <row r="110" spans="1:44" x14ac:dyDescent="0.2">
      <c r="A110">
        <f>ROW(Source!A101)</f>
        <v>101</v>
      </c>
      <c r="B110">
        <v>42706667</v>
      </c>
      <c r="C110">
        <v>42559207</v>
      </c>
      <c r="D110">
        <v>30515951</v>
      </c>
      <c r="E110">
        <v>30515945</v>
      </c>
      <c r="F110">
        <v>1</v>
      </c>
      <c r="G110">
        <v>30515945</v>
      </c>
      <c r="H110">
        <v>1</v>
      </c>
      <c r="I110" t="s">
        <v>549</v>
      </c>
      <c r="J110" t="s">
        <v>3</v>
      </c>
      <c r="K110" t="s">
        <v>550</v>
      </c>
      <c r="L110">
        <v>1191</v>
      </c>
      <c r="N110">
        <v>1013</v>
      </c>
      <c r="O110" t="s">
        <v>551</v>
      </c>
      <c r="P110" t="s">
        <v>551</v>
      </c>
      <c r="Q110">
        <v>1</v>
      </c>
      <c r="X110">
        <v>9.25</v>
      </c>
      <c r="Y110">
        <v>0</v>
      </c>
      <c r="Z110">
        <v>0</v>
      </c>
      <c r="AA110">
        <v>0</v>
      </c>
      <c r="AB110">
        <v>0</v>
      </c>
      <c r="AC110">
        <v>0</v>
      </c>
      <c r="AD110">
        <v>1</v>
      </c>
      <c r="AE110">
        <v>1</v>
      </c>
      <c r="AF110" t="s">
        <v>22</v>
      </c>
      <c r="AG110">
        <v>10.637499999999999</v>
      </c>
      <c r="AH110">
        <v>2</v>
      </c>
      <c r="AI110">
        <v>42706667</v>
      </c>
      <c r="AJ110">
        <v>64</v>
      </c>
      <c r="AK110">
        <v>0</v>
      </c>
      <c r="AL110">
        <v>0</v>
      </c>
      <c r="AM110">
        <v>0</v>
      </c>
      <c r="AN110">
        <v>0</v>
      </c>
      <c r="AO110">
        <v>0</v>
      </c>
      <c r="AP110">
        <v>0</v>
      </c>
      <c r="AQ110">
        <v>0</v>
      </c>
      <c r="AR110">
        <v>0</v>
      </c>
    </row>
    <row r="111" spans="1:44" x14ac:dyDescent="0.2">
      <c r="A111">
        <f>ROW(Source!A101)</f>
        <v>101</v>
      </c>
      <c r="B111">
        <v>42706668</v>
      </c>
      <c r="C111">
        <v>42559207</v>
      </c>
      <c r="D111">
        <v>30571181</v>
      </c>
      <c r="E111">
        <v>1</v>
      </c>
      <c r="F111">
        <v>1</v>
      </c>
      <c r="G111">
        <v>30515945</v>
      </c>
      <c r="H111">
        <v>3</v>
      </c>
      <c r="I111" t="s">
        <v>557</v>
      </c>
      <c r="J111" t="s">
        <v>558</v>
      </c>
      <c r="K111" t="s">
        <v>559</v>
      </c>
      <c r="L111">
        <v>1339</v>
      </c>
      <c r="N111">
        <v>1007</v>
      </c>
      <c r="O111" t="s">
        <v>560</v>
      </c>
      <c r="P111" t="s">
        <v>560</v>
      </c>
      <c r="Q111">
        <v>1</v>
      </c>
      <c r="X111">
        <v>3.8</v>
      </c>
      <c r="Y111">
        <v>7.07</v>
      </c>
      <c r="Z111">
        <v>0</v>
      </c>
      <c r="AA111">
        <v>0</v>
      </c>
      <c r="AB111">
        <v>0</v>
      </c>
      <c r="AC111">
        <v>0</v>
      </c>
      <c r="AD111">
        <v>1</v>
      </c>
      <c r="AE111">
        <v>0</v>
      </c>
      <c r="AF111" t="s">
        <v>3</v>
      </c>
      <c r="AG111">
        <v>3.8</v>
      </c>
      <c r="AH111">
        <v>2</v>
      </c>
      <c r="AI111">
        <v>42706668</v>
      </c>
      <c r="AJ111">
        <v>65</v>
      </c>
      <c r="AK111">
        <v>0</v>
      </c>
      <c r="AL111">
        <v>0</v>
      </c>
      <c r="AM111">
        <v>0</v>
      </c>
      <c r="AN111">
        <v>0</v>
      </c>
      <c r="AO111">
        <v>0</v>
      </c>
      <c r="AP111">
        <v>0</v>
      </c>
      <c r="AQ111">
        <v>0</v>
      </c>
      <c r="AR111">
        <v>0</v>
      </c>
    </row>
    <row r="112" spans="1:44" x14ac:dyDescent="0.2">
      <c r="A112">
        <f>ROW(Source!A101)</f>
        <v>101</v>
      </c>
      <c r="B112">
        <v>42706669</v>
      </c>
      <c r="C112">
        <v>42559207</v>
      </c>
      <c r="D112">
        <v>30541208</v>
      </c>
      <c r="E112">
        <v>30515945</v>
      </c>
      <c r="F112">
        <v>1</v>
      </c>
      <c r="G112">
        <v>30515945</v>
      </c>
      <c r="H112">
        <v>3</v>
      </c>
      <c r="I112" t="s">
        <v>555</v>
      </c>
      <c r="J112" t="s">
        <v>3</v>
      </c>
      <c r="K112" t="s">
        <v>556</v>
      </c>
      <c r="L112">
        <v>1344</v>
      </c>
      <c r="N112">
        <v>1008</v>
      </c>
      <c r="O112" t="s">
        <v>554</v>
      </c>
      <c r="P112" t="s">
        <v>554</v>
      </c>
      <c r="Q112">
        <v>1</v>
      </c>
      <c r="X112">
        <v>1.33</v>
      </c>
      <c r="Y112">
        <v>1</v>
      </c>
      <c r="Z112">
        <v>0</v>
      </c>
      <c r="AA112">
        <v>0</v>
      </c>
      <c r="AB112">
        <v>0</v>
      </c>
      <c r="AC112">
        <v>0</v>
      </c>
      <c r="AD112">
        <v>1</v>
      </c>
      <c r="AE112">
        <v>0</v>
      </c>
      <c r="AF112" t="s">
        <v>3</v>
      </c>
      <c r="AG112">
        <v>1.33</v>
      </c>
      <c r="AH112">
        <v>2</v>
      </c>
      <c r="AI112">
        <v>42706669</v>
      </c>
      <c r="AJ112">
        <v>66</v>
      </c>
      <c r="AK112">
        <v>0</v>
      </c>
      <c r="AL112">
        <v>0</v>
      </c>
      <c r="AM112">
        <v>0</v>
      </c>
      <c r="AN112">
        <v>0</v>
      </c>
      <c r="AO112">
        <v>0</v>
      </c>
      <c r="AP112">
        <v>0</v>
      </c>
      <c r="AQ112">
        <v>0</v>
      </c>
      <c r="AR112">
        <v>0</v>
      </c>
    </row>
    <row r="113" spans="1:44" x14ac:dyDescent="0.2">
      <c r="A113">
        <f>ROW(Source!A102)</f>
        <v>102</v>
      </c>
      <c r="B113">
        <v>42706670</v>
      </c>
      <c r="C113">
        <v>42559211</v>
      </c>
      <c r="D113">
        <v>30515951</v>
      </c>
      <c r="E113">
        <v>30515945</v>
      </c>
      <c r="F113">
        <v>1</v>
      </c>
      <c r="G113">
        <v>30515945</v>
      </c>
      <c r="H113">
        <v>1</v>
      </c>
      <c r="I113" t="s">
        <v>549</v>
      </c>
      <c r="J113" t="s">
        <v>3</v>
      </c>
      <c r="K113" t="s">
        <v>550</v>
      </c>
      <c r="L113">
        <v>1191</v>
      </c>
      <c r="N113">
        <v>1013</v>
      </c>
      <c r="O113" t="s">
        <v>551</v>
      </c>
      <c r="P113" t="s">
        <v>551</v>
      </c>
      <c r="Q113">
        <v>1</v>
      </c>
      <c r="X113">
        <v>0.9</v>
      </c>
      <c r="Y113">
        <v>0</v>
      </c>
      <c r="Z113">
        <v>0</v>
      </c>
      <c r="AA113">
        <v>0</v>
      </c>
      <c r="AB113">
        <v>0</v>
      </c>
      <c r="AC113">
        <v>0</v>
      </c>
      <c r="AD113">
        <v>1</v>
      </c>
      <c r="AE113">
        <v>1</v>
      </c>
      <c r="AF113" t="s">
        <v>22</v>
      </c>
      <c r="AG113">
        <v>1.0349999999999999</v>
      </c>
      <c r="AH113">
        <v>2</v>
      </c>
      <c r="AI113">
        <v>42706670</v>
      </c>
      <c r="AJ113">
        <v>67</v>
      </c>
      <c r="AK113">
        <v>0</v>
      </c>
      <c r="AL113">
        <v>0</v>
      </c>
      <c r="AM113">
        <v>0</v>
      </c>
      <c r="AN113">
        <v>0</v>
      </c>
      <c r="AO113">
        <v>0</v>
      </c>
      <c r="AP113">
        <v>0</v>
      </c>
      <c r="AQ113">
        <v>0</v>
      </c>
      <c r="AR113">
        <v>0</v>
      </c>
    </row>
    <row r="114" spans="1:44" x14ac:dyDescent="0.2">
      <c r="A114">
        <f>ROW(Source!A103)</f>
        <v>103</v>
      </c>
      <c r="B114">
        <v>42706670</v>
      </c>
      <c r="C114">
        <v>42559211</v>
      </c>
      <c r="D114">
        <v>30515951</v>
      </c>
      <c r="E114">
        <v>30515945</v>
      </c>
      <c r="F114">
        <v>1</v>
      </c>
      <c r="G114">
        <v>30515945</v>
      </c>
      <c r="H114">
        <v>1</v>
      </c>
      <c r="I114" t="s">
        <v>549</v>
      </c>
      <c r="J114" t="s">
        <v>3</v>
      </c>
      <c r="K114" t="s">
        <v>550</v>
      </c>
      <c r="L114">
        <v>1191</v>
      </c>
      <c r="N114">
        <v>1013</v>
      </c>
      <c r="O114" t="s">
        <v>551</v>
      </c>
      <c r="P114" t="s">
        <v>551</v>
      </c>
      <c r="Q114">
        <v>1</v>
      </c>
      <c r="X114">
        <v>0.9</v>
      </c>
      <c r="Y114">
        <v>0</v>
      </c>
      <c r="Z114">
        <v>0</v>
      </c>
      <c r="AA114">
        <v>0</v>
      </c>
      <c r="AB114">
        <v>0</v>
      </c>
      <c r="AC114">
        <v>0</v>
      </c>
      <c r="AD114">
        <v>1</v>
      </c>
      <c r="AE114">
        <v>1</v>
      </c>
      <c r="AF114" t="s">
        <v>22</v>
      </c>
      <c r="AG114">
        <v>1.0349999999999999</v>
      </c>
      <c r="AH114">
        <v>2</v>
      </c>
      <c r="AI114">
        <v>42706670</v>
      </c>
      <c r="AJ114">
        <v>68</v>
      </c>
      <c r="AK114">
        <v>0</v>
      </c>
      <c r="AL114">
        <v>0</v>
      </c>
      <c r="AM114">
        <v>0</v>
      </c>
      <c r="AN114">
        <v>0</v>
      </c>
      <c r="AO114">
        <v>0</v>
      </c>
      <c r="AP114">
        <v>0</v>
      </c>
      <c r="AQ114">
        <v>0</v>
      </c>
      <c r="AR114">
        <v>0</v>
      </c>
    </row>
    <row r="115" spans="1:44" x14ac:dyDescent="0.2">
      <c r="A115">
        <f>ROW(Source!A104)</f>
        <v>104</v>
      </c>
      <c r="B115">
        <v>42706672</v>
      </c>
      <c r="C115">
        <v>42559214</v>
      </c>
      <c r="D115">
        <v>30515951</v>
      </c>
      <c r="E115">
        <v>30515945</v>
      </c>
      <c r="F115">
        <v>1</v>
      </c>
      <c r="G115">
        <v>30515945</v>
      </c>
      <c r="H115">
        <v>1</v>
      </c>
      <c r="I115" t="s">
        <v>549</v>
      </c>
      <c r="J115" t="s">
        <v>3</v>
      </c>
      <c r="K115" t="s">
        <v>550</v>
      </c>
      <c r="L115">
        <v>1191</v>
      </c>
      <c r="N115">
        <v>1013</v>
      </c>
      <c r="O115" t="s">
        <v>551</v>
      </c>
      <c r="P115" t="s">
        <v>551</v>
      </c>
      <c r="Q115">
        <v>1</v>
      </c>
      <c r="X115">
        <v>64.599999999999994</v>
      </c>
      <c r="Y115">
        <v>0</v>
      </c>
      <c r="Z115">
        <v>0</v>
      </c>
      <c r="AA115">
        <v>0</v>
      </c>
      <c r="AB115">
        <v>0</v>
      </c>
      <c r="AC115">
        <v>0</v>
      </c>
      <c r="AD115">
        <v>1</v>
      </c>
      <c r="AE115">
        <v>1</v>
      </c>
      <c r="AF115" t="s">
        <v>22</v>
      </c>
      <c r="AG115">
        <v>74.289999999999992</v>
      </c>
      <c r="AH115">
        <v>2</v>
      </c>
      <c r="AI115">
        <v>42706672</v>
      </c>
      <c r="AJ115">
        <v>69</v>
      </c>
      <c r="AK115">
        <v>0</v>
      </c>
      <c r="AL115">
        <v>0</v>
      </c>
      <c r="AM115">
        <v>0</v>
      </c>
      <c r="AN115">
        <v>0</v>
      </c>
      <c r="AO115">
        <v>0</v>
      </c>
      <c r="AP115">
        <v>0</v>
      </c>
      <c r="AQ115">
        <v>0</v>
      </c>
      <c r="AR115">
        <v>0</v>
      </c>
    </row>
    <row r="116" spans="1:44" x14ac:dyDescent="0.2">
      <c r="A116">
        <f>ROW(Source!A104)</f>
        <v>104</v>
      </c>
      <c r="B116">
        <v>42706673</v>
      </c>
      <c r="C116">
        <v>42559214</v>
      </c>
      <c r="D116">
        <v>30516999</v>
      </c>
      <c r="E116">
        <v>30515945</v>
      </c>
      <c r="F116">
        <v>1</v>
      </c>
      <c r="G116">
        <v>30515945</v>
      </c>
      <c r="H116">
        <v>2</v>
      </c>
      <c r="I116" t="s">
        <v>552</v>
      </c>
      <c r="J116" t="s">
        <v>3</v>
      </c>
      <c r="K116" t="s">
        <v>553</v>
      </c>
      <c r="L116">
        <v>1344</v>
      </c>
      <c r="N116">
        <v>1008</v>
      </c>
      <c r="O116" t="s">
        <v>554</v>
      </c>
      <c r="P116" t="s">
        <v>554</v>
      </c>
      <c r="Q116">
        <v>1</v>
      </c>
      <c r="X116">
        <v>0.74</v>
      </c>
      <c r="Y116">
        <v>0</v>
      </c>
      <c r="Z116">
        <v>1</v>
      </c>
      <c r="AA116">
        <v>0</v>
      </c>
      <c r="AB116">
        <v>0</v>
      </c>
      <c r="AC116">
        <v>0</v>
      </c>
      <c r="AD116">
        <v>1</v>
      </c>
      <c r="AE116">
        <v>0</v>
      </c>
      <c r="AF116" t="s">
        <v>21</v>
      </c>
      <c r="AG116">
        <v>0.92500000000000004</v>
      </c>
      <c r="AH116">
        <v>2</v>
      </c>
      <c r="AI116">
        <v>42706673</v>
      </c>
      <c r="AJ116">
        <v>70</v>
      </c>
      <c r="AK116">
        <v>0</v>
      </c>
      <c r="AL116">
        <v>0</v>
      </c>
      <c r="AM116">
        <v>0</v>
      </c>
      <c r="AN116">
        <v>0</v>
      </c>
      <c r="AO116">
        <v>0</v>
      </c>
      <c r="AP116">
        <v>0</v>
      </c>
      <c r="AQ116">
        <v>0</v>
      </c>
      <c r="AR116">
        <v>0</v>
      </c>
    </row>
    <row r="117" spans="1:44" x14ac:dyDescent="0.2">
      <c r="A117">
        <f>ROW(Source!A104)</f>
        <v>104</v>
      </c>
      <c r="B117">
        <v>42706674</v>
      </c>
      <c r="C117">
        <v>42559214</v>
      </c>
      <c r="D117">
        <v>30534189</v>
      </c>
      <c r="E117">
        <v>30515945</v>
      </c>
      <c r="F117">
        <v>1</v>
      </c>
      <c r="G117">
        <v>30515945</v>
      </c>
      <c r="H117">
        <v>3</v>
      </c>
      <c r="I117" t="s">
        <v>651</v>
      </c>
      <c r="J117" t="s">
        <v>3</v>
      </c>
      <c r="K117" t="s">
        <v>652</v>
      </c>
      <c r="L117">
        <v>1348</v>
      </c>
      <c r="N117">
        <v>1009</v>
      </c>
      <c r="O117" t="s">
        <v>172</v>
      </c>
      <c r="P117" t="s">
        <v>172</v>
      </c>
      <c r="Q117">
        <v>1000</v>
      </c>
      <c r="X117">
        <v>2.53E-2</v>
      </c>
      <c r="Y117">
        <v>0</v>
      </c>
      <c r="Z117">
        <v>0</v>
      </c>
      <c r="AA117">
        <v>0</v>
      </c>
      <c r="AB117">
        <v>0</v>
      </c>
      <c r="AC117">
        <v>0</v>
      </c>
      <c r="AD117">
        <v>0</v>
      </c>
      <c r="AE117">
        <v>0</v>
      </c>
      <c r="AF117" t="s">
        <v>3</v>
      </c>
      <c r="AG117">
        <v>2.53E-2</v>
      </c>
      <c r="AH117">
        <v>3</v>
      </c>
      <c r="AI117">
        <v>-1</v>
      </c>
      <c r="AJ117" t="s">
        <v>3</v>
      </c>
      <c r="AK117">
        <v>0</v>
      </c>
      <c r="AL117">
        <v>0</v>
      </c>
      <c r="AM117">
        <v>0</v>
      </c>
      <c r="AN117">
        <v>0</v>
      </c>
      <c r="AO117">
        <v>0</v>
      </c>
      <c r="AP117">
        <v>0</v>
      </c>
      <c r="AQ117">
        <v>0</v>
      </c>
      <c r="AR117">
        <v>0</v>
      </c>
    </row>
    <row r="118" spans="1:44" x14ac:dyDescent="0.2">
      <c r="A118">
        <f>ROW(Source!A104)</f>
        <v>104</v>
      </c>
      <c r="B118">
        <v>42706675</v>
      </c>
      <c r="C118">
        <v>42559214</v>
      </c>
      <c r="D118">
        <v>30536078</v>
      </c>
      <c r="E118">
        <v>30515945</v>
      </c>
      <c r="F118">
        <v>1</v>
      </c>
      <c r="G118">
        <v>30515945</v>
      </c>
      <c r="H118">
        <v>3</v>
      </c>
      <c r="I118" t="s">
        <v>653</v>
      </c>
      <c r="J118" t="s">
        <v>3</v>
      </c>
      <c r="K118" t="s">
        <v>654</v>
      </c>
      <c r="L118">
        <v>1346</v>
      </c>
      <c r="N118">
        <v>1009</v>
      </c>
      <c r="O118" t="s">
        <v>611</v>
      </c>
      <c r="P118" t="s">
        <v>611</v>
      </c>
      <c r="Q118">
        <v>1</v>
      </c>
      <c r="X118">
        <v>2.7</v>
      </c>
      <c r="Y118">
        <v>0</v>
      </c>
      <c r="Z118">
        <v>0</v>
      </c>
      <c r="AA118">
        <v>0</v>
      </c>
      <c r="AB118">
        <v>0</v>
      </c>
      <c r="AC118">
        <v>0</v>
      </c>
      <c r="AD118">
        <v>0</v>
      </c>
      <c r="AE118">
        <v>0</v>
      </c>
      <c r="AF118" t="s">
        <v>3</v>
      </c>
      <c r="AG118">
        <v>2.7</v>
      </c>
      <c r="AH118">
        <v>3</v>
      </c>
      <c r="AI118">
        <v>-1</v>
      </c>
      <c r="AJ118" t="s">
        <v>3</v>
      </c>
      <c r="AK118">
        <v>0</v>
      </c>
      <c r="AL118">
        <v>0</v>
      </c>
      <c r="AM118">
        <v>0</v>
      </c>
      <c r="AN118">
        <v>0</v>
      </c>
      <c r="AO118">
        <v>0</v>
      </c>
      <c r="AP118">
        <v>0</v>
      </c>
      <c r="AQ118">
        <v>0</v>
      </c>
      <c r="AR118">
        <v>0</v>
      </c>
    </row>
    <row r="119" spans="1:44" x14ac:dyDescent="0.2">
      <c r="A119">
        <f>ROW(Source!A104)</f>
        <v>104</v>
      </c>
      <c r="B119">
        <v>42706676</v>
      </c>
      <c r="C119">
        <v>42559214</v>
      </c>
      <c r="D119">
        <v>30541208</v>
      </c>
      <c r="E119">
        <v>30515945</v>
      </c>
      <c r="F119">
        <v>1</v>
      </c>
      <c r="G119">
        <v>30515945</v>
      </c>
      <c r="H119">
        <v>3</v>
      </c>
      <c r="I119" t="s">
        <v>555</v>
      </c>
      <c r="J119" t="s">
        <v>3</v>
      </c>
      <c r="K119" t="s">
        <v>556</v>
      </c>
      <c r="L119">
        <v>1344</v>
      </c>
      <c r="N119">
        <v>1008</v>
      </c>
      <c r="O119" t="s">
        <v>554</v>
      </c>
      <c r="P119" t="s">
        <v>554</v>
      </c>
      <c r="Q119">
        <v>1</v>
      </c>
      <c r="X119">
        <v>1.68</v>
      </c>
      <c r="Y119">
        <v>1</v>
      </c>
      <c r="Z119">
        <v>0</v>
      </c>
      <c r="AA119">
        <v>0</v>
      </c>
      <c r="AB119">
        <v>0</v>
      </c>
      <c r="AC119">
        <v>0</v>
      </c>
      <c r="AD119">
        <v>1</v>
      </c>
      <c r="AE119">
        <v>0</v>
      </c>
      <c r="AF119" t="s">
        <v>3</v>
      </c>
      <c r="AG119">
        <v>1.68</v>
      </c>
      <c r="AH119">
        <v>2</v>
      </c>
      <c r="AI119">
        <v>42706676</v>
      </c>
      <c r="AJ119">
        <v>71</v>
      </c>
      <c r="AK119">
        <v>0</v>
      </c>
      <c r="AL119">
        <v>0</v>
      </c>
      <c r="AM119">
        <v>0</v>
      </c>
      <c r="AN119">
        <v>0</v>
      </c>
      <c r="AO119">
        <v>0</v>
      </c>
      <c r="AP119">
        <v>0</v>
      </c>
      <c r="AQ119">
        <v>0</v>
      </c>
      <c r="AR119">
        <v>0</v>
      </c>
    </row>
    <row r="120" spans="1:44" x14ac:dyDescent="0.2">
      <c r="A120">
        <f>ROW(Source!A105)</f>
        <v>105</v>
      </c>
      <c r="B120">
        <v>42706672</v>
      </c>
      <c r="C120">
        <v>42559214</v>
      </c>
      <c r="D120">
        <v>30515951</v>
      </c>
      <c r="E120">
        <v>30515945</v>
      </c>
      <c r="F120">
        <v>1</v>
      </c>
      <c r="G120">
        <v>30515945</v>
      </c>
      <c r="H120">
        <v>1</v>
      </c>
      <c r="I120" t="s">
        <v>549</v>
      </c>
      <c r="J120" t="s">
        <v>3</v>
      </c>
      <c r="K120" t="s">
        <v>550</v>
      </c>
      <c r="L120">
        <v>1191</v>
      </c>
      <c r="N120">
        <v>1013</v>
      </c>
      <c r="O120" t="s">
        <v>551</v>
      </c>
      <c r="P120" t="s">
        <v>551</v>
      </c>
      <c r="Q120">
        <v>1</v>
      </c>
      <c r="X120">
        <v>64.599999999999994</v>
      </c>
      <c r="Y120">
        <v>0</v>
      </c>
      <c r="Z120">
        <v>0</v>
      </c>
      <c r="AA120">
        <v>0</v>
      </c>
      <c r="AB120">
        <v>0</v>
      </c>
      <c r="AC120">
        <v>0</v>
      </c>
      <c r="AD120">
        <v>1</v>
      </c>
      <c r="AE120">
        <v>1</v>
      </c>
      <c r="AF120" t="s">
        <v>22</v>
      </c>
      <c r="AG120">
        <v>74.289999999999992</v>
      </c>
      <c r="AH120">
        <v>2</v>
      </c>
      <c r="AI120">
        <v>42706672</v>
      </c>
      <c r="AJ120">
        <v>72</v>
      </c>
      <c r="AK120">
        <v>0</v>
      </c>
      <c r="AL120">
        <v>0</v>
      </c>
      <c r="AM120">
        <v>0</v>
      </c>
      <c r="AN120">
        <v>0</v>
      </c>
      <c r="AO120">
        <v>0</v>
      </c>
      <c r="AP120">
        <v>0</v>
      </c>
      <c r="AQ120">
        <v>0</v>
      </c>
      <c r="AR120">
        <v>0</v>
      </c>
    </row>
    <row r="121" spans="1:44" x14ac:dyDescent="0.2">
      <c r="A121">
        <f>ROW(Source!A105)</f>
        <v>105</v>
      </c>
      <c r="B121">
        <v>42706673</v>
      </c>
      <c r="C121">
        <v>42559214</v>
      </c>
      <c r="D121">
        <v>30516999</v>
      </c>
      <c r="E121">
        <v>30515945</v>
      </c>
      <c r="F121">
        <v>1</v>
      </c>
      <c r="G121">
        <v>30515945</v>
      </c>
      <c r="H121">
        <v>2</v>
      </c>
      <c r="I121" t="s">
        <v>552</v>
      </c>
      <c r="J121" t="s">
        <v>3</v>
      </c>
      <c r="K121" t="s">
        <v>553</v>
      </c>
      <c r="L121">
        <v>1344</v>
      </c>
      <c r="N121">
        <v>1008</v>
      </c>
      <c r="O121" t="s">
        <v>554</v>
      </c>
      <c r="P121" t="s">
        <v>554</v>
      </c>
      <c r="Q121">
        <v>1</v>
      </c>
      <c r="X121">
        <v>0.74</v>
      </c>
      <c r="Y121">
        <v>0</v>
      </c>
      <c r="Z121">
        <v>1</v>
      </c>
      <c r="AA121">
        <v>0</v>
      </c>
      <c r="AB121">
        <v>0</v>
      </c>
      <c r="AC121">
        <v>0</v>
      </c>
      <c r="AD121">
        <v>1</v>
      </c>
      <c r="AE121">
        <v>0</v>
      </c>
      <c r="AF121" t="s">
        <v>21</v>
      </c>
      <c r="AG121">
        <v>0.92500000000000004</v>
      </c>
      <c r="AH121">
        <v>2</v>
      </c>
      <c r="AI121">
        <v>42706673</v>
      </c>
      <c r="AJ121">
        <v>73</v>
      </c>
      <c r="AK121">
        <v>0</v>
      </c>
      <c r="AL121">
        <v>0</v>
      </c>
      <c r="AM121">
        <v>0</v>
      </c>
      <c r="AN121">
        <v>0</v>
      </c>
      <c r="AO121">
        <v>0</v>
      </c>
      <c r="AP121">
        <v>0</v>
      </c>
      <c r="AQ121">
        <v>0</v>
      </c>
      <c r="AR121">
        <v>0</v>
      </c>
    </row>
    <row r="122" spans="1:44" x14ac:dyDescent="0.2">
      <c r="A122">
        <f>ROW(Source!A105)</f>
        <v>105</v>
      </c>
      <c r="B122">
        <v>42706674</v>
      </c>
      <c r="C122">
        <v>42559214</v>
      </c>
      <c r="D122">
        <v>30534189</v>
      </c>
      <c r="E122">
        <v>30515945</v>
      </c>
      <c r="F122">
        <v>1</v>
      </c>
      <c r="G122">
        <v>30515945</v>
      </c>
      <c r="H122">
        <v>3</v>
      </c>
      <c r="I122" t="s">
        <v>651</v>
      </c>
      <c r="J122" t="s">
        <v>3</v>
      </c>
      <c r="K122" t="s">
        <v>652</v>
      </c>
      <c r="L122">
        <v>1348</v>
      </c>
      <c r="N122">
        <v>1009</v>
      </c>
      <c r="O122" t="s">
        <v>172</v>
      </c>
      <c r="P122" t="s">
        <v>172</v>
      </c>
      <c r="Q122">
        <v>1000</v>
      </c>
      <c r="X122">
        <v>2.53E-2</v>
      </c>
      <c r="Y122">
        <v>0</v>
      </c>
      <c r="Z122">
        <v>0</v>
      </c>
      <c r="AA122">
        <v>0</v>
      </c>
      <c r="AB122">
        <v>0</v>
      </c>
      <c r="AC122">
        <v>0</v>
      </c>
      <c r="AD122">
        <v>0</v>
      </c>
      <c r="AE122">
        <v>0</v>
      </c>
      <c r="AF122" t="s">
        <v>3</v>
      </c>
      <c r="AG122">
        <v>2.53E-2</v>
      </c>
      <c r="AH122">
        <v>3</v>
      </c>
      <c r="AI122">
        <v>-1</v>
      </c>
      <c r="AJ122" t="s">
        <v>3</v>
      </c>
      <c r="AK122">
        <v>0</v>
      </c>
      <c r="AL122">
        <v>0</v>
      </c>
      <c r="AM122">
        <v>0</v>
      </c>
      <c r="AN122">
        <v>0</v>
      </c>
      <c r="AO122">
        <v>0</v>
      </c>
      <c r="AP122">
        <v>0</v>
      </c>
      <c r="AQ122">
        <v>0</v>
      </c>
      <c r="AR122">
        <v>0</v>
      </c>
    </row>
    <row r="123" spans="1:44" x14ac:dyDescent="0.2">
      <c r="A123">
        <f>ROW(Source!A105)</f>
        <v>105</v>
      </c>
      <c r="B123">
        <v>42706675</v>
      </c>
      <c r="C123">
        <v>42559214</v>
      </c>
      <c r="D123">
        <v>30536078</v>
      </c>
      <c r="E123">
        <v>30515945</v>
      </c>
      <c r="F123">
        <v>1</v>
      </c>
      <c r="G123">
        <v>30515945</v>
      </c>
      <c r="H123">
        <v>3</v>
      </c>
      <c r="I123" t="s">
        <v>653</v>
      </c>
      <c r="J123" t="s">
        <v>3</v>
      </c>
      <c r="K123" t="s">
        <v>654</v>
      </c>
      <c r="L123">
        <v>1346</v>
      </c>
      <c r="N123">
        <v>1009</v>
      </c>
      <c r="O123" t="s">
        <v>611</v>
      </c>
      <c r="P123" t="s">
        <v>611</v>
      </c>
      <c r="Q123">
        <v>1</v>
      </c>
      <c r="X123">
        <v>2.7</v>
      </c>
      <c r="Y123">
        <v>0</v>
      </c>
      <c r="Z123">
        <v>0</v>
      </c>
      <c r="AA123">
        <v>0</v>
      </c>
      <c r="AB123">
        <v>0</v>
      </c>
      <c r="AC123">
        <v>0</v>
      </c>
      <c r="AD123">
        <v>0</v>
      </c>
      <c r="AE123">
        <v>0</v>
      </c>
      <c r="AF123" t="s">
        <v>3</v>
      </c>
      <c r="AG123">
        <v>2.7</v>
      </c>
      <c r="AH123">
        <v>3</v>
      </c>
      <c r="AI123">
        <v>-1</v>
      </c>
      <c r="AJ123" t="s">
        <v>3</v>
      </c>
      <c r="AK123">
        <v>0</v>
      </c>
      <c r="AL123">
        <v>0</v>
      </c>
      <c r="AM123">
        <v>0</v>
      </c>
      <c r="AN123">
        <v>0</v>
      </c>
      <c r="AO123">
        <v>0</v>
      </c>
      <c r="AP123">
        <v>0</v>
      </c>
      <c r="AQ123">
        <v>0</v>
      </c>
      <c r="AR123">
        <v>0</v>
      </c>
    </row>
    <row r="124" spans="1:44" x14ac:dyDescent="0.2">
      <c r="A124">
        <f>ROW(Source!A105)</f>
        <v>105</v>
      </c>
      <c r="B124">
        <v>42706676</v>
      </c>
      <c r="C124">
        <v>42559214</v>
      </c>
      <c r="D124">
        <v>30541208</v>
      </c>
      <c r="E124">
        <v>30515945</v>
      </c>
      <c r="F124">
        <v>1</v>
      </c>
      <c r="G124">
        <v>30515945</v>
      </c>
      <c r="H124">
        <v>3</v>
      </c>
      <c r="I124" t="s">
        <v>555</v>
      </c>
      <c r="J124" t="s">
        <v>3</v>
      </c>
      <c r="K124" t="s">
        <v>556</v>
      </c>
      <c r="L124">
        <v>1344</v>
      </c>
      <c r="N124">
        <v>1008</v>
      </c>
      <c r="O124" t="s">
        <v>554</v>
      </c>
      <c r="P124" t="s">
        <v>554</v>
      </c>
      <c r="Q124">
        <v>1</v>
      </c>
      <c r="X124">
        <v>1.68</v>
      </c>
      <c r="Y124">
        <v>1</v>
      </c>
      <c r="Z124">
        <v>0</v>
      </c>
      <c r="AA124">
        <v>0</v>
      </c>
      <c r="AB124">
        <v>0</v>
      </c>
      <c r="AC124">
        <v>0</v>
      </c>
      <c r="AD124">
        <v>1</v>
      </c>
      <c r="AE124">
        <v>0</v>
      </c>
      <c r="AF124" t="s">
        <v>3</v>
      </c>
      <c r="AG124">
        <v>1.68</v>
      </c>
      <c r="AH124">
        <v>2</v>
      </c>
      <c r="AI124">
        <v>42706676</v>
      </c>
      <c r="AJ124">
        <v>74</v>
      </c>
      <c r="AK124">
        <v>0</v>
      </c>
      <c r="AL124">
        <v>0</v>
      </c>
      <c r="AM124">
        <v>0</v>
      </c>
      <c r="AN124">
        <v>0</v>
      </c>
      <c r="AO124">
        <v>0</v>
      </c>
      <c r="AP124">
        <v>0</v>
      </c>
      <c r="AQ124">
        <v>0</v>
      </c>
      <c r="AR124">
        <v>0</v>
      </c>
    </row>
    <row r="125" spans="1:44" x14ac:dyDescent="0.2">
      <c r="A125">
        <f>ROW(Source!A108)</f>
        <v>108</v>
      </c>
      <c r="B125">
        <v>42706679</v>
      </c>
      <c r="C125">
        <v>42559220</v>
      </c>
      <c r="D125">
        <v>30515951</v>
      </c>
      <c r="E125">
        <v>30515945</v>
      </c>
      <c r="F125">
        <v>1</v>
      </c>
      <c r="G125">
        <v>30515945</v>
      </c>
      <c r="H125">
        <v>1</v>
      </c>
      <c r="I125" t="s">
        <v>549</v>
      </c>
      <c r="J125" t="s">
        <v>3</v>
      </c>
      <c r="K125" t="s">
        <v>550</v>
      </c>
      <c r="L125">
        <v>1191</v>
      </c>
      <c r="N125">
        <v>1013</v>
      </c>
      <c r="O125" t="s">
        <v>551</v>
      </c>
      <c r="P125" t="s">
        <v>551</v>
      </c>
      <c r="Q125">
        <v>1</v>
      </c>
      <c r="X125">
        <v>36.9</v>
      </c>
      <c r="Y125">
        <v>0</v>
      </c>
      <c r="Z125">
        <v>0</v>
      </c>
      <c r="AA125">
        <v>0</v>
      </c>
      <c r="AB125">
        <v>0</v>
      </c>
      <c r="AC125">
        <v>0</v>
      </c>
      <c r="AD125">
        <v>1</v>
      </c>
      <c r="AE125">
        <v>1</v>
      </c>
      <c r="AF125" t="s">
        <v>22</v>
      </c>
      <c r="AG125">
        <v>42.434999999999995</v>
      </c>
      <c r="AH125">
        <v>2</v>
      </c>
      <c r="AI125">
        <v>42706679</v>
      </c>
      <c r="AJ125">
        <v>75</v>
      </c>
      <c r="AK125">
        <v>0</v>
      </c>
      <c r="AL125">
        <v>0</v>
      </c>
      <c r="AM125">
        <v>0</v>
      </c>
      <c r="AN125">
        <v>0</v>
      </c>
      <c r="AO125">
        <v>0</v>
      </c>
      <c r="AP125">
        <v>0</v>
      </c>
      <c r="AQ125">
        <v>0</v>
      </c>
      <c r="AR125">
        <v>0</v>
      </c>
    </row>
    <row r="126" spans="1:44" x14ac:dyDescent="0.2">
      <c r="A126">
        <f>ROW(Source!A108)</f>
        <v>108</v>
      </c>
      <c r="B126">
        <v>42706680</v>
      </c>
      <c r="C126">
        <v>42559220</v>
      </c>
      <c r="D126">
        <v>30516999</v>
      </c>
      <c r="E126">
        <v>30515945</v>
      </c>
      <c r="F126">
        <v>1</v>
      </c>
      <c r="G126">
        <v>30515945</v>
      </c>
      <c r="H126">
        <v>2</v>
      </c>
      <c r="I126" t="s">
        <v>552</v>
      </c>
      <c r="J126" t="s">
        <v>3</v>
      </c>
      <c r="K126" t="s">
        <v>553</v>
      </c>
      <c r="L126">
        <v>1344</v>
      </c>
      <c r="N126">
        <v>1008</v>
      </c>
      <c r="O126" t="s">
        <v>554</v>
      </c>
      <c r="P126" t="s">
        <v>554</v>
      </c>
      <c r="Q126">
        <v>1</v>
      </c>
      <c r="X126">
        <v>0.74</v>
      </c>
      <c r="Y126">
        <v>0</v>
      </c>
      <c r="Z126">
        <v>1</v>
      </c>
      <c r="AA126">
        <v>0</v>
      </c>
      <c r="AB126">
        <v>0</v>
      </c>
      <c r="AC126">
        <v>0</v>
      </c>
      <c r="AD126">
        <v>1</v>
      </c>
      <c r="AE126">
        <v>0</v>
      </c>
      <c r="AF126" t="s">
        <v>21</v>
      </c>
      <c r="AG126">
        <v>0.92500000000000004</v>
      </c>
      <c r="AH126">
        <v>2</v>
      </c>
      <c r="AI126">
        <v>42706680</v>
      </c>
      <c r="AJ126">
        <v>76</v>
      </c>
      <c r="AK126">
        <v>0</v>
      </c>
      <c r="AL126">
        <v>0</v>
      </c>
      <c r="AM126">
        <v>0</v>
      </c>
      <c r="AN126">
        <v>0</v>
      </c>
      <c r="AO126">
        <v>0</v>
      </c>
      <c r="AP126">
        <v>0</v>
      </c>
      <c r="AQ126">
        <v>0</v>
      </c>
      <c r="AR126">
        <v>0</v>
      </c>
    </row>
    <row r="127" spans="1:44" x14ac:dyDescent="0.2">
      <c r="A127">
        <f>ROW(Source!A108)</f>
        <v>108</v>
      </c>
      <c r="B127">
        <v>42706681</v>
      </c>
      <c r="C127">
        <v>42559220</v>
      </c>
      <c r="D127">
        <v>30534189</v>
      </c>
      <c r="E127">
        <v>30515945</v>
      </c>
      <c r="F127">
        <v>1</v>
      </c>
      <c r="G127">
        <v>30515945</v>
      </c>
      <c r="H127">
        <v>3</v>
      </c>
      <c r="I127" t="s">
        <v>651</v>
      </c>
      <c r="J127" t="s">
        <v>3</v>
      </c>
      <c r="K127" t="s">
        <v>652</v>
      </c>
      <c r="L127">
        <v>1348</v>
      </c>
      <c r="N127">
        <v>1009</v>
      </c>
      <c r="O127" t="s">
        <v>172</v>
      </c>
      <c r="P127" t="s">
        <v>172</v>
      </c>
      <c r="Q127">
        <v>1000</v>
      </c>
      <c r="X127">
        <v>2.53E-2</v>
      </c>
      <c r="Y127">
        <v>0</v>
      </c>
      <c r="Z127">
        <v>0</v>
      </c>
      <c r="AA127">
        <v>0</v>
      </c>
      <c r="AB127">
        <v>0</v>
      </c>
      <c r="AC127">
        <v>0</v>
      </c>
      <c r="AD127">
        <v>0</v>
      </c>
      <c r="AE127">
        <v>0</v>
      </c>
      <c r="AF127" t="s">
        <v>3</v>
      </c>
      <c r="AG127">
        <v>2.53E-2</v>
      </c>
      <c r="AH127">
        <v>3</v>
      </c>
      <c r="AI127">
        <v>-1</v>
      </c>
      <c r="AJ127" t="s">
        <v>3</v>
      </c>
      <c r="AK127">
        <v>0</v>
      </c>
      <c r="AL127">
        <v>0</v>
      </c>
      <c r="AM127">
        <v>0</v>
      </c>
      <c r="AN127">
        <v>0</v>
      </c>
      <c r="AO127">
        <v>0</v>
      </c>
      <c r="AP127">
        <v>0</v>
      </c>
      <c r="AQ127">
        <v>0</v>
      </c>
      <c r="AR127">
        <v>0</v>
      </c>
    </row>
    <row r="128" spans="1:44" x14ac:dyDescent="0.2">
      <c r="A128">
        <f>ROW(Source!A108)</f>
        <v>108</v>
      </c>
      <c r="B128">
        <v>42706682</v>
      </c>
      <c r="C128">
        <v>42559220</v>
      </c>
      <c r="D128">
        <v>30536078</v>
      </c>
      <c r="E128">
        <v>30515945</v>
      </c>
      <c r="F128">
        <v>1</v>
      </c>
      <c r="G128">
        <v>30515945</v>
      </c>
      <c r="H128">
        <v>3</v>
      </c>
      <c r="I128" t="s">
        <v>653</v>
      </c>
      <c r="J128" t="s">
        <v>3</v>
      </c>
      <c r="K128" t="s">
        <v>654</v>
      </c>
      <c r="L128">
        <v>1346</v>
      </c>
      <c r="N128">
        <v>1009</v>
      </c>
      <c r="O128" t="s">
        <v>611</v>
      </c>
      <c r="P128" t="s">
        <v>611</v>
      </c>
      <c r="Q128">
        <v>1</v>
      </c>
      <c r="X128">
        <v>2.7</v>
      </c>
      <c r="Y128">
        <v>0</v>
      </c>
      <c r="Z128">
        <v>0</v>
      </c>
      <c r="AA128">
        <v>0</v>
      </c>
      <c r="AB128">
        <v>0</v>
      </c>
      <c r="AC128">
        <v>0</v>
      </c>
      <c r="AD128">
        <v>0</v>
      </c>
      <c r="AE128">
        <v>0</v>
      </c>
      <c r="AF128" t="s">
        <v>3</v>
      </c>
      <c r="AG128">
        <v>2.7</v>
      </c>
      <c r="AH128">
        <v>3</v>
      </c>
      <c r="AI128">
        <v>-1</v>
      </c>
      <c r="AJ128" t="s">
        <v>3</v>
      </c>
      <c r="AK128">
        <v>0</v>
      </c>
      <c r="AL128">
        <v>0</v>
      </c>
      <c r="AM128">
        <v>0</v>
      </c>
      <c r="AN128">
        <v>0</v>
      </c>
      <c r="AO128">
        <v>0</v>
      </c>
      <c r="AP128">
        <v>0</v>
      </c>
      <c r="AQ128">
        <v>0</v>
      </c>
      <c r="AR128">
        <v>0</v>
      </c>
    </row>
    <row r="129" spans="1:44" x14ac:dyDescent="0.2">
      <c r="A129">
        <f>ROW(Source!A108)</f>
        <v>108</v>
      </c>
      <c r="B129">
        <v>42706683</v>
      </c>
      <c r="C129">
        <v>42559220</v>
      </c>
      <c r="D129">
        <v>30541208</v>
      </c>
      <c r="E129">
        <v>30515945</v>
      </c>
      <c r="F129">
        <v>1</v>
      </c>
      <c r="G129">
        <v>30515945</v>
      </c>
      <c r="H129">
        <v>3</v>
      </c>
      <c r="I129" t="s">
        <v>555</v>
      </c>
      <c r="J129" t="s">
        <v>3</v>
      </c>
      <c r="K129" t="s">
        <v>556</v>
      </c>
      <c r="L129">
        <v>1344</v>
      </c>
      <c r="N129">
        <v>1008</v>
      </c>
      <c r="O129" t="s">
        <v>554</v>
      </c>
      <c r="P129" t="s">
        <v>554</v>
      </c>
      <c r="Q129">
        <v>1</v>
      </c>
      <c r="X129">
        <v>1.68</v>
      </c>
      <c r="Y129">
        <v>1</v>
      </c>
      <c r="Z129">
        <v>0</v>
      </c>
      <c r="AA129">
        <v>0</v>
      </c>
      <c r="AB129">
        <v>0</v>
      </c>
      <c r="AC129">
        <v>0</v>
      </c>
      <c r="AD129">
        <v>1</v>
      </c>
      <c r="AE129">
        <v>0</v>
      </c>
      <c r="AF129" t="s">
        <v>3</v>
      </c>
      <c r="AG129">
        <v>1.68</v>
      </c>
      <c r="AH129">
        <v>2</v>
      </c>
      <c r="AI129">
        <v>42706683</v>
      </c>
      <c r="AJ129">
        <v>77</v>
      </c>
      <c r="AK129">
        <v>0</v>
      </c>
      <c r="AL129">
        <v>0</v>
      </c>
      <c r="AM129">
        <v>0</v>
      </c>
      <c r="AN129">
        <v>0</v>
      </c>
      <c r="AO129">
        <v>0</v>
      </c>
      <c r="AP129">
        <v>0</v>
      </c>
      <c r="AQ129">
        <v>0</v>
      </c>
      <c r="AR129">
        <v>0</v>
      </c>
    </row>
    <row r="130" spans="1:44" x14ac:dyDescent="0.2">
      <c r="A130">
        <f>ROW(Source!A109)</f>
        <v>109</v>
      </c>
      <c r="B130">
        <v>42706679</v>
      </c>
      <c r="C130">
        <v>42559220</v>
      </c>
      <c r="D130">
        <v>30515951</v>
      </c>
      <c r="E130">
        <v>30515945</v>
      </c>
      <c r="F130">
        <v>1</v>
      </c>
      <c r="G130">
        <v>30515945</v>
      </c>
      <c r="H130">
        <v>1</v>
      </c>
      <c r="I130" t="s">
        <v>549</v>
      </c>
      <c r="J130" t="s">
        <v>3</v>
      </c>
      <c r="K130" t="s">
        <v>550</v>
      </c>
      <c r="L130">
        <v>1191</v>
      </c>
      <c r="N130">
        <v>1013</v>
      </c>
      <c r="O130" t="s">
        <v>551</v>
      </c>
      <c r="P130" t="s">
        <v>551</v>
      </c>
      <c r="Q130">
        <v>1</v>
      </c>
      <c r="X130">
        <v>36.9</v>
      </c>
      <c r="Y130">
        <v>0</v>
      </c>
      <c r="Z130">
        <v>0</v>
      </c>
      <c r="AA130">
        <v>0</v>
      </c>
      <c r="AB130">
        <v>0</v>
      </c>
      <c r="AC130">
        <v>0</v>
      </c>
      <c r="AD130">
        <v>1</v>
      </c>
      <c r="AE130">
        <v>1</v>
      </c>
      <c r="AF130" t="s">
        <v>22</v>
      </c>
      <c r="AG130">
        <v>42.434999999999995</v>
      </c>
      <c r="AH130">
        <v>2</v>
      </c>
      <c r="AI130">
        <v>42706679</v>
      </c>
      <c r="AJ130">
        <v>78</v>
      </c>
      <c r="AK130">
        <v>0</v>
      </c>
      <c r="AL130">
        <v>0</v>
      </c>
      <c r="AM130">
        <v>0</v>
      </c>
      <c r="AN130">
        <v>0</v>
      </c>
      <c r="AO130">
        <v>0</v>
      </c>
      <c r="AP130">
        <v>0</v>
      </c>
      <c r="AQ130">
        <v>0</v>
      </c>
      <c r="AR130">
        <v>0</v>
      </c>
    </row>
    <row r="131" spans="1:44" x14ac:dyDescent="0.2">
      <c r="A131">
        <f>ROW(Source!A109)</f>
        <v>109</v>
      </c>
      <c r="B131">
        <v>42706680</v>
      </c>
      <c r="C131">
        <v>42559220</v>
      </c>
      <c r="D131">
        <v>30516999</v>
      </c>
      <c r="E131">
        <v>30515945</v>
      </c>
      <c r="F131">
        <v>1</v>
      </c>
      <c r="G131">
        <v>30515945</v>
      </c>
      <c r="H131">
        <v>2</v>
      </c>
      <c r="I131" t="s">
        <v>552</v>
      </c>
      <c r="J131" t="s">
        <v>3</v>
      </c>
      <c r="K131" t="s">
        <v>553</v>
      </c>
      <c r="L131">
        <v>1344</v>
      </c>
      <c r="N131">
        <v>1008</v>
      </c>
      <c r="O131" t="s">
        <v>554</v>
      </c>
      <c r="P131" t="s">
        <v>554</v>
      </c>
      <c r="Q131">
        <v>1</v>
      </c>
      <c r="X131">
        <v>0.74</v>
      </c>
      <c r="Y131">
        <v>0</v>
      </c>
      <c r="Z131">
        <v>1</v>
      </c>
      <c r="AA131">
        <v>0</v>
      </c>
      <c r="AB131">
        <v>0</v>
      </c>
      <c r="AC131">
        <v>0</v>
      </c>
      <c r="AD131">
        <v>1</v>
      </c>
      <c r="AE131">
        <v>0</v>
      </c>
      <c r="AF131" t="s">
        <v>21</v>
      </c>
      <c r="AG131">
        <v>0.92500000000000004</v>
      </c>
      <c r="AH131">
        <v>2</v>
      </c>
      <c r="AI131">
        <v>42706680</v>
      </c>
      <c r="AJ131">
        <v>79</v>
      </c>
      <c r="AK131">
        <v>0</v>
      </c>
      <c r="AL131">
        <v>0</v>
      </c>
      <c r="AM131">
        <v>0</v>
      </c>
      <c r="AN131">
        <v>0</v>
      </c>
      <c r="AO131">
        <v>0</v>
      </c>
      <c r="AP131">
        <v>0</v>
      </c>
      <c r="AQ131">
        <v>0</v>
      </c>
      <c r="AR131">
        <v>0</v>
      </c>
    </row>
    <row r="132" spans="1:44" x14ac:dyDescent="0.2">
      <c r="A132">
        <f>ROW(Source!A109)</f>
        <v>109</v>
      </c>
      <c r="B132">
        <v>42706681</v>
      </c>
      <c r="C132">
        <v>42559220</v>
      </c>
      <c r="D132">
        <v>30534189</v>
      </c>
      <c r="E132">
        <v>30515945</v>
      </c>
      <c r="F132">
        <v>1</v>
      </c>
      <c r="G132">
        <v>30515945</v>
      </c>
      <c r="H132">
        <v>3</v>
      </c>
      <c r="I132" t="s">
        <v>651</v>
      </c>
      <c r="J132" t="s">
        <v>3</v>
      </c>
      <c r="K132" t="s">
        <v>652</v>
      </c>
      <c r="L132">
        <v>1348</v>
      </c>
      <c r="N132">
        <v>1009</v>
      </c>
      <c r="O132" t="s">
        <v>172</v>
      </c>
      <c r="P132" t="s">
        <v>172</v>
      </c>
      <c r="Q132">
        <v>1000</v>
      </c>
      <c r="X132">
        <v>2.53E-2</v>
      </c>
      <c r="Y132">
        <v>0</v>
      </c>
      <c r="Z132">
        <v>0</v>
      </c>
      <c r="AA132">
        <v>0</v>
      </c>
      <c r="AB132">
        <v>0</v>
      </c>
      <c r="AC132">
        <v>0</v>
      </c>
      <c r="AD132">
        <v>0</v>
      </c>
      <c r="AE132">
        <v>0</v>
      </c>
      <c r="AF132" t="s">
        <v>3</v>
      </c>
      <c r="AG132">
        <v>2.53E-2</v>
      </c>
      <c r="AH132">
        <v>3</v>
      </c>
      <c r="AI132">
        <v>-1</v>
      </c>
      <c r="AJ132" t="s">
        <v>3</v>
      </c>
      <c r="AK132">
        <v>0</v>
      </c>
      <c r="AL132">
        <v>0</v>
      </c>
      <c r="AM132">
        <v>0</v>
      </c>
      <c r="AN132">
        <v>0</v>
      </c>
      <c r="AO132">
        <v>0</v>
      </c>
      <c r="AP132">
        <v>0</v>
      </c>
      <c r="AQ132">
        <v>0</v>
      </c>
      <c r="AR132">
        <v>0</v>
      </c>
    </row>
    <row r="133" spans="1:44" x14ac:dyDescent="0.2">
      <c r="A133">
        <f>ROW(Source!A109)</f>
        <v>109</v>
      </c>
      <c r="B133">
        <v>42706682</v>
      </c>
      <c r="C133">
        <v>42559220</v>
      </c>
      <c r="D133">
        <v>30536078</v>
      </c>
      <c r="E133">
        <v>30515945</v>
      </c>
      <c r="F133">
        <v>1</v>
      </c>
      <c r="G133">
        <v>30515945</v>
      </c>
      <c r="H133">
        <v>3</v>
      </c>
      <c r="I133" t="s">
        <v>653</v>
      </c>
      <c r="J133" t="s">
        <v>3</v>
      </c>
      <c r="K133" t="s">
        <v>654</v>
      </c>
      <c r="L133">
        <v>1346</v>
      </c>
      <c r="N133">
        <v>1009</v>
      </c>
      <c r="O133" t="s">
        <v>611</v>
      </c>
      <c r="P133" t="s">
        <v>611</v>
      </c>
      <c r="Q133">
        <v>1</v>
      </c>
      <c r="X133">
        <v>2.7</v>
      </c>
      <c r="Y133">
        <v>0</v>
      </c>
      <c r="Z133">
        <v>0</v>
      </c>
      <c r="AA133">
        <v>0</v>
      </c>
      <c r="AB133">
        <v>0</v>
      </c>
      <c r="AC133">
        <v>0</v>
      </c>
      <c r="AD133">
        <v>0</v>
      </c>
      <c r="AE133">
        <v>0</v>
      </c>
      <c r="AF133" t="s">
        <v>3</v>
      </c>
      <c r="AG133">
        <v>2.7</v>
      </c>
      <c r="AH133">
        <v>3</v>
      </c>
      <c r="AI133">
        <v>-1</v>
      </c>
      <c r="AJ133" t="s">
        <v>3</v>
      </c>
      <c r="AK133">
        <v>0</v>
      </c>
      <c r="AL133">
        <v>0</v>
      </c>
      <c r="AM133">
        <v>0</v>
      </c>
      <c r="AN133">
        <v>0</v>
      </c>
      <c r="AO133">
        <v>0</v>
      </c>
      <c r="AP133">
        <v>0</v>
      </c>
      <c r="AQ133">
        <v>0</v>
      </c>
      <c r="AR133">
        <v>0</v>
      </c>
    </row>
    <row r="134" spans="1:44" x14ac:dyDescent="0.2">
      <c r="A134">
        <f>ROW(Source!A109)</f>
        <v>109</v>
      </c>
      <c r="B134">
        <v>42706683</v>
      </c>
      <c r="C134">
        <v>42559220</v>
      </c>
      <c r="D134">
        <v>30541208</v>
      </c>
      <c r="E134">
        <v>30515945</v>
      </c>
      <c r="F134">
        <v>1</v>
      </c>
      <c r="G134">
        <v>30515945</v>
      </c>
      <c r="H134">
        <v>3</v>
      </c>
      <c r="I134" t="s">
        <v>555</v>
      </c>
      <c r="J134" t="s">
        <v>3</v>
      </c>
      <c r="K134" t="s">
        <v>556</v>
      </c>
      <c r="L134">
        <v>1344</v>
      </c>
      <c r="N134">
        <v>1008</v>
      </c>
      <c r="O134" t="s">
        <v>554</v>
      </c>
      <c r="P134" t="s">
        <v>554</v>
      </c>
      <c r="Q134">
        <v>1</v>
      </c>
      <c r="X134">
        <v>1.68</v>
      </c>
      <c r="Y134">
        <v>1</v>
      </c>
      <c r="Z134">
        <v>0</v>
      </c>
      <c r="AA134">
        <v>0</v>
      </c>
      <c r="AB134">
        <v>0</v>
      </c>
      <c r="AC134">
        <v>0</v>
      </c>
      <c r="AD134">
        <v>1</v>
      </c>
      <c r="AE134">
        <v>0</v>
      </c>
      <c r="AF134" t="s">
        <v>3</v>
      </c>
      <c r="AG134">
        <v>1.68</v>
      </c>
      <c r="AH134">
        <v>2</v>
      </c>
      <c r="AI134">
        <v>42706683</v>
      </c>
      <c r="AJ134">
        <v>80</v>
      </c>
      <c r="AK134">
        <v>0</v>
      </c>
      <c r="AL134">
        <v>0</v>
      </c>
      <c r="AM134">
        <v>0</v>
      </c>
      <c r="AN134">
        <v>0</v>
      </c>
      <c r="AO134">
        <v>0</v>
      </c>
      <c r="AP134">
        <v>0</v>
      </c>
      <c r="AQ134">
        <v>0</v>
      </c>
      <c r="AR134">
        <v>0</v>
      </c>
    </row>
    <row r="135" spans="1:44" x14ac:dyDescent="0.2">
      <c r="A135">
        <f>ROW(Source!A112)</f>
        <v>112</v>
      </c>
      <c r="B135">
        <v>42706686</v>
      </c>
      <c r="C135">
        <v>42559226</v>
      </c>
      <c r="D135">
        <v>30515951</v>
      </c>
      <c r="E135">
        <v>30515945</v>
      </c>
      <c r="F135">
        <v>1</v>
      </c>
      <c r="G135">
        <v>30515945</v>
      </c>
      <c r="H135">
        <v>1</v>
      </c>
      <c r="I135" t="s">
        <v>549</v>
      </c>
      <c r="J135" t="s">
        <v>3</v>
      </c>
      <c r="K135" t="s">
        <v>550</v>
      </c>
      <c r="L135">
        <v>1191</v>
      </c>
      <c r="N135">
        <v>1013</v>
      </c>
      <c r="O135" t="s">
        <v>551</v>
      </c>
      <c r="P135" t="s">
        <v>551</v>
      </c>
      <c r="Q135">
        <v>1</v>
      </c>
      <c r="X135">
        <v>5.31</v>
      </c>
      <c r="Y135">
        <v>0</v>
      </c>
      <c r="Z135">
        <v>0</v>
      </c>
      <c r="AA135">
        <v>0</v>
      </c>
      <c r="AB135">
        <v>0</v>
      </c>
      <c r="AC135">
        <v>0</v>
      </c>
      <c r="AD135">
        <v>1</v>
      </c>
      <c r="AE135">
        <v>1</v>
      </c>
      <c r="AF135" t="s">
        <v>22</v>
      </c>
      <c r="AG135">
        <v>6.1064999999999987</v>
      </c>
      <c r="AH135">
        <v>2</v>
      </c>
      <c r="AI135">
        <v>42706686</v>
      </c>
      <c r="AJ135">
        <v>81</v>
      </c>
      <c r="AK135">
        <v>0</v>
      </c>
      <c r="AL135">
        <v>0</v>
      </c>
      <c r="AM135">
        <v>0</v>
      </c>
      <c r="AN135">
        <v>0</v>
      </c>
      <c r="AO135">
        <v>0</v>
      </c>
      <c r="AP135">
        <v>0</v>
      </c>
      <c r="AQ135">
        <v>0</v>
      </c>
      <c r="AR135">
        <v>0</v>
      </c>
    </row>
    <row r="136" spans="1:44" x14ac:dyDescent="0.2">
      <c r="A136">
        <f>ROW(Source!A112)</f>
        <v>112</v>
      </c>
      <c r="B136">
        <v>42706687</v>
      </c>
      <c r="C136">
        <v>42559226</v>
      </c>
      <c r="D136">
        <v>30595700</v>
      </c>
      <c r="E136">
        <v>1</v>
      </c>
      <c r="F136">
        <v>1</v>
      </c>
      <c r="G136">
        <v>30515945</v>
      </c>
      <c r="H136">
        <v>2</v>
      </c>
      <c r="I136" t="s">
        <v>561</v>
      </c>
      <c r="J136" t="s">
        <v>562</v>
      </c>
      <c r="K136" t="s">
        <v>563</v>
      </c>
      <c r="L136">
        <v>1367</v>
      </c>
      <c r="N136">
        <v>1011</v>
      </c>
      <c r="O136" t="s">
        <v>564</v>
      </c>
      <c r="P136" t="s">
        <v>564</v>
      </c>
      <c r="Q136">
        <v>1</v>
      </c>
      <c r="X136">
        <v>1.1200000000000001</v>
      </c>
      <c r="Y136">
        <v>0</v>
      </c>
      <c r="Z136">
        <v>17.32</v>
      </c>
      <c r="AA136">
        <v>1.36</v>
      </c>
      <c r="AB136">
        <v>0</v>
      </c>
      <c r="AC136">
        <v>0</v>
      </c>
      <c r="AD136">
        <v>1</v>
      </c>
      <c r="AE136">
        <v>0</v>
      </c>
      <c r="AF136" t="s">
        <v>21</v>
      </c>
      <c r="AG136">
        <v>1.4000000000000001</v>
      </c>
      <c r="AH136">
        <v>2</v>
      </c>
      <c r="AI136">
        <v>42706687</v>
      </c>
      <c r="AJ136">
        <v>82</v>
      </c>
      <c r="AK136">
        <v>0</v>
      </c>
      <c r="AL136">
        <v>0</v>
      </c>
      <c r="AM136">
        <v>0</v>
      </c>
      <c r="AN136">
        <v>0</v>
      </c>
      <c r="AO136">
        <v>0</v>
      </c>
      <c r="AP136">
        <v>0</v>
      </c>
      <c r="AQ136">
        <v>0</v>
      </c>
      <c r="AR136">
        <v>0</v>
      </c>
    </row>
    <row r="137" spans="1:44" x14ac:dyDescent="0.2">
      <c r="A137">
        <f>ROW(Source!A112)</f>
        <v>112</v>
      </c>
      <c r="B137">
        <v>42706688</v>
      </c>
      <c r="C137">
        <v>42559226</v>
      </c>
      <c r="D137">
        <v>30516999</v>
      </c>
      <c r="E137">
        <v>30515945</v>
      </c>
      <c r="F137">
        <v>1</v>
      </c>
      <c r="G137">
        <v>30515945</v>
      </c>
      <c r="H137">
        <v>2</v>
      </c>
      <c r="I137" t="s">
        <v>552</v>
      </c>
      <c r="J137" t="s">
        <v>3</v>
      </c>
      <c r="K137" t="s">
        <v>553</v>
      </c>
      <c r="L137">
        <v>1344</v>
      </c>
      <c r="N137">
        <v>1008</v>
      </c>
      <c r="O137" t="s">
        <v>554</v>
      </c>
      <c r="P137" t="s">
        <v>554</v>
      </c>
      <c r="Q137">
        <v>1</v>
      </c>
      <c r="X137">
        <v>1.49</v>
      </c>
      <c r="Y137">
        <v>0</v>
      </c>
      <c r="Z137">
        <v>1</v>
      </c>
      <c r="AA137">
        <v>0</v>
      </c>
      <c r="AB137">
        <v>0</v>
      </c>
      <c r="AC137">
        <v>0</v>
      </c>
      <c r="AD137">
        <v>1</v>
      </c>
      <c r="AE137">
        <v>0</v>
      </c>
      <c r="AF137" t="s">
        <v>21</v>
      </c>
      <c r="AG137">
        <v>1.8625</v>
      </c>
      <c r="AH137">
        <v>2</v>
      </c>
      <c r="AI137">
        <v>42706688</v>
      </c>
      <c r="AJ137">
        <v>83</v>
      </c>
      <c r="AK137">
        <v>0</v>
      </c>
      <c r="AL137">
        <v>0</v>
      </c>
      <c r="AM137">
        <v>0</v>
      </c>
      <c r="AN137">
        <v>0</v>
      </c>
      <c r="AO137">
        <v>0</v>
      </c>
      <c r="AP137">
        <v>0</v>
      </c>
      <c r="AQ137">
        <v>0</v>
      </c>
      <c r="AR137">
        <v>0</v>
      </c>
    </row>
    <row r="138" spans="1:44" x14ac:dyDescent="0.2">
      <c r="A138">
        <f>ROW(Source!A112)</f>
        <v>112</v>
      </c>
      <c r="B138">
        <v>42706689</v>
      </c>
      <c r="C138">
        <v>42559226</v>
      </c>
      <c r="D138">
        <v>30571523</v>
      </c>
      <c r="E138">
        <v>1</v>
      </c>
      <c r="F138">
        <v>1</v>
      </c>
      <c r="G138">
        <v>30515945</v>
      </c>
      <c r="H138">
        <v>3</v>
      </c>
      <c r="I138" t="s">
        <v>565</v>
      </c>
      <c r="J138" t="s">
        <v>566</v>
      </c>
      <c r="K138" t="s">
        <v>567</v>
      </c>
      <c r="L138">
        <v>1348</v>
      </c>
      <c r="N138">
        <v>1009</v>
      </c>
      <c r="O138" t="s">
        <v>172</v>
      </c>
      <c r="P138" t="s">
        <v>172</v>
      </c>
      <c r="Q138">
        <v>1000</v>
      </c>
      <c r="X138">
        <v>1.5E-3</v>
      </c>
      <c r="Y138">
        <v>6303.6</v>
      </c>
      <c r="Z138">
        <v>0</v>
      </c>
      <c r="AA138">
        <v>0</v>
      </c>
      <c r="AB138">
        <v>0</v>
      </c>
      <c r="AC138">
        <v>0</v>
      </c>
      <c r="AD138">
        <v>1</v>
      </c>
      <c r="AE138">
        <v>0</v>
      </c>
      <c r="AF138" t="s">
        <v>3</v>
      </c>
      <c r="AG138">
        <v>1.5E-3</v>
      </c>
      <c r="AH138">
        <v>2</v>
      </c>
      <c r="AI138">
        <v>42706689</v>
      </c>
      <c r="AJ138">
        <v>85</v>
      </c>
      <c r="AK138">
        <v>0</v>
      </c>
      <c r="AL138">
        <v>0</v>
      </c>
      <c r="AM138">
        <v>0</v>
      </c>
      <c r="AN138">
        <v>0</v>
      </c>
      <c r="AO138">
        <v>0</v>
      </c>
      <c r="AP138">
        <v>0</v>
      </c>
      <c r="AQ138">
        <v>0</v>
      </c>
      <c r="AR138">
        <v>0</v>
      </c>
    </row>
    <row r="139" spans="1:44" x14ac:dyDescent="0.2">
      <c r="A139">
        <f>ROW(Source!A112)</f>
        <v>112</v>
      </c>
      <c r="B139">
        <v>42706690</v>
      </c>
      <c r="C139">
        <v>42559226</v>
      </c>
      <c r="D139">
        <v>30532979</v>
      </c>
      <c r="E139">
        <v>30515945</v>
      </c>
      <c r="F139">
        <v>1</v>
      </c>
      <c r="G139">
        <v>30515945</v>
      </c>
      <c r="H139">
        <v>3</v>
      </c>
      <c r="I139" t="s">
        <v>655</v>
      </c>
      <c r="J139" t="s">
        <v>3</v>
      </c>
      <c r="K139" t="s">
        <v>656</v>
      </c>
      <c r="L139">
        <v>1348</v>
      </c>
      <c r="N139">
        <v>1009</v>
      </c>
      <c r="O139" t="s">
        <v>172</v>
      </c>
      <c r="P139" t="s">
        <v>172</v>
      </c>
      <c r="Q139">
        <v>1000</v>
      </c>
      <c r="X139">
        <v>8.9999999999999993E-3</v>
      </c>
      <c r="Y139">
        <v>0</v>
      </c>
      <c r="Z139">
        <v>0</v>
      </c>
      <c r="AA139">
        <v>0</v>
      </c>
      <c r="AB139">
        <v>0</v>
      </c>
      <c r="AC139">
        <v>0</v>
      </c>
      <c r="AD139">
        <v>0</v>
      </c>
      <c r="AE139">
        <v>0</v>
      </c>
      <c r="AF139" t="s">
        <v>3</v>
      </c>
      <c r="AG139">
        <v>8.9999999999999993E-3</v>
      </c>
      <c r="AH139">
        <v>3</v>
      </c>
      <c r="AI139">
        <v>-1</v>
      </c>
      <c r="AJ139" t="s">
        <v>3</v>
      </c>
      <c r="AK139">
        <v>0</v>
      </c>
      <c r="AL139">
        <v>0</v>
      </c>
      <c r="AM139">
        <v>0</v>
      </c>
      <c r="AN139">
        <v>0</v>
      </c>
      <c r="AO139">
        <v>0</v>
      </c>
      <c r="AP139">
        <v>0</v>
      </c>
      <c r="AQ139">
        <v>0</v>
      </c>
      <c r="AR139">
        <v>0</v>
      </c>
    </row>
    <row r="140" spans="1:44" x14ac:dyDescent="0.2">
      <c r="A140">
        <f>ROW(Source!A113)</f>
        <v>113</v>
      </c>
      <c r="B140">
        <v>42706686</v>
      </c>
      <c r="C140">
        <v>42559226</v>
      </c>
      <c r="D140">
        <v>30515951</v>
      </c>
      <c r="E140">
        <v>30515945</v>
      </c>
      <c r="F140">
        <v>1</v>
      </c>
      <c r="G140">
        <v>30515945</v>
      </c>
      <c r="H140">
        <v>1</v>
      </c>
      <c r="I140" t="s">
        <v>549</v>
      </c>
      <c r="J140" t="s">
        <v>3</v>
      </c>
      <c r="K140" t="s">
        <v>550</v>
      </c>
      <c r="L140">
        <v>1191</v>
      </c>
      <c r="N140">
        <v>1013</v>
      </c>
      <c r="O140" t="s">
        <v>551</v>
      </c>
      <c r="P140" t="s">
        <v>551</v>
      </c>
      <c r="Q140">
        <v>1</v>
      </c>
      <c r="X140">
        <v>5.31</v>
      </c>
      <c r="Y140">
        <v>0</v>
      </c>
      <c r="Z140">
        <v>0</v>
      </c>
      <c r="AA140">
        <v>0</v>
      </c>
      <c r="AB140">
        <v>0</v>
      </c>
      <c r="AC140">
        <v>0</v>
      </c>
      <c r="AD140">
        <v>1</v>
      </c>
      <c r="AE140">
        <v>1</v>
      </c>
      <c r="AF140" t="s">
        <v>22</v>
      </c>
      <c r="AG140">
        <v>6.1064999999999987</v>
      </c>
      <c r="AH140">
        <v>2</v>
      </c>
      <c r="AI140">
        <v>42706686</v>
      </c>
      <c r="AJ140">
        <v>86</v>
      </c>
      <c r="AK140">
        <v>0</v>
      </c>
      <c r="AL140">
        <v>0</v>
      </c>
      <c r="AM140">
        <v>0</v>
      </c>
      <c r="AN140">
        <v>0</v>
      </c>
      <c r="AO140">
        <v>0</v>
      </c>
      <c r="AP140">
        <v>0</v>
      </c>
      <c r="AQ140">
        <v>0</v>
      </c>
      <c r="AR140">
        <v>0</v>
      </c>
    </row>
    <row r="141" spans="1:44" x14ac:dyDescent="0.2">
      <c r="A141">
        <f>ROW(Source!A113)</f>
        <v>113</v>
      </c>
      <c r="B141">
        <v>42706687</v>
      </c>
      <c r="C141">
        <v>42559226</v>
      </c>
      <c r="D141">
        <v>30595700</v>
      </c>
      <c r="E141">
        <v>1</v>
      </c>
      <c r="F141">
        <v>1</v>
      </c>
      <c r="G141">
        <v>30515945</v>
      </c>
      <c r="H141">
        <v>2</v>
      </c>
      <c r="I141" t="s">
        <v>561</v>
      </c>
      <c r="J141" t="s">
        <v>562</v>
      </c>
      <c r="K141" t="s">
        <v>563</v>
      </c>
      <c r="L141">
        <v>1367</v>
      </c>
      <c r="N141">
        <v>1011</v>
      </c>
      <c r="O141" t="s">
        <v>564</v>
      </c>
      <c r="P141" t="s">
        <v>564</v>
      </c>
      <c r="Q141">
        <v>1</v>
      </c>
      <c r="X141">
        <v>1.1200000000000001</v>
      </c>
      <c r="Y141">
        <v>0</v>
      </c>
      <c r="Z141">
        <v>17.32</v>
      </c>
      <c r="AA141">
        <v>1.36</v>
      </c>
      <c r="AB141">
        <v>0</v>
      </c>
      <c r="AC141">
        <v>0</v>
      </c>
      <c r="AD141">
        <v>1</v>
      </c>
      <c r="AE141">
        <v>0</v>
      </c>
      <c r="AF141" t="s">
        <v>21</v>
      </c>
      <c r="AG141">
        <v>1.4000000000000001</v>
      </c>
      <c r="AH141">
        <v>2</v>
      </c>
      <c r="AI141">
        <v>42706687</v>
      </c>
      <c r="AJ141">
        <v>87</v>
      </c>
      <c r="AK141">
        <v>0</v>
      </c>
      <c r="AL141">
        <v>0</v>
      </c>
      <c r="AM141">
        <v>0</v>
      </c>
      <c r="AN141">
        <v>0</v>
      </c>
      <c r="AO141">
        <v>0</v>
      </c>
      <c r="AP141">
        <v>0</v>
      </c>
      <c r="AQ141">
        <v>0</v>
      </c>
      <c r="AR141">
        <v>0</v>
      </c>
    </row>
    <row r="142" spans="1:44" x14ac:dyDescent="0.2">
      <c r="A142">
        <f>ROW(Source!A113)</f>
        <v>113</v>
      </c>
      <c r="B142">
        <v>42706688</v>
      </c>
      <c r="C142">
        <v>42559226</v>
      </c>
      <c r="D142">
        <v>30516999</v>
      </c>
      <c r="E142">
        <v>30515945</v>
      </c>
      <c r="F142">
        <v>1</v>
      </c>
      <c r="G142">
        <v>30515945</v>
      </c>
      <c r="H142">
        <v>2</v>
      </c>
      <c r="I142" t="s">
        <v>552</v>
      </c>
      <c r="J142" t="s">
        <v>3</v>
      </c>
      <c r="K142" t="s">
        <v>553</v>
      </c>
      <c r="L142">
        <v>1344</v>
      </c>
      <c r="N142">
        <v>1008</v>
      </c>
      <c r="O142" t="s">
        <v>554</v>
      </c>
      <c r="P142" t="s">
        <v>554</v>
      </c>
      <c r="Q142">
        <v>1</v>
      </c>
      <c r="X142">
        <v>1.49</v>
      </c>
      <c r="Y142">
        <v>0</v>
      </c>
      <c r="Z142">
        <v>1</v>
      </c>
      <c r="AA142">
        <v>0</v>
      </c>
      <c r="AB142">
        <v>0</v>
      </c>
      <c r="AC142">
        <v>0</v>
      </c>
      <c r="AD142">
        <v>1</v>
      </c>
      <c r="AE142">
        <v>0</v>
      </c>
      <c r="AF142" t="s">
        <v>21</v>
      </c>
      <c r="AG142">
        <v>1.8625</v>
      </c>
      <c r="AH142">
        <v>2</v>
      </c>
      <c r="AI142">
        <v>42706688</v>
      </c>
      <c r="AJ142">
        <v>88</v>
      </c>
      <c r="AK142">
        <v>0</v>
      </c>
      <c r="AL142">
        <v>0</v>
      </c>
      <c r="AM142">
        <v>0</v>
      </c>
      <c r="AN142">
        <v>0</v>
      </c>
      <c r="AO142">
        <v>0</v>
      </c>
      <c r="AP142">
        <v>0</v>
      </c>
      <c r="AQ142">
        <v>0</v>
      </c>
      <c r="AR142">
        <v>0</v>
      </c>
    </row>
    <row r="143" spans="1:44" x14ac:dyDescent="0.2">
      <c r="A143">
        <f>ROW(Source!A113)</f>
        <v>113</v>
      </c>
      <c r="B143">
        <v>42706689</v>
      </c>
      <c r="C143">
        <v>42559226</v>
      </c>
      <c r="D143">
        <v>30571523</v>
      </c>
      <c r="E143">
        <v>1</v>
      </c>
      <c r="F143">
        <v>1</v>
      </c>
      <c r="G143">
        <v>30515945</v>
      </c>
      <c r="H143">
        <v>3</v>
      </c>
      <c r="I143" t="s">
        <v>565</v>
      </c>
      <c r="J143" t="s">
        <v>566</v>
      </c>
      <c r="K143" t="s">
        <v>567</v>
      </c>
      <c r="L143">
        <v>1348</v>
      </c>
      <c r="N143">
        <v>1009</v>
      </c>
      <c r="O143" t="s">
        <v>172</v>
      </c>
      <c r="P143" t="s">
        <v>172</v>
      </c>
      <c r="Q143">
        <v>1000</v>
      </c>
      <c r="X143">
        <v>1.5E-3</v>
      </c>
      <c r="Y143">
        <v>6303.6</v>
      </c>
      <c r="Z143">
        <v>0</v>
      </c>
      <c r="AA143">
        <v>0</v>
      </c>
      <c r="AB143">
        <v>0</v>
      </c>
      <c r="AC143">
        <v>0</v>
      </c>
      <c r="AD143">
        <v>1</v>
      </c>
      <c r="AE143">
        <v>0</v>
      </c>
      <c r="AF143" t="s">
        <v>3</v>
      </c>
      <c r="AG143">
        <v>1.5E-3</v>
      </c>
      <c r="AH143">
        <v>2</v>
      </c>
      <c r="AI143">
        <v>42706689</v>
      </c>
      <c r="AJ143">
        <v>90</v>
      </c>
      <c r="AK143">
        <v>0</v>
      </c>
      <c r="AL143">
        <v>0</v>
      </c>
      <c r="AM143">
        <v>0</v>
      </c>
      <c r="AN143">
        <v>0</v>
      </c>
      <c r="AO143">
        <v>0</v>
      </c>
      <c r="AP143">
        <v>0</v>
      </c>
      <c r="AQ143">
        <v>0</v>
      </c>
      <c r="AR143">
        <v>0</v>
      </c>
    </row>
    <row r="144" spans="1:44" x14ac:dyDescent="0.2">
      <c r="A144">
        <f>ROW(Source!A113)</f>
        <v>113</v>
      </c>
      <c r="B144">
        <v>42706690</v>
      </c>
      <c r="C144">
        <v>42559226</v>
      </c>
      <c r="D144">
        <v>30532979</v>
      </c>
      <c r="E144">
        <v>30515945</v>
      </c>
      <c r="F144">
        <v>1</v>
      </c>
      <c r="G144">
        <v>30515945</v>
      </c>
      <c r="H144">
        <v>3</v>
      </c>
      <c r="I144" t="s">
        <v>655</v>
      </c>
      <c r="J144" t="s">
        <v>3</v>
      </c>
      <c r="K144" t="s">
        <v>656</v>
      </c>
      <c r="L144">
        <v>1348</v>
      </c>
      <c r="N144">
        <v>1009</v>
      </c>
      <c r="O144" t="s">
        <v>172</v>
      </c>
      <c r="P144" t="s">
        <v>172</v>
      </c>
      <c r="Q144">
        <v>1000</v>
      </c>
      <c r="X144">
        <v>8.9999999999999993E-3</v>
      </c>
      <c r="Y144">
        <v>0</v>
      </c>
      <c r="Z144">
        <v>0</v>
      </c>
      <c r="AA144">
        <v>0</v>
      </c>
      <c r="AB144">
        <v>0</v>
      </c>
      <c r="AC144">
        <v>0</v>
      </c>
      <c r="AD144">
        <v>0</v>
      </c>
      <c r="AE144">
        <v>0</v>
      </c>
      <c r="AF144" t="s">
        <v>3</v>
      </c>
      <c r="AG144">
        <v>8.9999999999999993E-3</v>
      </c>
      <c r="AH144">
        <v>3</v>
      </c>
      <c r="AI144">
        <v>-1</v>
      </c>
      <c r="AJ144" t="s">
        <v>3</v>
      </c>
      <c r="AK144">
        <v>0</v>
      </c>
      <c r="AL144">
        <v>0</v>
      </c>
      <c r="AM144">
        <v>0</v>
      </c>
      <c r="AN144">
        <v>0</v>
      </c>
      <c r="AO144">
        <v>0</v>
      </c>
      <c r="AP144">
        <v>0</v>
      </c>
      <c r="AQ144">
        <v>0</v>
      </c>
      <c r="AR144">
        <v>0</v>
      </c>
    </row>
    <row r="145" spans="1:44" x14ac:dyDescent="0.2">
      <c r="A145">
        <f>ROW(Source!A116)</f>
        <v>116</v>
      </c>
      <c r="B145">
        <v>42706692</v>
      </c>
      <c r="C145">
        <v>42559232</v>
      </c>
      <c r="D145">
        <v>30515951</v>
      </c>
      <c r="E145">
        <v>30515945</v>
      </c>
      <c r="F145">
        <v>1</v>
      </c>
      <c r="G145">
        <v>30515945</v>
      </c>
      <c r="H145">
        <v>1</v>
      </c>
      <c r="I145" t="s">
        <v>549</v>
      </c>
      <c r="J145" t="s">
        <v>3</v>
      </c>
      <c r="K145" t="s">
        <v>550</v>
      </c>
      <c r="L145">
        <v>1191</v>
      </c>
      <c r="N145">
        <v>1013</v>
      </c>
      <c r="O145" t="s">
        <v>551</v>
      </c>
      <c r="P145" t="s">
        <v>551</v>
      </c>
      <c r="Q145">
        <v>1</v>
      </c>
      <c r="X145">
        <v>2.2000000000000002</v>
      </c>
      <c r="Y145">
        <v>0</v>
      </c>
      <c r="Z145">
        <v>0</v>
      </c>
      <c r="AA145">
        <v>0</v>
      </c>
      <c r="AB145">
        <v>0</v>
      </c>
      <c r="AC145">
        <v>0</v>
      </c>
      <c r="AD145">
        <v>1</v>
      </c>
      <c r="AE145">
        <v>1</v>
      </c>
      <c r="AF145" t="s">
        <v>22</v>
      </c>
      <c r="AG145">
        <v>2.5299999999999998</v>
      </c>
      <c r="AH145">
        <v>2</v>
      </c>
      <c r="AI145">
        <v>42706692</v>
      </c>
      <c r="AJ145">
        <v>91</v>
      </c>
      <c r="AK145">
        <v>0</v>
      </c>
      <c r="AL145">
        <v>0</v>
      </c>
      <c r="AM145">
        <v>0</v>
      </c>
      <c r="AN145">
        <v>0</v>
      </c>
      <c r="AO145">
        <v>0</v>
      </c>
      <c r="AP145">
        <v>0</v>
      </c>
      <c r="AQ145">
        <v>0</v>
      </c>
      <c r="AR145">
        <v>0</v>
      </c>
    </row>
    <row r="146" spans="1:44" x14ac:dyDescent="0.2">
      <c r="A146">
        <f>ROW(Source!A116)</f>
        <v>116</v>
      </c>
      <c r="B146">
        <v>42706693</v>
      </c>
      <c r="C146">
        <v>42559232</v>
      </c>
      <c r="D146">
        <v>30516999</v>
      </c>
      <c r="E146">
        <v>30515945</v>
      </c>
      <c r="F146">
        <v>1</v>
      </c>
      <c r="G146">
        <v>30515945</v>
      </c>
      <c r="H146">
        <v>2</v>
      </c>
      <c r="I146" t="s">
        <v>552</v>
      </c>
      <c r="J146" t="s">
        <v>3</v>
      </c>
      <c r="K146" t="s">
        <v>553</v>
      </c>
      <c r="L146">
        <v>1344</v>
      </c>
      <c r="N146">
        <v>1008</v>
      </c>
      <c r="O146" t="s">
        <v>554</v>
      </c>
      <c r="P146" t="s">
        <v>554</v>
      </c>
      <c r="Q146">
        <v>1</v>
      </c>
      <c r="X146">
        <v>13.2</v>
      </c>
      <c r="Y146">
        <v>0</v>
      </c>
      <c r="Z146">
        <v>1</v>
      </c>
      <c r="AA146">
        <v>0</v>
      </c>
      <c r="AB146">
        <v>0</v>
      </c>
      <c r="AC146">
        <v>0</v>
      </c>
      <c r="AD146">
        <v>1</v>
      </c>
      <c r="AE146">
        <v>0</v>
      </c>
      <c r="AF146" t="s">
        <v>21</v>
      </c>
      <c r="AG146">
        <v>16.5</v>
      </c>
      <c r="AH146">
        <v>2</v>
      </c>
      <c r="AI146">
        <v>42706693</v>
      </c>
      <c r="AJ146">
        <v>92</v>
      </c>
      <c r="AK146">
        <v>0</v>
      </c>
      <c r="AL146">
        <v>0</v>
      </c>
      <c r="AM146">
        <v>0</v>
      </c>
      <c r="AN146">
        <v>0</v>
      </c>
      <c r="AO146">
        <v>0</v>
      </c>
      <c r="AP146">
        <v>0</v>
      </c>
      <c r="AQ146">
        <v>0</v>
      </c>
      <c r="AR146">
        <v>0</v>
      </c>
    </row>
    <row r="147" spans="1:44" x14ac:dyDescent="0.2">
      <c r="A147">
        <f>ROW(Source!A116)</f>
        <v>116</v>
      </c>
      <c r="B147">
        <v>42706694</v>
      </c>
      <c r="C147">
        <v>42559232</v>
      </c>
      <c r="D147">
        <v>30571454</v>
      </c>
      <c r="E147">
        <v>1</v>
      </c>
      <c r="F147">
        <v>1</v>
      </c>
      <c r="G147">
        <v>30515945</v>
      </c>
      <c r="H147">
        <v>3</v>
      </c>
      <c r="I147" t="s">
        <v>568</v>
      </c>
      <c r="J147" t="s">
        <v>569</v>
      </c>
      <c r="K147" t="s">
        <v>570</v>
      </c>
      <c r="L147">
        <v>1354</v>
      </c>
      <c r="N147">
        <v>1010</v>
      </c>
      <c r="O147" t="s">
        <v>43</v>
      </c>
      <c r="P147" t="s">
        <v>43</v>
      </c>
      <c r="Q147">
        <v>1</v>
      </c>
      <c r="X147">
        <v>30</v>
      </c>
      <c r="Y147">
        <v>0.75</v>
      </c>
      <c r="Z147">
        <v>0</v>
      </c>
      <c r="AA147">
        <v>0</v>
      </c>
      <c r="AB147">
        <v>0</v>
      </c>
      <c r="AC147">
        <v>0</v>
      </c>
      <c r="AD147">
        <v>1</v>
      </c>
      <c r="AE147">
        <v>0</v>
      </c>
      <c r="AF147" t="s">
        <v>3</v>
      </c>
      <c r="AG147">
        <v>30</v>
      </c>
      <c r="AH147">
        <v>2</v>
      </c>
      <c r="AI147">
        <v>42706694</v>
      </c>
      <c r="AJ147">
        <v>93</v>
      </c>
      <c r="AK147">
        <v>0</v>
      </c>
      <c r="AL147">
        <v>0</v>
      </c>
      <c r="AM147">
        <v>0</v>
      </c>
      <c r="AN147">
        <v>0</v>
      </c>
      <c r="AO147">
        <v>0</v>
      </c>
      <c r="AP147">
        <v>0</v>
      </c>
      <c r="AQ147">
        <v>0</v>
      </c>
      <c r="AR147">
        <v>0</v>
      </c>
    </row>
    <row r="148" spans="1:44" x14ac:dyDescent="0.2">
      <c r="A148">
        <f>ROW(Source!A116)</f>
        <v>116</v>
      </c>
      <c r="B148">
        <v>42706695</v>
      </c>
      <c r="C148">
        <v>42559232</v>
      </c>
      <c r="D148">
        <v>30571509</v>
      </c>
      <c r="E148">
        <v>1</v>
      </c>
      <c r="F148">
        <v>1</v>
      </c>
      <c r="G148">
        <v>30515945</v>
      </c>
      <c r="H148">
        <v>3</v>
      </c>
      <c r="I148" t="s">
        <v>571</v>
      </c>
      <c r="J148" t="s">
        <v>572</v>
      </c>
      <c r="K148" t="s">
        <v>573</v>
      </c>
      <c r="L148">
        <v>1296</v>
      </c>
      <c r="N148">
        <v>1002</v>
      </c>
      <c r="O148" t="s">
        <v>204</v>
      </c>
      <c r="P148" t="s">
        <v>204</v>
      </c>
      <c r="Q148">
        <v>1</v>
      </c>
      <c r="X148">
        <v>0.93</v>
      </c>
      <c r="Y148">
        <v>34.75</v>
      </c>
      <c r="Z148">
        <v>0</v>
      </c>
      <c r="AA148">
        <v>0</v>
      </c>
      <c r="AB148">
        <v>0</v>
      </c>
      <c r="AC148">
        <v>0</v>
      </c>
      <c r="AD148">
        <v>1</v>
      </c>
      <c r="AE148">
        <v>0</v>
      </c>
      <c r="AF148" t="s">
        <v>3</v>
      </c>
      <c r="AG148">
        <v>0.93</v>
      </c>
      <c r="AH148">
        <v>2</v>
      </c>
      <c r="AI148">
        <v>42706695</v>
      </c>
      <c r="AJ148">
        <v>94</v>
      </c>
      <c r="AK148">
        <v>0</v>
      </c>
      <c r="AL148">
        <v>0</v>
      </c>
      <c r="AM148">
        <v>0</v>
      </c>
      <c r="AN148">
        <v>0</v>
      </c>
      <c r="AO148">
        <v>0</v>
      </c>
      <c r="AP148">
        <v>0</v>
      </c>
      <c r="AQ148">
        <v>0</v>
      </c>
      <c r="AR148">
        <v>0</v>
      </c>
    </row>
    <row r="149" spans="1:44" x14ac:dyDescent="0.2">
      <c r="A149">
        <f>ROW(Source!A116)</f>
        <v>116</v>
      </c>
      <c r="B149">
        <v>42706696</v>
      </c>
      <c r="C149">
        <v>42559232</v>
      </c>
      <c r="D149">
        <v>30531888</v>
      </c>
      <c r="E149">
        <v>30515945</v>
      </c>
      <c r="F149">
        <v>1</v>
      </c>
      <c r="G149">
        <v>30515945</v>
      </c>
      <c r="H149">
        <v>3</v>
      </c>
      <c r="I149" t="s">
        <v>657</v>
      </c>
      <c r="J149" t="s">
        <v>3</v>
      </c>
      <c r="K149" t="s">
        <v>658</v>
      </c>
      <c r="L149">
        <v>1301</v>
      </c>
      <c r="N149">
        <v>1003</v>
      </c>
      <c r="O149" t="s">
        <v>38</v>
      </c>
      <c r="P149" t="s">
        <v>38</v>
      </c>
      <c r="Q149">
        <v>1</v>
      </c>
      <c r="X149">
        <v>15</v>
      </c>
      <c r="Y149">
        <v>0</v>
      </c>
      <c r="Z149">
        <v>0</v>
      </c>
      <c r="AA149">
        <v>0</v>
      </c>
      <c r="AB149">
        <v>0</v>
      </c>
      <c r="AC149">
        <v>0</v>
      </c>
      <c r="AD149">
        <v>0</v>
      </c>
      <c r="AE149">
        <v>0</v>
      </c>
      <c r="AF149" t="s">
        <v>3</v>
      </c>
      <c r="AG149">
        <v>15</v>
      </c>
      <c r="AH149">
        <v>3</v>
      </c>
      <c r="AI149">
        <v>-1</v>
      </c>
      <c r="AJ149" t="s">
        <v>3</v>
      </c>
      <c r="AK149">
        <v>0</v>
      </c>
      <c r="AL149">
        <v>0</v>
      </c>
      <c r="AM149">
        <v>0</v>
      </c>
      <c r="AN149">
        <v>0</v>
      </c>
      <c r="AO149">
        <v>0</v>
      </c>
      <c r="AP149">
        <v>0</v>
      </c>
      <c r="AQ149">
        <v>0</v>
      </c>
      <c r="AR149">
        <v>0</v>
      </c>
    </row>
    <row r="150" spans="1:44" x14ac:dyDescent="0.2">
      <c r="A150">
        <f>ROW(Source!A116)</f>
        <v>116</v>
      </c>
      <c r="B150">
        <v>42706697</v>
      </c>
      <c r="C150">
        <v>42559232</v>
      </c>
      <c r="D150">
        <v>30531890</v>
      </c>
      <c r="E150">
        <v>30515945</v>
      </c>
      <c r="F150">
        <v>1</v>
      </c>
      <c r="G150">
        <v>30515945</v>
      </c>
      <c r="H150">
        <v>3</v>
      </c>
      <c r="I150" t="s">
        <v>659</v>
      </c>
      <c r="J150" t="s">
        <v>3</v>
      </c>
      <c r="K150" t="s">
        <v>660</v>
      </c>
      <c r="L150">
        <v>1327</v>
      </c>
      <c r="N150">
        <v>1005</v>
      </c>
      <c r="O150" t="s">
        <v>661</v>
      </c>
      <c r="P150" t="s">
        <v>661</v>
      </c>
      <c r="Q150">
        <v>1</v>
      </c>
      <c r="X150">
        <v>0.25</v>
      </c>
      <c r="Y150">
        <v>0</v>
      </c>
      <c r="Z150">
        <v>0</v>
      </c>
      <c r="AA150">
        <v>0</v>
      </c>
      <c r="AB150">
        <v>0</v>
      </c>
      <c r="AC150">
        <v>0</v>
      </c>
      <c r="AD150">
        <v>0</v>
      </c>
      <c r="AE150">
        <v>0</v>
      </c>
      <c r="AF150" t="s">
        <v>3</v>
      </c>
      <c r="AG150">
        <v>0.25</v>
      </c>
      <c r="AH150">
        <v>3</v>
      </c>
      <c r="AI150">
        <v>-1</v>
      </c>
      <c r="AJ150" t="s">
        <v>3</v>
      </c>
      <c r="AK150">
        <v>0</v>
      </c>
      <c r="AL150">
        <v>0</v>
      </c>
      <c r="AM150">
        <v>0</v>
      </c>
      <c r="AN150">
        <v>0</v>
      </c>
      <c r="AO150">
        <v>0</v>
      </c>
      <c r="AP150">
        <v>0</v>
      </c>
      <c r="AQ150">
        <v>0</v>
      </c>
      <c r="AR150">
        <v>0</v>
      </c>
    </row>
    <row r="151" spans="1:44" x14ac:dyDescent="0.2">
      <c r="A151">
        <f>ROW(Source!A116)</f>
        <v>116</v>
      </c>
      <c r="B151">
        <v>42706698</v>
      </c>
      <c r="C151">
        <v>42559232</v>
      </c>
      <c r="D151">
        <v>30532022</v>
      </c>
      <c r="E151">
        <v>30515945</v>
      </c>
      <c r="F151">
        <v>1</v>
      </c>
      <c r="G151">
        <v>30515945</v>
      </c>
      <c r="H151">
        <v>3</v>
      </c>
      <c r="I151" t="s">
        <v>662</v>
      </c>
      <c r="J151" t="s">
        <v>3</v>
      </c>
      <c r="K151" t="s">
        <v>663</v>
      </c>
      <c r="L151">
        <v>1301</v>
      </c>
      <c r="N151">
        <v>1003</v>
      </c>
      <c r="O151" t="s">
        <v>38</v>
      </c>
      <c r="P151" t="s">
        <v>38</v>
      </c>
      <c r="Q151">
        <v>1</v>
      </c>
      <c r="X151">
        <v>10.5</v>
      </c>
      <c r="Y151">
        <v>0</v>
      </c>
      <c r="Z151">
        <v>0</v>
      </c>
      <c r="AA151">
        <v>0</v>
      </c>
      <c r="AB151">
        <v>0</v>
      </c>
      <c r="AC151">
        <v>0</v>
      </c>
      <c r="AD151">
        <v>0</v>
      </c>
      <c r="AE151">
        <v>0</v>
      </c>
      <c r="AF151" t="s">
        <v>3</v>
      </c>
      <c r="AG151">
        <v>10.5</v>
      </c>
      <c r="AH151">
        <v>3</v>
      </c>
      <c r="AI151">
        <v>-1</v>
      </c>
      <c r="AJ151" t="s">
        <v>3</v>
      </c>
      <c r="AK151">
        <v>0</v>
      </c>
      <c r="AL151">
        <v>0</v>
      </c>
      <c r="AM151">
        <v>0</v>
      </c>
      <c r="AN151">
        <v>0</v>
      </c>
      <c r="AO151">
        <v>0</v>
      </c>
      <c r="AP151">
        <v>0</v>
      </c>
      <c r="AQ151">
        <v>0</v>
      </c>
      <c r="AR151">
        <v>0</v>
      </c>
    </row>
    <row r="152" spans="1:44" x14ac:dyDescent="0.2">
      <c r="A152">
        <f>ROW(Source!A116)</f>
        <v>116</v>
      </c>
      <c r="B152">
        <v>42706699</v>
      </c>
      <c r="C152">
        <v>42559232</v>
      </c>
      <c r="D152">
        <v>30533497</v>
      </c>
      <c r="E152">
        <v>30515945</v>
      </c>
      <c r="F152">
        <v>1</v>
      </c>
      <c r="G152">
        <v>30515945</v>
      </c>
      <c r="H152">
        <v>3</v>
      </c>
      <c r="I152" t="s">
        <v>664</v>
      </c>
      <c r="J152" t="s">
        <v>3</v>
      </c>
      <c r="K152" t="s">
        <v>665</v>
      </c>
      <c r="L152">
        <v>1296</v>
      </c>
      <c r="N152">
        <v>1002</v>
      </c>
      <c r="O152" t="s">
        <v>204</v>
      </c>
      <c r="P152" t="s">
        <v>204</v>
      </c>
      <c r="Q152">
        <v>1</v>
      </c>
      <c r="X152">
        <v>0</v>
      </c>
      <c r="Y152">
        <v>0</v>
      </c>
      <c r="Z152">
        <v>0</v>
      </c>
      <c r="AA152">
        <v>0</v>
      </c>
      <c r="AB152">
        <v>0</v>
      </c>
      <c r="AC152">
        <v>0</v>
      </c>
      <c r="AD152">
        <v>0</v>
      </c>
      <c r="AE152">
        <v>0</v>
      </c>
      <c r="AF152" t="s">
        <v>3</v>
      </c>
      <c r="AG152">
        <v>0</v>
      </c>
      <c r="AH152">
        <v>3</v>
      </c>
      <c r="AI152">
        <v>-1</v>
      </c>
      <c r="AJ152" t="s">
        <v>3</v>
      </c>
      <c r="AK152">
        <v>0</v>
      </c>
      <c r="AL152">
        <v>0</v>
      </c>
      <c r="AM152">
        <v>0</v>
      </c>
      <c r="AN152">
        <v>0</v>
      </c>
      <c r="AO152">
        <v>0</v>
      </c>
      <c r="AP152">
        <v>0</v>
      </c>
      <c r="AQ152">
        <v>0</v>
      </c>
      <c r="AR152">
        <v>0</v>
      </c>
    </row>
    <row r="153" spans="1:44" x14ac:dyDescent="0.2">
      <c r="A153">
        <f>ROW(Source!A116)</f>
        <v>116</v>
      </c>
      <c r="B153">
        <v>42706700</v>
      </c>
      <c r="C153">
        <v>42559232</v>
      </c>
      <c r="D153">
        <v>30541208</v>
      </c>
      <c r="E153">
        <v>30515945</v>
      </c>
      <c r="F153">
        <v>1</v>
      </c>
      <c r="G153">
        <v>30515945</v>
      </c>
      <c r="H153">
        <v>3</v>
      </c>
      <c r="I153" t="s">
        <v>555</v>
      </c>
      <c r="J153" t="s">
        <v>3</v>
      </c>
      <c r="K153" t="s">
        <v>556</v>
      </c>
      <c r="L153">
        <v>1344</v>
      </c>
      <c r="N153">
        <v>1008</v>
      </c>
      <c r="O153" t="s">
        <v>554</v>
      </c>
      <c r="P153" t="s">
        <v>554</v>
      </c>
      <c r="Q153">
        <v>1</v>
      </c>
      <c r="X153">
        <v>5</v>
      </c>
      <c r="Y153">
        <v>1</v>
      </c>
      <c r="Z153">
        <v>0</v>
      </c>
      <c r="AA153">
        <v>0</v>
      </c>
      <c r="AB153">
        <v>0</v>
      </c>
      <c r="AC153">
        <v>0</v>
      </c>
      <c r="AD153">
        <v>1</v>
      </c>
      <c r="AE153">
        <v>0</v>
      </c>
      <c r="AF153" t="s">
        <v>3</v>
      </c>
      <c r="AG153">
        <v>5</v>
      </c>
      <c r="AH153">
        <v>2</v>
      </c>
      <c r="AI153">
        <v>42706700</v>
      </c>
      <c r="AJ153">
        <v>95</v>
      </c>
      <c r="AK153">
        <v>0</v>
      </c>
      <c r="AL153">
        <v>0</v>
      </c>
      <c r="AM153">
        <v>0</v>
      </c>
      <c r="AN153">
        <v>0</v>
      </c>
      <c r="AO153">
        <v>0</v>
      </c>
      <c r="AP153">
        <v>0</v>
      </c>
      <c r="AQ153">
        <v>0</v>
      </c>
      <c r="AR153">
        <v>0</v>
      </c>
    </row>
    <row r="154" spans="1:44" x14ac:dyDescent="0.2">
      <c r="A154">
        <f>ROW(Source!A117)</f>
        <v>117</v>
      </c>
      <c r="B154">
        <v>42706692</v>
      </c>
      <c r="C154">
        <v>42559232</v>
      </c>
      <c r="D154">
        <v>30515951</v>
      </c>
      <c r="E154">
        <v>30515945</v>
      </c>
      <c r="F154">
        <v>1</v>
      </c>
      <c r="G154">
        <v>30515945</v>
      </c>
      <c r="H154">
        <v>1</v>
      </c>
      <c r="I154" t="s">
        <v>549</v>
      </c>
      <c r="J154" t="s">
        <v>3</v>
      </c>
      <c r="K154" t="s">
        <v>550</v>
      </c>
      <c r="L154">
        <v>1191</v>
      </c>
      <c r="N154">
        <v>1013</v>
      </c>
      <c r="O154" t="s">
        <v>551</v>
      </c>
      <c r="P154" t="s">
        <v>551</v>
      </c>
      <c r="Q154">
        <v>1</v>
      </c>
      <c r="X154">
        <v>2.2000000000000002</v>
      </c>
      <c r="Y154">
        <v>0</v>
      </c>
      <c r="Z154">
        <v>0</v>
      </c>
      <c r="AA154">
        <v>0</v>
      </c>
      <c r="AB154">
        <v>0</v>
      </c>
      <c r="AC154">
        <v>0</v>
      </c>
      <c r="AD154">
        <v>1</v>
      </c>
      <c r="AE154">
        <v>1</v>
      </c>
      <c r="AF154" t="s">
        <v>22</v>
      </c>
      <c r="AG154">
        <v>2.5299999999999998</v>
      </c>
      <c r="AH154">
        <v>2</v>
      </c>
      <c r="AI154">
        <v>42706692</v>
      </c>
      <c r="AJ154">
        <v>96</v>
      </c>
      <c r="AK154">
        <v>0</v>
      </c>
      <c r="AL154">
        <v>0</v>
      </c>
      <c r="AM154">
        <v>0</v>
      </c>
      <c r="AN154">
        <v>0</v>
      </c>
      <c r="AO154">
        <v>0</v>
      </c>
      <c r="AP154">
        <v>0</v>
      </c>
      <c r="AQ154">
        <v>0</v>
      </c>
      <c r="AR154">
        <v>0</v>
      </c>
    </row>
    <row r="155" spans="1:44" x14ac:dyDescent="0.2">
      <c r="A155">
        <f>ROW(Source!A117)</f>
        <v>117</v>
      </c>
      <c r="B155">
        <v>42706693</v>
      </c>
      <c r="C155">
        <v>42559232</v>
      </c>
      <c r="D155">
        <v>30516999</v>
      </c>
      <c r="E155">
        <v>30515945</v>
      </c>
      <c r="F155">
        <v>1</v>
      </c>
      <c r="G155">
        <v>30515945</v>
      </c>
      <c r="H155">
        <v>2</v>
      </c>
      <c r="I155" t="s">
        <v>552</v>
      </c>
      <c r="J155" t="s">
        <v>3</v>
      </c>
      <c r="K155" t="s">
        <v>553</v>
      </c>
      <c r="L155">
        <v>1344</v>
      </c>
      <c r="N155">
        <v>1008</v>
      </c>
      <c r="O155" t="s">
        <v>554</v>
      </c>
      <c r="P155" t="s">
        <v>554</v>
      </c>
      <c r="Q155">
        <v>1</v>
      </c>
      <c r="X155">
        <v>13.2</v>
      </c>
      <c r="Y155">
        <v>0</v>
      </c>
      <c r="Z155">
        <v>1</v>
      </c>
      <c r="AA155">
        <v>0</v>
      </c>
      <c r="AB155">
        <v>0</v>
      </c>
      <c r="AC155">
        <v>0</v>
      </c>
      <c r="AD155">
        <v>1</v>
      </c>
      <c r="AE155">
        <v>0</v>
      </c>
      <c r="AF155" t="s">
        <v>21</v>
      </c>
      <c r="AG155">
        <v>16.5</v>
      </c>
      <c r="AH155">
        <v>2</v>
      </c>
      <c r="AI155">
        <v>42706693</v>
      </c>
      <c r="AJ155">
        <v>97</v>
      </c>
      <c r="AK155">
        <v>0</v>
      </c>
      <c r="AL155">
        <v>0</v>
      </c>
      <c r="AM155">
        <v>0</v>
      </c>
      <c r="AN155">
        <v>0</v>
      </c>
      <c r="AO155">
        <v>0</v>
      </c>
      <c r="AP155">
        <v>0</v>
      </c>
      <c r="AQ155">
        <v>0</v>
      </c>
      <c r="AR155">
        <v>0</v>
      </c>
    </row>
    <row r="156" spans="1:44" x14ac:dyDescent="0.2">
      <c r="A156">
        <f>ROW(Source!A117)</f>
        <v>117</v>
      </c>
      <c r="B156">
        <v>42706694</v>
      </c>
      <c r="C156">
        <v>42559232</v>
      </c>
      <c r="D156">
        <v>30571454</v>
      </c>
      <c r="E156">
        <v>1</v>
      </c>
      <c r="F156">
        <v>1</v>
      </c>
      <c r="G156">
        <v>30515945</v>
      </c>
      <c r="H156">
        <v>3</v>
      </c>
      <c r="I156" t="s">
        <v>568</v>
      </c>
      <c r="J156" t="s">
        <v>569</v>
      </c>
      <c r="K156" t="s">
        <v>570</v>
      </c>
      <c r="L156">
        <v>1354</v>
      </c>
      <c r="N156">
        <v>1010</v>
      </c>
      <c r="O156" t="s">
        <v>43</v>
      </c>
      <c r="P156" t="s">
        <v>43</v>
      </c>
      <c r="Q156">
        <v>1</v>
      </c>
      <c r="X156">
        <v>30</v>
      </c>
      <c r="Y156">
        <v>0.75</v>
      </c>
      <c r="Z156">
        <v>0</v>
      </c>
      <c r="AA156">
        <v>0</v>
      </c>
      <c r="AB156">
        <v>0</v>
      </c>
      <c r="AC156">
        <v>0</v>
      </c>
      <c r="AD156">
        <v>1</v>
      </c>
      <c r="AE156">
        <v>0</v>
      </c>
      <c r="AF156" t="s">
        <v>3</v>
      </c>
      <c r="AG156">
        <v>30</v>
      </c>
      <c r="AH156">
        <v>2</v>
      </c>
      <c r="AI156">
        <v>42706694</v>
      </c>
      <c r="AJ156">
        <v>98</v>
      </c>
      <c r="AK156">
        <v>0</v>
      </c>
      <c r="AL156">
        <v>0</v>
      </c>
      <c r="AM156">
        <v>0</v>
      </c>
      <c r="AN156">
        <v>0</v>
      </c>
      <c r="AO156">
        <v>0</v>
      </c>
      <c r="AP156">
        <v>0</v>
      </c>
      <c r="AQ156">
        <v>0</v>
      </c>
      <c r="AR156">
        <v>0</v>
      </c>
    </row>
    <row r="157" spans="1:44" x14ac:dyDescent="0.2">
      <c r="A157">
        <f>ROW(Source!A117)</f>
        <v>117</v>
      </c>
      <c r="B157">
        <v>42706695</v>
      </c>
      <c r="C157">
        <v>42559232</v>
      </c>
      <c r="D157">
        <v>30571509</v>
      </c>
      <c r="E157">
        <v>1</v>
      </c>
      <c r="F157">
        <v>1</v>
      </c>
      <c r="G157">
        <v>30515945</v>
      </c>
      <c r="H157">
        <v>3</v>
      </c>
      <c r="I157" t="s">
        <v>571</v>
      </c>
      <c r="J157" t="s">
        <v>572</v>
      </c>
      <c r="K157" t="s">
        <v>573</v>
      </c>
      <c r="L157">
        <v>1296</v>
      </c>
      <c r="N157">
        <v>1002</v>
      </c>
      <c r="O157" t="s">
        <v>204</v>
      </c>
      <c r="P157" t="s">
        <v>204</v>
      </c>
      <c r="Q157">
        <v>1</v>
      </c>
      <c r="X157">
        <v>0.93</v>
      </c>
      <c r="Y157">
        <v>34.75</v>
      </c>
      <c r="Z157">
        <v>0</v>
      </c>
      <c r="AA157">
        <v>0</v>
      </c>
      <c r="AB157">
        <v>0</v>
      </c>
      <c r="AC157">
        <v>0</v>
      </c>
      <c r="AD157">
        <v>1</v>
      </c>
      <c r="AE157">
        <v>0</v>
      </c>
      <c r="AF157" t="s">
        <v>3</v>
      </c>
      <c r="AG157">
        <v>0.93</v>
      </c>
      <c r="AH157">
        <v>2</v>
      </c>
      <c r="AI157">
        <v>42706695</v>
      </c>
      <c r="AJ157">
        <v>99</v>
      </c>
      <c r="AK157">
        <v>0</v>
      </c>
      <c r="AL157">
        <v>0</v>
      </c>
      <c r="AM157">
        <v>0</v>
      </c>
      <c r="AN157">
        <v>0</v>
      </c>
      <c r="AO157">
        <v>0</v>
      </c>
      <c r="AP157">
        <v>0</v>
      </c>
      <c r="AQ157">
        <v>0</v>
      </c>
      <c r="AR157">
        <v>0</v>
      </c>
    </row>
    <row r="158" spans="1:44" x14ac:dyDescent="0.2">
      <c r="A158">
        <f>ROW(Source!A117)</f>
        <v>117</v>
      </c>
      <c r="B158">
        <v>42706696</v>
      </c>
      <c r="C158">
        <v>42559232</v>
      </c>
      <c r="D158">
        <v>30531888</v>
      </c>
      <c r="E158">
        <v>30515945</v>
      </c>
      <c r="F158">
        <v>1</v>
      </c>
      <c r="G158">
        <v>30515945</v>
      </c>
      <c r="H158">
        <v>3</v>
      </c>
      <c r="I158" t="s">
        <v>657</v>
      </c>
      <c r="J158" t="s">
        <v>3</v>
      </c>
      <c r="K158" t="s">
        <v>658</v>
      </c>
      <c r="L158">
        <v>1301</v>
      </c>
      <c r="N158">
        <v>1003</v>
      </c>
      <c r="O158" t="s">
        <v>38</v>
      </c>
      <c r="P158" t="s">
        <v>38</v>
      </c>
      <c r="Q158">
        <v>1</v>
      </c>
      <c r="X158">
        <v>15</v>
      </c>
      <c r="Y158">
        <v>0</v>
      </c>
      <c r="Z158">
        <v>0</v>
      </c>
      <c r="AA158">
        <v>0</v>
      </c>
      <c r="AB158">
        <v>0</v>
      </c>
      <c r="AC158">
        <v>0</v>
      </c>
      <c r="AD158">
        <v>0</v>
      </c>
      <c r="AE158">
        <v>0</v>
      </c>
      <c r="AF158" t="s">
        <v>3</v>
      </c>
      <c r="AG158">
        <v>15</v>
      </c>
      <c r="AH158">
        <v>3</v>
      </c>
      <c r="AI158">
        <v>-1</v>
      </c>
      <c r="AJ158" t="s">
        <v>3</v>
      </c>
      <c r="AK158">
        <v>0</v>
      </c>
      <c r="AL158">
        <v>0</v>
      </c>
      <c r="AM158">
        <v>0</v>
      </c>
      <c r="AN158">
        <v>0</v>
      </c>
      <c r="AO158">
        <v>0</v>
      </c>
      <c r="AP158">
        <v>0</v>
      </c>
      <c r="AQ158">
        <v>0</v>
      </c>
      <c r="AR158">
        <v>0</v>
      </c>
    </row>
    <row r="159" spans="1:44" x14ac:dyDescent="0.2">
      <c r="A159">
        <f>ROW(Source!A117)</f>
        <v>117</v>
      </c>
      <c r="B159">
        <v>42706697</v>
      </c>
      <c r="C159">
        <v>42559232</v>
      </c>
      <c r="D159">
        <v>30531890</v>
      </c>
      <c r="E159">
        <v>30515945</v>
      </c>
      <c r="F159">
        <v>1</v>
      </c>
      <c r="G159">
        <v>30515945</v>
      </c>
      <c r="H159">
        <v>3</v>
      </c>
      <c r="I159" t="s">
        <v>659</v>
      </c>
      <c r="J159" t="s">
        <v>3</v>
      </c>
      <c r="K159" t="s">
        <v>660</v>
      </c>
      <c r="L159">
        <v>1327</v>
      </c>
      <c r="N159">
        <v>1005</v>
      </c>
      <c r="O159" t="s">
        <v>661</v>
      </c>
      <c r="P159" t="s">
        <v>661</v>
      </c>
      <c r="Q159">
        <v>1</v>
      </c>
      <c r="X159">
        <v>0.25</v>
      </c>
      <c r="Y159">
        <v>0</v>
      </c>
      <c r="Z159">
        <v>0</v>
      </c>
      <c r="AA159">
        <v>0</v>
      </c>
      <c r="AB159">
        <v>0</v>
      </c>
      <c r="AC159">
        <v>0</v>
      </c>
      <c r="AD159">
        <v>0</v>
      </c>
      <c r="AE159">
        <v>0</v>
      </c>
      <c r="AF159" t="s">
        <v>3</v>
      </c>
      <c r="AG159">
        <v>0.25</v>
      </c>
      <c r="AH159">
        <v>3</v>
      </c>
      <c r="AI159">
        <v>-1</v>
      </c>
      <c r="AJ159" t="s">
        <v>3</v>
      </c>
      <c r="AK159">
        <v>0</v>
      </c>
      <c r="AL159">
        <v>0</v>
      </c>
      <c r="AM159">
        <v>0</v>
      </c>
      <c r="AN159">
        <v>0</v>
      </c>
      <c r="AO159">
        <v>0</v>
      </c>
      <c r="AP159">
        <v>0</v>
      </c>
      <c r="AQ159">
        <v>0</v>
      </c>
      <c r="AR159">
        <v>0</v>
      </c>
    </row>
    <row r="160" spans="1:44" x14ac:dyDescent="0.2">
      <c r="A160">
        <f>ROW(Source!A117)</f>
        <v>117</v>
      </c>
      <c r="B160">
        <v>42706698</v>
      </c>
      <c r="C160">
        <v>42559232</v>
      </c>
      <c r="D160">
        <v>30532022</v>
      </c>
      <c r="E160">
        <v>30515945</v>
      </c>
      <c r="F160">
        <v>1</v>
      </c>
      <c r="G160">
        <v>30515945</v>
      </c>
      <c r="H160">
        <v>3</v>
      </c>
      <c r="I160" t="s">
        <v>662</v>
      </c>
      <c r="J160" t="s">
        <v>3</v>
      </c>
      <c r="K160" t="s">
        <v>663</v>
      </c>
      <c r="L160">
        <v>1301</v>
      </c>
      <c r="N160">
        <v>1003</v>
      </c>
      <c r="O160" t="s">
        <v>38</v>
      </c>
      <c r="P160" t="s">
        <v>38</v>
      </c>
      <c r="Q160">
        <v>1</v>
      </c>
      <c r="X160">
        <v>10.5</v>
      </c>
      <c r="Y160">
        <v>0</v>
      </c>
      <c r="Z160">
        <v>0</v>
      </c>
      <c r="AA160">
        <v>0</v>
      </c>
      <c r="AB160">
        <v>0</v>
      </c>
      <c r="AC160">
        <v>0</v>
      </c>
      <c r="AD160">
        <v>0</v>
      </c>
      <c r="AE160">
        <v>0</v>
      </c>
      <c r="AF160" t="s">
        <v>3</v>
      </c>
      <c r="AG160">
        <v>10.5</v>
      </c>
      <c r="AH160">
        <v>3</v>
      </c>
      <c r="AI160">
        <v>-1</v>
      </c>
      <c r="AJ160" t="s">
        <v>3</v>
      </c>
      <c r="AK160">
        <v>0</v>
      </c>
      <c r="AL160">
        <v>0</v>
      </c>
      <c r="AM160">
        <v>0</v>
      </c>
      <c r="AN160">
        <v>0</v>
      </c>
      <c r="AO160">
        <v>0</v>
      </c>
      <c r="AP160">
        <v>0</v>
      </c>
      <c r="AQ160">
        <v>0</v>
      </c>
      <c r="AR160">
        <v>0</v>
      </c>
    </row>
    <row r="161" spans="1:44" x14ac:dyDescent="0.2">
      <c r="A161">
        <f>ROW(Source!A117)</f>
        <v>117</v>
      </c>
      <c r="B161">
        <v>42706699</v>
      </c>
      <c r="C161">
        <v>42559232</v>
      </c>
      <c r="D161">
        <v>30533497</v>
      </c>
      <c r="E161">
        <v>30515945</v>
      </c>
      <c r="F161">
        <v>1</v>
      </c>
      <c r="G161">
        <v>30515945</v>
      </c>
      <c r="H161">
        <v>3</v>
      </c>
      <c r="I161" t="s">
        <v>664</v>
      </c>
      <c r="J161" t="s">
        <v>3</v>
      </c>
      <c r="K161" t="s">
        <v>665</v>
      </c>
      <c r="L161">
        <v>1296</v>
      </c>
      <c r="N161">
        <v>1002</v>
      </c>
      <c r="O161" t="s">
        <v>204</v>
      </c>
      <c r="P161" t="s">
        <v>204</v>
      </c>
      <c r="Q161">
        <v>1</v>
      </c>
      <c r="X161">
        <v>0</v>
      </c>
      <c r="Y161">
        <v>0</v>
      </c>
      <c r="Z161">
        <v>0</v>
      </c>
      <c r="AA161">
        <v>0</v>
      </c>
      <c r="AB161">
        <v>0</v>
      </c>
      <c r="AC161">
        <v>0</v>
      </c>
      <c r="AD161">
        <v>0</v>
      </c>
      <c r="AE161">
        <v>0</v>
      </c>
      <c r="AF161" t="s">
        <v>3</v>
      </c>
      <c r="AG161">
        <v>0</v>
      </c>
      <c r="AH161">
        <v>3</v>
      </c>
      <c r="AI161">
        <v>-1</v>
      </c>
      <c r="AJ161" t="s">
        <v>3</v>
      </c>
      <c r="AK161">
        <v>0</v>
      </c>
      <c r="AL161">
        <v>0</v>
      </c>
      <c r="AM161">
        <v>0</v>
      </c>
      <c r="AN161">
        <v>0</v>
      </c>
      <c r="AO161">
        <v>0</v>
      </c>
      <c r="AP161">
        <v>0</v>
      </c>
      <c r="AQ161">
        <v>0</v>
      </c>
      <c r="AR161">
        <v>0</v>
      </c>
    </row>
    <row r="162" spans="1:44" x14ac:dyDescent="0.2">
      <c r="A162">
        <f>ROW(Source!A117)</f>
        <v>117</v>
      </c>
      <c r="B162">
        <v>42706700</v>
      </c>
      <c r="C162">
        <v>42559232</v>
      </c>
      <c r="D162">
        <v>30541208</v>
      </c>
      <c r="E162">
        <v>30515945</v>
      </c>
      <c r="F162">
        <v>1</v>
      </c>
      <c r="G162">
        <v>30515945</v>
      </c>
      <c r="H162">
        <v>3</v>
      </c>
      <c r="I162" t="s">
        <v>555</v>
      </c>
      <c r="J162" t="s">
        <v>3</v>
      </c>
      <c r="K162" t="s">
        <v>556</v>
      </c>
      <c r="L162">
        <v>1344</v>
      </c>
      <c r="N162">
        <v>1008</v>
      </c>
      <c r="O162" t="s">
        <v>554</v>
      </c>
      <c r="P162" t="s">
        <v>554</v>
      </c>
      <c r="Q162">
        <v>1</v>
      </c>
      <c r="X162">
        <v>5</v>
      </c>
      <c r="Y162">
        <v>1</v>
      </c>
      <c r="Z162">
        <v>0</v>
      </c>
      <c r="AA162">
        <v>0</v>
      </c>
      <c r="AB162">
        <v>0</v>
      </c>
      <c r="AC162">
        <v>0</v>
      </c>
      <c r="AD162">
        <v>1</v>
      </c>
      <c r="AE162">
        <v>0</v>
      </c>
      <c r="AF162" t="s">
        <v>3</v>
      </c>
      <c r="AG162">
        <v>5</v>
      </c>
      <c r="AH162">
        <v>2</v>
      </c>
      <c r="AI162">
        <v>42706700</v>
      </c>
      <c r="AJ162">
        <v>100</v>
      </c>
      <c r="AK162">
        <v>0</v>
      </c>
      <c r="AL162">
        <v>0</v>
      </c>
      <c r="AM162">
        <v>0</v>
      </c>
      <c r="AN162">
        <v>0</v>
      </c>
      <c r="AO162">
        <v>0</v>
      </c>
      <c r="AP162">
        <v>0</v>
      </c>
      <c r="AQ162">
        <v>0</v>
      </c>
      <c r="AR162">
        <v>0</v>
      </c>
    </row>
    <row r="163" spans="1:44" x14ac:dyDescent="0.2">
      <c r="A163">
        <f>ROW(Source!A140)</f>
        <v>140</v>
      </c>
      <c r="B163">
        <v>42706705</v>
      </c>
      <c r="C163">
        <v>42559250</v>
      </c>
      <c r="D163">
        <v>30515951</v>
      </c>
      <c r="E163">
        <v>30515945</v>
      </c>
      <c r="F163">
        <v>1</v>
      </c>
      <c r="G163">
        <v>30515945</v>
      </c>
      <c r="H163">
        <v>1</v>
      </c>
      <c r="I163" t="s">
        <v>549</v>
      </c>
      <c r="J163" t="s">
        <v>3</v>
      </c>
      <c r="K163" t="s">
        <v>550</v>
      </c>
      <c r="L163">
        <v>1191</v>
      </c>
      <c r="N163">
        <v>1013</v>
      </c>
      <c r="O163" t="s">
        <v>551</v>
      </c>
      <c r="P163" t="s">
        <v>551</v>
      </c>
      <c r="Q163">
        <v>1</v>
      </c>
      <c r="X163">
        <v>4.87</v>
      </c>
      <c r="Y163">
        <v>0</v>
      </c>
      <c r="Z163">
        <v>0</v>
      </c>
      <c r="AA163">
        <v>0</v>
      </c>
      <c r="AB163">
        <v>0</v>
      </c>
      <c r="AC163">
        <v>0</v>
      </c>
      <c r="AD163">
        <v>1</v>
      </c>
      <c r="AE163">
        <v>1</v>
      </c>
      <c r="AF163" t="s">
        <v>22</v>
      </c>
      <c r="AG163">
        <v>5.6004999999999994</v>
      </c>
      <c r="AH163">
        <v>2</v>
      </c>
      <c r="AI163">
        <v>42706705</v>
      </c>
      <c r="AJ163">
        <v>101</v>
      </c>
      <c r="AK163">
        <v>0</v>
      </c>
      <c r="AL163">
        <v>0</v>
      </c>
      <c r="AM163">
        <v>0</v>
      </c>
      <c r="AN163">
        <v>0</v>
      </c>
      <c r="AO163">
        <v>0</v>
      </c>
      <c r="AP163">
        <v>0</v>
      </c>
      <c r="AQ163">
        <v>0</v>
      </c>
      <c r="AR163">
        <v>0</v>
      </c>
    </row>
    <row r="164" spans="1:44" x14ac:dyDescent="0.2">
      <c r="A164">
        <f>ROW(Source!A140)</f>
        <v>140</v>
      </c>
      <c r="B164">
        <v>42706706</v>
      </c>
      <c r="C164">
        <v>42559250</v>
      </c>
      <c r="D164">
        <v>30595791</v>
      </c>
      <c r="E164">
        <v>1</v>
      </c>
      <c r="F164">
        <v>1</v>
      </c>
      <c r="G164">
        <v>30515945</v>
      </c>
      <c r="H164">
        <v>2</v>
      </c>
      <c r="I164" t="s">
        <v>574</v>
      </c>
      <c r="J164" t="s">
        <v>575</v>
      </c>
      <c r="K164" t="s">
        <v>576</v>
      </c>
      <c r="L164">
        <v>1367</v>
      </c>
      <c r="N164">
        <v>1011</v>
      </c>
      <c r="O164" t="s">
        <v>564</v>
      </c>
      <c r="P164" t="s">
        <v>564</v>
      </c>
      <c r="Q164">
        <v>1</v>
      </c>
      <c r="X164">
        <v>0.21</v>
      </c>
      <c r="Y164">
        <v>0</v>
      </c>
      <c r="Z164">
        <v>6.22</v>
      </c>
      <c r="AA164">
        <v>0.28999999999999998</v>
      </c>
      <c r="AB164">
        <v>0</v>
      </c>
      <c r="AC164">
        <v>0</v>
      </c>
      <c r="AD164">
        <v>1</v>
      </c>
      <c r="AE164">
        <v>0</v>
      </c>
      <c r="AF164" t="s">
        <v>21</v>
      </c>
      <c r="AG164">
        <v>0.26250000000000001</v>
      </c>
      <c r="AH164">
        <v>2</v>
      </c>
      <c r="AI164">
        <v>42706706</v>
      </c>
      <c r="AJ164">
        <v>102</v>
      </c>
      <c r="AK164">
        <v>0</v>
      </c>
      <c r="AL164">
        <v>0</v>
      </c>
      <c r="AM164">
        <v>0</v>
      </c>
      <c r="AN164">
        <v>0</v>
      </c>
      <c r="AO164">
        <v>0</v>
      </c>
      <c r="AP164">
        <v>0</v>
      </c>
      <c r="AQ164">
        <v>0</v>
      </c>
      <c r="AR164">
        <v>0</v>
      </c>
    </row>
    <row r="165" spans="1:44" x14ac:dyDescent="0.2">
      <c r="A165">
        <f>ROW(Source!A140)</f>
        <v>140</v>
      </c>
      <c r="B165">
        <v>42706707</v>
      </c>
      <c r="C165">
        <v>42559250</v>
      </c>
      <c r="D165">
        <v>30596074</v>
      </c>
      <c r="E165">
        <v>1</v>
      </c>
      <c r="F165">
        <v>1</v>
      </c>
      <c r="G165">
        <v>30515945</v>
      </c>
      <c r="H165">
        <v>2</v>
      </c>
      <c r="I165" t="s">
        <v>577</v>
      </c>
      <c r="J165" t="s">
        <v>578</v>
      </c>
      <c r="K165" t="s">
        <v>579</v>
      </c>
      <c r="L165">
        <v>1367</v>
      </c>
      <c r="N165">
        <v>1011</v>
      </c>
      <c r="O165" t="s">
        <v>564</v>
      </c>
      <c r="P165" t="s">
        <v>564</v>
      </c>
      <c r="Q165">
        <v>1</v>
      </c>
      <c r="X165">
        <v>0.05</v>
      </c>
      <c r="Y165">
        <v>0</v>
      </c>
      <c r="Z165">
        <v>76.81</v>
      </c>
      <c r="AA165">
        <v>14.36</v>
      </c>
      <c r="AB165">
        <v>0</v>
      </c>
      <c r="AC165">
        <v>0</v>
      </c>
      <c r="AD165">
        <v>1</v>
      </c>
      <c r="AE165">
        <v>0</v>
      </c>
      <c r="AF165" t="s">
        <v>21</v>
      </c>
      <c r="AG165">
        <v>6.25E-2</v>
      </c>
      <c r="AH165">
        <v>2</v>
      </c>
      <c r="AI165">
        <v>42706707</v>
      </c>
      <c r="AJ165">
        <v>103</v>
      </c>
      <c r="AK165">
        <v>0</v>
      </c>
      <c r="AL165">
        <v>0</v>
      </c>
      <c r="AM165">
        <v>0</v>
      </c>
      <c r="AN165">
        <v>0</v>
      </c>
      <c r="AO165">
        <v>0</v>
      </c>
      <c r="AP165">
        <v>0</v>
      </c>
      <c r="AQ165">
        <v>0</v>
      </c>
      <c r="AR165">
        <v>0</v>
      </c>
    </row>
    <row r="166" spans="1:44" x14ac:dyDescent="0.2">
      <c r="A166">
        <f>ROW(Source!A140)</f>
        <v>140</v>
      </c>
      <c r="B166">
        <v>42706708</v>
      </c>
      <c r="C166">
        <v>42559250</v>
      </c>
      <c r="D166">
        <v>30595318</v>
      </c>
      <c r="E166">
        <v>1</v>
      </c>
      <c r="F166">
        <v>1</v>
      </c>
      <c r="G166">
        <v>30515945</v>
      </c>
      <c r="H166">
        <v>2</v>
      </c>
      <c r="I166" t="s">
        <v>580</v>
      </c>
      <c r="J166" t="s">
        <v>581</v>
      </c>
      <c r="K166" t="s">
        <v>582</v>
      </c>
      <c r="L166">
        <v>1367</v>
      </c>
      <c r="N166">
        <v>1011</v>
      </c>
      <c r="O166" t="s">
        <v>564</v>
      </c>
      <c r="P166" t="s">
        <v>564</v>
      </c>
      <c r="Q166">
        <v>1</v>
      </c>
      <c r="X166">
        <v>0.03</v>
      </c>
      <c r="Y166">
        <v>0</v>
      </c>
      <c r="Z166">
        <v>102.11</v>
      </c>
      <c r="AA166">
        <v>30.03</v>
      </c>
      <c r="AB166">
        <v>0</v>
      </c>
      <c r="AC166">
        <v>0</v>
      </c>
      <c r="AD166">
        <v>1</v>
      </c>
      <c r="AE166">
        <v>0</v>
      </c>
      <c r="AF166" t="s">
        <v>21</v>
      </c>
      <c r="AG166">
        <v>3.7499999999999999E-2</v>
      </c>
      <c r="AH166">
        <v>2</v>
      </c>
      <c r="AI166">
        <v>42706708</v>
      </c>
      <c r="AJ166">
        <v>104</v>
      </c>
      <c r="AK166">
        <v>0</v>
      </c>
      <c r="AL166">
        <v>0</v>
      </c>
      <c r="AM166">
        <v>0</v>
      </c>
      <c r="AN166">
        <v>0</v>
      </c>
      <c r="AO166">
        <v>0</v>
      </c>
      <c r="AP166">
        <v>0</v>
      </c>
      <c r="AQ166">
        <v>0</v>
      </c>
      <c r="AR166">
        <v>0</v>
      </c>
    </row>
    <row r="167" spans="1:44" x14ac:dyDescent="0.2">
      <c r="A167">
        <f>ROW(Source!A140)</f>
        <v>140</v>
      </c>
      <c r="B167">
        <v>42706709</v>
      </c>
      <c r="C167">
        <v>42559250</v>
      </c>
      <c r="D167">
        <v>30572591</v>
      </c>
      <c r="E167">
        <v>1</v>
      </c>
      <c r="F167">
        <v>1</v>
      </c>
      <c r="G167">
        <v>30515945</v>
      </c>
      <c r="H167">
        <v>3</v>
      </c>
      <c r="I167" t="s">
        <v>583</v>
      </c>
      <c r="J167" t="s">
        <v>584</v>
      </c>
      <c r="K167" t="s">
        <v>585</v>
      </c>
      <c r="L167">
        <v>1348</v>
      </c>
      <c r="N167">
        <v>1009</v>
      </c>
      <c r="O167" t="s">
        <v>172</v>
      </c>
      <c r="P167" t="s">
        <v>172</v>
      </c>
      <c r="Q167">
        <v>1000</v>
      </c>
      <c r="X167">
        <v>2.1000000000000001E-4</v>
      </c>
      <c r="Y167">
        <v>8596.85</v>
      </c>
      <c r="Z167">
        <v>0</v>
      </c>
      <c r="AA167">
        <v>0</v>
      </c>
      <c r="AB167">
        <v>0</v>
      </c>
      <c r="AC167">
        <v>0</v>
      </c>
      <c r="AD167">
        <v>1</v>
      </c>
      <c r="AE167">
        <v>0</v>
      </c>
      <c r="AF167" t="s">
        <v>3</v>
      </c>
      <c r="AG167">
        <v>2.1000000000000001E-4</v>
      </c>
      <c r="AH167">
        <v>2</v>
      </c>
      <c r="AI167">
        <v>42706709</v>
      </c>
      <c r="AJ167">
        <v>105</v>
      </c>
      <c r="AK167">
        <v>0</v>
      </c>
      <c r="AL167">
        <v>0</v>
      </c>
      <c r="AM167">
        <v>0</v>
      </c>
      <c r="AN167">
        <v>0</v>
      </c>
      <c r="AO167">
        <v>0</v>
      </c>
      <c r="AP167">
        <v>0</v>
      </c>
      <c r="AQ167">
        <v>0</v>
      </c>
      <c r="AR167">
        <v>0</v>
      </c>
    </row>
    <row r="168" spans="1:44" x14ac:dyDescent="0.2">
      <c r="A168">
        <f>ROW(Source!A140)</f>
        <v>140</v>
      </c>
      <c r="B168">
        <v>42706710</v>
      </c>
      <c r="C168">
        <v>42559250</v>
      </c>
      <c r="D168">
        <v>30571127</v>
      </c>
      <c r="E168">
        <v>1</v>
      </c>
      <c r="F168">
        <v>1</v>
      </c>
      <c r="G168">
        <v>30515945</v>
      </c>
      <c r="H168">
        <v>3</v>
      </c>
      <c r="I168" t="s">
        <v>586</v>
      </c>
      <c r="J168" t="s">
        <v>587</v>
      </c>
      <c r="K168" t="s">
        <v>588</v>
      </c>
      <c r="L168">
        <v>1348</v>
      </c>
      <c r="N168">
        <v>1009</v>
      </c>
      <c r="O168" t="s">
        <v>172</v>
      </c>
      <c r="P168" t="s">
        <v>172</v>
      </c>
      <c r="Q168">
        <v>1000</v>
      </c>
      <c r="X168">
        <v>2.5999999999999998E-4</v>
      </c>
      <c r="Y168">
        <v>17876.91</v>
      </c>
      <c r="Z168">
        <v>0</v>
      </c>
      <c r="AA168">
        <v>0</v>
      </c>
      <c r="AB168">
        <v>0</v>
      </c>
      <c r="AC168">
        <v>0</v>
      </c>
      <c r="AD168">
        <v>1</v>
      </c>
      <c r="AE168">
        <v>0</v>
      </c>
      <c r="AF168" t="s">
        <v>3</v>
      </c>
      <c r="AG168">
        <v>2.5999999999999998E-4</v>
      </c>
      <c r="AH168">
        <v>2</v>
      </c>
      <c r="AI168">
        <v>42706710</v>
      </c>
      <c r="AJ168">
        <v>106</v>
      </c>
      <c r="AK168">
        <v>0</v>
      </c>
      <c r="AL168">
        <v>0</v>
      </c>
      <c r="AM168">
        <v>0</v>
      </c>
      <c r="AN168">
        <v>0</v>
      </c>
      <c r="AO168">
        <v>0</v>
      </c>
      <c r="AP168">
        <v>0</v>
      </c>
      <c r="AQ168">
        <v>0</v>
      </c>
      <c r="AR168">
        <v>0</v>
      </c>
    </row>
    <row r="169" spans="1:44" x14ac:dyDescent="0.2">
      <c r="A169">
        <f>ROW(Source!A140)</f>
        <v>140</v>
      </c>
      <c r="B169">
        <v>42706711</v>
      </c>
      <c r="C169">
        <v>42559250</v>
      </c>
      <c r="D169">
        <v>30578399</v>
      </c>
      <c r="E169">
        <v>1</v>
      </c>
      <c r="F169">
        <v>1</v>
      </c>
      <c r="G169">
        <v>30515945</v>
      </c>
      <c r="H169">
        <v>3</v>
      </c>
      <c r="I169" t="s">
        <v>589</v>
      </c>
      <c r="J169" t="s">
        <v>590</v>
      </c>
      <c r="K169" t="s">
        <v>591</v>
      </c>
      <c r="L169">
        <v>1354</v>
      </c>
      <c r="N169">
        <v>1010</v>
      </c>
      <c r="O169" t="s">
        <v>43</v>
      </c>
      <c r="P169" t="s">
        <v>43</v>
      </c>
      <c r="Q169">
        <v>1</v>
      </c>
      <c r="X169">
        <v>2</v>
      </c>
      <c r="Y169">
        <v>37.630000000000003</v>
      </c>
      <c r="Z169">
        <v>0</v>
      </c>
      <c r="AA169">
        <v>0</v>
      </c>
      <c r="AB169">
        <v>0</v>
      </c>
      <c r="AC169">
        <v>0</v>
      </c>
      <c r="AD169">
        <v>1</v>
      </c>
      <c r="AE169">
        <v>0</v>
      </c>
      <c r="AF169" t="s">
        <v>3</v>
      </c>
      <c r="AG169">
        <v>2</v>
      </c>
      <c r="AH169">
        <v>2</v>
      </c>
      <c r="AI169">
        <v>42706711</v>
      </c>
      <c r="AJ169">
        <v>107</v>
      </c>
      <c r="AK169">
        <v>0</v>
      </c>
      <c r="AL169">
        <v>0</v>
      </c>
      <c r="AM169">
        <v>0</v>
      </c>
      <c r="AN169">
        <v>0</v>
      </c>
      <c r="AO169">
        <v>0</v>
      </c>
      <c r="AP169">
        <v>0</v>
      </c>
      <c r="AQ169">
        <v>0</v>
      </c>
      <c r="AR169">
        <v>0</v>
      </c>
    </row>
    <row r="170" spans="1:44" x14ac:dyDescent="0.2">
      <c r="A170">
        <f>ROW(Source!A140)</f>
        <v>140</v>
      </c>
      <c r="B170">
        <v>42706712</v>
      </c>
      <c r="C170">
        <v>42559250</v>
      </c>
      <c r="D170">
        <v>30533773</v>
      </c>
      <c r="E170">
        <v>30515945</v>
      </c>
      <c r="F170">
        <v>1</v>
      </c>
      <c r="G170">
        <v>30515945</v>
      </c>
      <c r="H170">
        <v>3</v>
      </c>
      <c r="I170" t="s">
        <v>666</v>
      </c>
      <c r="J170" t="s">
        <v>3</v>
      </c>
      <c r="K170" t="s">
        <v>667</v>
      </c>
      <c r="L170">
        <v>1354</v>
      </c>
      <c r="N170">
        <v>1010</v>
      </c>
      <c r="O170" t="s">
        <v>43</v>
      </c>
      <c r="P170" t="s">
        <v>43</v>
      </c>
      <c r="Q170">
        <v>1</v>
      </c>
      <c r="X170">
        <v>1</v>
      </c>
      <c r="Y170">
        <v>0</v>
      </c>
      <c r="Z170">
        <v>0</v>
      </c>
      <c r="AA170">
        <v>0</v>
      </c>
      <c r="AB170">
        <v>0</v>
      </c>
      <c r="AC170">
        <v>0</v>
      </c>
      <c r="AD170">
        <v>0</v>
      </c>
      <c r="AE170">
        <v>0</v>
      </c>
      <c r="AF170" t="s">
        <v>3</v>
      </c>
      <c r="AG170">
        <v>1</v>
      </c>
      <c r="AH170">
        <v>3</v>
      </c>
      <c r="AI170">
        <v>-1</v>
      </c>
      <c r="AJ170" t="s">
        <v>3</v>
      </c>
      <c r="AK170">
        <v>0</v>
      </c>
      <c r="AL170">
        <v>0</v>
      </c>
      <c r="AM170">
        <v>0</v>
      </c>
      <c r="AN170">
        <v>0</v>
      </c>
      <c r="AO170">
        <v>0</v>
      </c>
      <c r="AP170">
        <v>0</v>
      </c>
      <c r="AQ170">
        <v>0</v>
      </c>
      <c r="AR170">
        <v>0</v>
      </c>
    </row>
    <row r="171" spans="1:44" x14ac:dyDescent="0.2">
      <c r="A171">
        <f>ROW(Source!A140)</f>
        <v>140</v>
      </c>
      <c r="B171">
        <v>42706713</v>
      </c>
      <c r="C171">
        <v>42559250</v>
      </c>
      <c r="D171">
        <v>30541208</v>
      </c>
      <c r="E171">
        <v>30515945</v>
      </c>
      <c r="F171">
        <v>1</v>
      </c>
      <c r="G171">
        <v>30515945</v>
      </c>
      <c r="H171">
        <v>3</v>
      </c>
      <c r="I171" t="s">
        <v>555</v>
      </c>
      <c r="J171" t="s">
        <v>3</v>
      </c>
      <c r="K171" t="s">
        <v>556</v>
      </c>
      <c r="L171">
        <v>1344</v>
      </c>
      <c r="N171">
        <v>1008</v>
      </c>
      <c r="O171" t="s">
        <v>554</v>
      </c>
      <c r="P171" t="s">
        <v>554</v>
      </c>
      <c r="Q171">
        <v>1</v>
      </c>
      <c r="X171">
        <v>0.01</v>
      </c>
      <c r="Y171">
        <v>1</v>
      </c>
      <c r="Z171">
        <v>0</v>
      </c>
      <c r="AA171">
        <v>0</v>
      </c>
      <c r="AB171">
        <v>0</v>
      </c>
      <c r="AC171">
        <v>0</v>
      </c>
      <c r="AD171">
        <v>1</v>
      </c>
      <c r="AE171">
        <v>0</v>
      </c>
      <c r="AF171" t="s">
        <v>3</v>
      </c>
      <c r="AG171">
        <v>0.01</v>
      </c>
      <c r="AH171">
        <v>2</v>
      </c>
      <c r="AI171">
        <v>42706713</v>
      </c>
      <c r="AJ171">
        <v>108</v>
      </c>
      <c r="AK171">
        <v>0</v>
      </c>
      <c r="AL171">
        <v>0</v>
      </c>
      <c r="AM171">
        <v>0</v>
      </c>
      <c r="AN171">
        <v>0</v>
      </c>
      <c r="AO171">
        <v>0</v>
      </c>
      <c r="AP171">
        <v>0</v>
      </c>
      <c r="AQ171">
        <v>0</v>
      </c>
      <c r="AR171">
        <v>0</v>
      </c>
    </row>
    <row r="172" spans="1:44" x14ac:dyDescent="0.2">
      <c r="A172">
        <f>ROW(Source!A141)</f>
        <v>141</v>
      </c>
      <c r="B172">
        <v>42706705</v>
      </c>
      <c r="C172">
        <v>42559250</v>
      </c>
      <c r="D172">
        <v>30515951</v>
      </c>
      <c r="E172">
        <v>30515945</v>
      </c>
      <c r="F172">
        <v>1</v>
      </c>
      <c r="G172">
        <v>30515945</v>
      </c>
      <c r="H172">
        <v>1</v>
      </c>
      <c r="I172" t="s">
        <v>549</v>
      </c>
      <c r="J172" t="s">
        <v>3</v>
      </c>
      <c r="K172" t="s">
        <v>550</v>
      </c>
      <c r="L172">
        <v>1191</v>
      </c>
      <c r="N172">
        <v>1013</v>
      </c>
      <c r="O172" t="s">
        <v>551</v>
      </c>
      <c r="P172" t="s">
        <v>551</v>
      </c>
      <c r="Q172">
        <v>1</v>
      </c>
      <c r="X172">
        <v>4.87</v>
      </c>
      <c r="Y172">
        <v>0</v>
      </c>
      <c r="Z172">
        <v>0</v>
      </c>
      <c r="AA172">
        <v>0</v>
      </c>
      <c r="AB172">
        <v>0</v>
      </c>
      <c r="AC172">
        <v>0</v>
      </c>
      <c r="AD172">
        <v>1</v>
      </c>
      <c r="AE172">
        <v>1</v>
      </c>
      <c r="AF172" t="s">
        <v>22</v>
      </c>
      <c r="AG172">
        <v>5.6004999999999994</v>
      </c>
      <c r="AH172">
        <v>2</v>
      </c>
      <c r="AI172">
        <v>42706705</v>
      </c>
      <c r="AJ172">
        <v>109</v>
      </c>
      <c r="AK172">
        <v>0</v>
      </c>
      <c r="AL172">
        <v>0</v>
      </c>
      <c r="AM172">
        <v>0</v>
      </c>
      <c r="AN172">
        <v>0</v>
      </c>
      <c r="AO172">
        <v>0</v>
      </c>
      <c r="AP172">
        <v>0</v>
      </c>
      <c r="AQ172">
        <v>0</v>
      </c>
      <c r="AR172">
        <v>0</v>
      </c>
    </row>
    <row r="173" spans="1:44" x14ac:dyDescent="0.2">
      <c r="A173">
        <f>ROW(Source!A141)</f>
        <v>141</v>
      </c>
      <c r="B173">
        <v>42706706</v>
      </c>
      <c r="C173">
        <v>42559250</v>
      </c>
      <c r="D173">
        <v>30595791</v>
      </c>
      <c r="E173">
        <v>1</v>
      </c>
      <c r="F173">
        <v>1</v>
      </c>
      <c r="G173">
        <v>30515945</v>
      </c>
      <c r="H173">
        <v>2</v>
      </c>
      <c r="I173" t="s">
        <v>574</v>
      </c>
      <c r="J173" t="s">
        <v>575</v>
      </c>
      <c r="K173" t="s">
        <v>576</v>
      </c>
      <c r="L173">
        <v>1367</v>
      </c>
      <c r="N173">
        <v>1011</v>
      </c>
      <c r="O173" t="s">
        <v>564</v>
      </c>
      <c r="P173" t="s">
        <v>564</v>
      </c>
      <c r="Q173">
        <v>1</v>
      </c>
      <c r="X173">
        <v>0.21</v>
      </c>
      <c r="Y173">
        <v>0</v>
      </c>
      <c r="Z173">
        <v>6.22</v>
      </c>
      <c r="AA173">
        <v>0.28999999999999998</v>
      </c>
      <c r="AB173">
        <v>0</v>
      </c>
      <c r="AC173">
        <v>0</v>
      </c>
      <c r="AD173">
        <v>1</v>
      </c>
      <c r="AE173">
        <v>0</v>
      </c>
      <c r="AF173" t="s">
        <v>21</v>
      </c>
      <c r="AG173">
        <v>0.26250000000000001</v>
      </c>
      <c r="AH173">
        <v>2</v>
      </c>
      <c r="AI173">
        <v>42706706</v>
      </c>
      <c r="AJ173">
        <v>110</v>
      </c>
      <c r="AK173">
        <v>0</v>
      </c>
      <c r="AL173">
        <v>0</v>
      </c>
      <c r="AM173">
        <v>0</v>
      </c>
      <c r="AN173">
        <v>0</v>
      </c>
      <c r="AO173">
        <v>0</v>
      </c>
      <c r="AP173">
        <v>0</v>
      </c>
      <c r="AQ173">
        <v>0</v>
      </c>
      <c r="AR173">
        <v>0</v>
      </c>
    </row>
    <row r="174" spans="1:44" x14ac:dyDescent="0.2">
      <c r="A174">
        <f>ROW(Source!A141)</f>
        <v>141</v>
      </c>
      <c r="B174">
        <v>42706707</v>
      </c>
      <c r="C174">
        <v>42559250</v>
      </c>
      <c r="D174">
        <v>30596074</v>
      </c>
      <c r="E174">
        <v>1</v>
      </c>
      <c r="F174">
        <v>1</v>
      </c>
      <c r="G174">
        <v>30515945</v>
      </c>
      <c r="H174">
        <v>2</v>
      </c>
      <c r="I174" t="s">
        <v>577</v>
      </c>
      <c r="J174" t="s">
        <v>578</v>
      </c>
      <c r="K174" t="s">
        <v>579</v>
      </c>
      <c r="L174">
        <v>1367</v>
      </c>
      <c r="N174">
        <v>1011</v>
      </c>
      <c r="O174" t="s">
        <v>564</v>
      </c>
      <c r="P174" t="s">
        <v>564</v>
      </c>
      <c r="Q174">
        <v>1</v>
      </c>
      <c r="X174">
        <v>0.05</v>
      </c>
      <c r="Y174">
        <v>0</v>
      </c>
      <c r="Z174">
        <v>76.81</v>
      </c>
      <c r="AA174">
        <v>14.36</v>
      </c>
      <c r="AB174">
        <v>0</v>
      </c>
      <c r="AC174">
        <v>0</v>
      </c>
      <c r="AD174">
        <v>1</v>
      </c>
      <c r="AE174">
        <v>0</v>
      </c>
      <c r="AF174" t="s">
        <v>21</v>
      </c>
      <c r="AG174">
        <v>6.25E-2</v>
      </c>
      <c r="AH174">
        <v>2</v>
      </c>
      <c r="AI174">
        <v>42706707</v>
      </c>
      <c r="AJ174">
        <v>111</v>
      </c>
      <c r="AK174">
        <v>0</v>
      </c>
      <c r="AL174">
        <v>0</v>
      </c>
      <c r="AM174">
        <v>0</v>
      </c>
      <c r="AN174">
        <v>0</v>
      </c>
      <c r="AO174">
        <v>0</v>
      </c>
      <c r="AP174">
        <v>0</v>
      </c>
      <c r="AQ174">
        <v>0</v>
      </c>
      <c r="AR174">
        <v>0</v>
      </c>
    </row>
    <row r="175" spans="1:44" x14ac:dyDescent="0.2">
      <c r="A175">
        <f>ROW(Source!A141)</f>
        <v>141</v>
      </c>
      <c r="B175">
        <v>42706708</v>
      </c>
      <c r="C175">
        <v>42559250</v>
      </c>
      <c r="D175">
        <v>30595318</v>
      </c>
      <c r="E175">
        <v>1</v>
      </c>
      <c r="F175">
        <v>1</v>
      </c>
      <c r="G175">
        <v>30515945</v>
      </c>
      <c r="H175">
        <v>2</v>
      </c>
      <c r="I175" t="s">
        <v>580</v>
      </c>
      <c r="J175" t="s">
        <v>581</v>
      </c>
      <c r="K175" t="s">
        <v>582</v>
      </c>
      <c r="L175">
        <v>1367</v>
      </c>
      <c r="N175">
        <v>1011</v>
      </c>
      <c r="O175" t="s">
        <v>564</v>
      </c>
      <c r="P175" t="s">
        <v>564</v>
      </c>
      <c r="Q175">
        <v>1</v>
      </c>
      <c r="X175">
        <v>0.03</v>
      </c>
      <c r="Y175">
        <v>0</v>
      </c>
      <c r="Z175">
        <v>102.11</v>
      </c>
      <c r="AA175">
        <v>30.03</v>
      </c>
      <c r="AB175">
        <v>0</v>
      </c>
      <c r="AC175">
        <v>0</v>
      </c>
      <c r="AD175">
        <v>1</v>
      </c>
      <c r="AE175">
        <v>0</v>
      </c>
      <c r="AF175" t="s">
        <v>21</v>
      </c>
      <c r="AG175">
        <v>3.7499999999999999E-2</v>
      </c>
      <c r="AH175">
        <v>2</v>
      </c>
      <c r="AI175">
        <v>42706708</v>
      </c>
      <c r="AJ175">
        <v>112</v>
      </c>
      <c r="AK175">
        <v>0</v>
      </c>
      <c r="AL175">
        <v>0</v>
      </c>
      <c r="AM175">
        <v>0</v>
      </c>
      <c r="AN175">
        <v>0</v>
      </c>
      <c r="AO175">
        <v>0</v>
      </c>
      <c r="AP175">
        <v>0</v>
      </c>
      <c r="AQ175">
        <v>0</v>
      </c>
      <c r="AR175">
        <v>0</v>
      </c>
    </row>
    <row r="176" spans="1:44" x14ac:dyDescent="0.2">
      <c r="A176">
        <f>ROW(Source!A141)</f>
        <v>141</v>
      </c>
      <c r="B176">
        <v>42706709</v>
      </c>
      <c r="C176">
        <v>42559250</v>
      </c>
      <c r="D176">
        <v>30572591</v>
      </c>
      <c r="E176">
        <v>1</v>
      </c>
      <c r="F176">
        <v>1</v>
      </c>
      <c r="G176">
        <v>30515945</v>
      </c>
      <c r="H176">
        <v>3</v>
      </c>
      <c r="I176" t="s">
        <v>583</v>
      </c>
      <c r="J176" t="s">
        <v>584</v>
      </c>
      <c r="K176" t="s">
        <v>585</v>
      </c>
      <c r="L176">
        <v>1348</v>
      </c>
      <c r="N176">
        <v>1009</v>
      </c>
      <c r="O176" t="s">
        <v>172</v>
      </c>
      <c r="P176" t="s">
        <v>172</v>
      </c>
      <c r="Q176">
        <v>1000</v>
      </c>
      <c r="X176">
        <v>2.1000000000000001E-4</v>
      </c>
      <c r="Y176">
        <v>8596.85</v>
      </c>
      <c r="Z176">
        <v>0</v>
      </c>
      <c r="AA176">
        <v>0</v>
      </c>
      <c r="AB176">
        <v>0</v>
      </c>
      <c r="AC176">
        <v>0</v>
      </c>
      <c r="AD176">
        <v>1</v>
      </c>
      <c r="AE176">
        <v>0</v>
      </c>
      <c r="AF176" t="s">
        <v>3</v>
      </c>
      <c r="AG176">
        <v>2.1000000000000001E-4</v>
      </c>
      <c r="AH176">
        <v>2</v>
      </c>
      <c r="AI176">
        <v>42706709</v>
      </c>
      <c r="AJ176">
        <v>113</v>
      </c>
      <c r="AK176">
        <v>0</v>
      </c>
      <c r="AL176">
        <v>0</v>
      </c>
      <c r="AM176">
        <v>0</v>
      </c>
      <c r="AN176">
        <v>0</v>
      </c>
      <c r="AO176">
        <v>0</v>
      </c>
      <c r="AP176">
        <v>0</v>
      </c>
      <c r="AQ176">
        <v>0</v>
      </c>
      <c r="AR176">
        <v>0</v>
      </c>
    </row>
    <row r="177" spans="1:44" x14ac:dyDescent="0.2">
      <c r="A177">
        <f>ROW(Source!A141)</f>
        <v>141</v>
      </c>
      <c r="B177">
        <v>42706710</v>
      </c>
      <c r="C177">
        <v>42559250</v>
      </c>
      <c r="D177">
        <v>30571127</v>
      </c>
      <c r="E177">
        <v>1</v>
      </c>
      <c r="F177">
        <v>1</v>
      </c>
      <c r="G177">
        <v>30515945</v>
      </c>
      <c r="H177">
        <v>3</v>
      </c>
      <c r="I177" t="s">
        <v>586</v>
      </c>
      <c r="J177" t="s">
        <v>587</v>
      </c>
      <c r="K177" t="s">
        <v>588</v>
      </c>
      <c r="L177">
        <v>1348</v>
      </c>
      <c r="N177">
        <v>1009</v>
      </c>
      <c r="O177" t="s">
        <v>172</v>
      </c>
      <c r="P177" t="s">
        <v>172</v>
      </c>
      <c r="Q177">
        <v>1000</v>
      </c>
      <c r="X177">
        <v>2.5999999999999998E-4</v>
      </c>
      <c r="Y177">
        <v>17876.91</v>
      </c>
      <c r="Z177">
        <v>0</v>
      </c>
      <c r="AA177">
        <v>0</v>
      </c>
      <c r="AB177">
        <v>0</v>
      </c>
      <c r="AC177">
        <v>0</v>
      </c>
      <c r="AD177">
        <v>1</v>
      </c>
      <c r="AE177">
        <v>0</v>
      </c>
      <c r="AF177" t="s">
        <v>3</v>
      </c>
      <c r="AG177">
        <v>2.5999999999999998E-4</v>
      </c>
      <c r="AH177">
        <v>2</v>
      </c>
      <c r="AI177">
        <v>42706710</v>
      </c>
      <c r="AJ177">
        <v>114</v>
      </c>
      <c r="AK177">
        <v>0</v>
      </c>
      <c r="AL177">
        <v>0</v>
      </c>
      <c r="AM177">
        <v>0</v>
      </c>
      <c r="AN177">
        <v>0</v>
      </c>
      <c r="AO177">
        <v>0</v>
      </c>
      <c r="AP177">
        <v>0</v>
      </c>
      <c r="AQ177">
        <v>0</v>
      </c>
      <c r="AR177">
        <v>0</v>
      </c>
    </row>
    <row r="178" spans="1:44" x14ac:dyDescent="0.2">
      <c r="A178">
        <f>ROW(Source!A141)</f>
        <v>141</v>
      </c>
      <c r="B178">
        <v>42706711</v>
      </c>
      <c r="C178">
        <v>42559250</v>
      </c>
      <c r="D178">
        <v>30578399</v>
      </c>
      <c r="E178">
        <v>1</v>
      </c>
      <c r="F178">
        <v>1</v>
      </c>
      <c r="G178">
        <v>30515945</v>
      </c>
      <c r="H178">
        <v>3</v>
      </c>
      <c r="I178" t="s">
        <v>589</v>
      </c>
      <c r="J178" t="s">
        <v>590</v>
      </c>
      <c r="K178" t="s">
        <v>591</v>
      </c>
      <c r="L178">
        <v>1354</v>
      </c>
      <c r="N178">
        <v>1010</v>
      </c>
      <c r="O178" t="s">
        <v>43</v>
      </c>
      <c r="P178" t="s">
        <v>43</v>
      </c>
      <c r="Q178">
        <v>1</v>
      </c>
      <c r="X178">
        <v>2</v>
      </c>
      <c r="Y178">
        <v>37.630000000000003</v>
      </c>
      <c r="Z178">
        <v>0</v>
      </c>
      <c r="AA178">
        <v>0</v>
      </c>
      <c r="AB178">
        <v>0</v>
      </c>
      <c r="AC178">
        <v>0</v>
      </c>
      <c r="AD178">
        <v>1</v>
      </c>
      <c r="AE178">
        <v>0</v>
      </c>
      <c r="AF178" t="s">
        <v>3</v>
      </c>
      <c r="AG178">
        <v>2</v>
      </c>
      <c r="AH178">
        <v>2</v>
      </c>
      <c r="AI178">
        <v>42706711</v>
      </c>
      <c r="AJ178">
        <v>115</v>
      </c>
      <c r="AK178">
        <v>0</v>
      </c>
      <c r="AL178">
        <v>0</v>
      </c>
      <c r="AM178">
        <v>0</v>
      </c>
      <c r="AN178">
        <v>0</v>
      </c>
      <c r="AO178">
        <v>0</v>
      </c>
      <c r="AP178">
        <v>0</v>
      </c>
      <c r="AQ178">
        <v>0</v>
      </c>
      <c r="AR178">
        <v>0</v>
      </c>
    </row>
    <row r="179" spans="1:44" x14ac:dyDescent="0.2">
      <c r="A179">
        <f>ROW(Source!A141)</f>
        <v>141</v>
      </c>
      <c r="B179">
        <v>42706712</v>
      </c>
      <c r="C179">
        <v>42559250</v>
      </c>
      <c r="D179">
        <v>30533773</v>
      </c>
      <c r="E179">
        <v>30515945</v>
      </c>
      <c r="F179">
        <v>1</v>
      </c>
      <c r="G179">
        <v>30515945</v>
      </c>
      <c r="H179">
        <v>3</v>
      </c>
      <c r="I179" t="s">
        <v>666</v>
      </c>
      <c r="J179" t="s">
        <v>3</v>
      </c>
      <c r="K179" t="s">
        <v>667</v>
      </c>
      <c r="L179">
        <v>1354</v>
      </c>
      <c r="N179">
        <v>1010</v>
      </c>
      <c r="O179" t="s">
        <v>43</v>
      </c>
      <c r="P179" t="s">
        <v>43</v>
      </c>
      <c r="Q179">
        <v>1</v>
      </c>
      <c r="X179">
        <v>1</v>
      </c>
      <c r="Y179">
        <v>0</v>
      </c>
      <c r="Z179">
        <v>0</v>
      </c>
      <c r="AA179">
        <v>0</v>
      </c>
      <c r="AB179">
        <v>0</v>
      </c>
      <c r="AC179">
        <v>0</v>
      </c>
      <c r="AD179">
        <v>0</v>
      </c>
      <c r="AE179">
        <v>0</v>
      </c>
      <c r="AF179" t="s">
        <v>3</v>
      </c>
      <c r="AG179">
        <v>1</v>
      </c>
      <c r="AH179">
        <v>3</v>
      </c>
      <c r="AI179">
        <v>-1</v>
      </c>
      <c r="AJ179" t="s">
        <v>3</v>
      </c>
      <c r="AK179">
        <v>0</v>
      </c>
      <c r="AL179">
        <v>0</v>
      </c>
      <c r="AM179">
        <v>0</v>
      </c>
      <c r="AN179">
        <v>0</v>
      </c>
      <c r="AO179">
        <v>0</v>
      </c>
      <c r="AP179">
        <v>0</v>
      </c>
      <c r="AQ179">
        <v>0</v>
      </c>
      <c r="AR179">
        <v>0</v>
      </c>
    </row>
    <row r="180" spans="1:44" x14ac:dyDescent="0.2">
      <c r="A180">
        <f>ROW(Source!A141)</f>
        <v>141</v>
      </c>
      <c r="B180">
        <v>42706713</v>
      </c>
      <c r="C180">
        <v>42559250</v>
      </c>
      <c r="D180">
        <v>30541208</v>
      </c>
      <c r="E180">
        <v>30515945</v>
      </c>
      <c r="F180">
        <v>1</v>
      </c>
      <c r="G180">
        <v>30515945</v>
      </c>
      <c r="H180">
        <v>3</v>
      </c>
      <c r="I180" t="s">
        <v>555</v>
      </c>
      <c r="J180" t="s">
        <v>3</v>
      </c>
      <c r="K180" t="s">
        <v>556</v>
      </c>
      <c r="L180">
        <v>1344</v>
      </c>
      <c r="N180">
        <v>1008</v>
      </c>
      <c r="O180" t="s">
        <v>554</v>
      </c>
      <c r="P180" t="s">
        <v>554</v>
      </c>
      <c r="Q180">
        <v>1</v>
      </c>
      <c r="X180">
        <v>0.01</v>
      </c>
      <c r="Y180">
        <v>1</v>
      </c>
      <c r="Z180">
        <v>0</v>
      </c>
      <c r="AA180">
        <v>0</v>
      </c>
      <c r="AB180">
        <v>0</v>
      </c>
      <c r="AC180">
        <v>0</v>
      </c>
      <c r="AD180">
        <v>1</v>
      </c>
      <c r="AE180">
        <v>0</v>
      </c>
      <c r="AF180" t="s">
        <v>3</v>
      </c>
      <c r="AG180">
        <v>0.01</v>
      </c>
      <c r="AH180">
        <v>2</v>
      </c>
      <c r="AI180">
        <v>42706713</v>
      </c>
      <c r="AJ180">
        <v>116</v>
      </c>
      <c r="AK180">
        <v>0</v>
      </c>
      <c r="AL180">
        <v>0</v>
      </c>
      <c r="AM180">
        <v>0</v>
      </c>
      <c r="AN180">
        <v>0</v>
      </c>
      <c r="AO180">
        <v>0</v>
      </c>
      <c r="AP180">
        <v>0</v>
      </c>
      <c r="AQ180">
        <v>0</v>
      </c>
      <c r="AR180">
        <v>0</v>
      </c>
    </row>
    <row r="181" spans="1:44" x14ac:dyDescent="0.2">
      <c r="A181">
        <f>ROW(Source!A144)</f>
        <v>144</v>
      </c>
      <c r="B181">
        <v>42706715</v>
      </c>
      <c r="C181">
        <v>42559260</v>
      </c>
      <c r="D181">
        <v>30515951</v>
      </c>
      <c r="E181">
        <v>30515945</v>
      </c>
      <c r="F181">
        <v>1</v>
      </c>
      <c r="G181">
        <v>30515945</v>
      </c>
      <c r="H181">
        <v>1</v>
      </c>
      <c r="I181" t="s">
        <v>549</v>
      </c>
      <c r="J181" t="s">
        <v>3</v>
      </c>
      <c r="K181" t="s">
        <v>550</v>
      </c>
      <c r="L181">
        <v>1191</v>
      </c>
      <c r="N181">
        <v>1013</v>
      </c>
      <c r="O181" t="s">
        <v>551</v>
      </c>
      <c r="P181" t="s">
        <v>551</v>
      </c>
      <c r="Q181">
        <v>1</v>
      </c>
      <c r="X181">
        <v>59.1</v>
      </c>
      <c r="Y181">
        <v>0</v>
      </c>
      <c r="Z181">
        <v>0</v>
      </c>
      <c r="AA181">
        <v>0</v>
      </c>
      <c r="AB181">
        <v>0</v>
      </c>
      <c r="AC181">
        <v>0</v>
      </c>
      <c r="AD181">
        <v>1</v>
      </c>
      <c r="AE181">
        <v>1</v>
      </c>
      <c r="AF181" t="s">
        <v>22</v>
      </c>
      <c r="AG181">
        <v>67.965000000000003</v>
      </c>
      <c r="AH181">
        <v>2</v>
      </c>
      <c r="AI181">
        <v>42706715</v>
      </c>
      <c r="AJ181">
        <v>117</v>
      </c>
      <c r="AK181">
        <v>0</v>
      </c>
      <c r="AL181">
        <v>0</v>
      </c>
      <c r="AM181">
        <v>0</v>
      </c>
      <c r="AN181">
        <v>0</v>
      </c>
      <c r="AO181">
        <v>0</v>
      </c>
      <c r="AP181">
        <v>0</v>
      </c>
      <c r="AQ181">
        <v>0</v>
      </c>
      <c r="AR181">
        <v>0</v>
      </c>
    </row>
    <row r="182" spans="1:44" x14ac:dyDescent="0.2">
      <c r="A182">
        <f>ROW(Source!A144)</f>
        <v>144</v>
      </c>
      <c r="B182">
        <v>42706716</v>
      </c>
      <c r="C182">
        <v>42559260</v>
      </c>
      <c r="D182">
        <v>30516999</v>
      </c>
      <c r="E182">
        <v>30515945</v>
      </c>
      <c r="F182">
        <v>1</v>
      </c>
      <c r="G182">
        <v>30515945</v>
      </c>
      <c r="H182">
        <v>2</v>
      </c>
      <c r="I182" t="s">
        <v>552</v>
      </c>
      <c r="J182" t="s">
        <v>3</v>
      </c>
      <c r="K182" t="s">
        <v>553</v>
      </c>
      <c r="L182">
        <v>1344</v>
      </c>
      <c r="N182">
        <v>1008</v>
      </c>
      <c r="O182" t="s">
        <v>554</v>
      </c>
      <c r="P182" t="s">
        <v>554</v>
      </c>
      <c r="Q182">
        <v>1</v>
      </c>
      <c r="X182">
        <v>157.05000000000001</v>
      </c>
      <c r="Y182">
        <v>0</v>
      </c>
      <c r="Z182">
        <v>1</v>
      </c>
      <c r="AA182">
        <v>0</v>
      </c>
      <c r="AB182">
        <v>0</v>
      </c>
      <c r="AC182">
        <v>0</v>
      </c>
      <c r="AD182">
        <v>1</v>
      </c>
      <c r="AE182">
        <v>0</v>
      </c>
      <c r="AF182" t="s">
        <v>21</v>
      </c>
      <c r="AG182">
        <v>196.3125</v>
      </c>
      <c r="AH182">
        <v>2</v>
      </c>
      <c r="AI182">
        <v>42706716</v>
      </c>
      <c r="AJ182">
        <v>118</v>
      </c>
      <c r="AK182">
        <v>0</v>
      </c>
      <c r="AL182">
        <v>0</v>
      </c>
      <c r="AM182">
        <v>0</v>
      </c>
      <c r="AN182">
        <v>0</v>
      </c>
      <c r="AO182">
        <v>0</v>
      </c>
      <c r="AP182">
        <v>0</v>
      </c>
      <c r="AQ182">
        <v>0</v>
      </c>
      <c r="AR182">
        <v>0</v>
      </c>
    </row>
    <row r="183" spans="1:44" x14ac:dyDescent="0.2">
      <c r="A183">
        <f>ROW(Source!A144)</f>
        <v>144</v>
      </c>
      <c r="B183">
        <v>42706717</v>
      </c>
      <c r="C183">
        <v>42559260</v>
      </c>
      <c r="D183">
        <v>30578608</v>
      </c>
      <c r="E183">
        <v>1</v>
      </c>
      <c r="F183">
        <v>1</v>
      </c>
      <c r="G183">
        <v>30515945</v>
      </c>
      <c r="H183">
        <v>3</v>
      </c>
      <c r="I183" t="s">
        <v>592</v>
      </c>
      <c r="J183" t="s">
        <v>593</v>
      </c>
      <c r="K183" t="s">
        <v>594</v>
      </c>
      <c r="L183">
        <v>1391</v>
      </c>
      <c r="N183">
        <v>1013</v>
      </c>
      <c r="O183" t="s">
        <v>595</v>
      </c>
      <c r="P183" t="s">
        <v>595</v>
      </c>
      <c r="Q183">
        <v>1</v>
      </c>
      <c r="X183">
        <v>44.2</v>
      </c>
      <c r="Y183">
        <v>14.48</v>
      </c>
      <c r="Z183">
        <v>0</v>
      </c>
      <c r="AA183">
        <v>0</v>
      </c>
      <c r="AB183">
        <v>0</v>
      </c>
      <c r="AC183">
        <v>0</v>
      </c>
      <c r="AD183">
        <v>1</v>
      </c>
      <c r="AE183">
        <v>0</v>
      </c>
      <c r="AF183" t="s">
        <v>3</v>
      </c>
      <c r="AG183">
        <v>44.2</v>
      </c>
      <c r="AH183">
        <v>2</v>
      </c>
      <c r="AI183">
        <v>42706717</v>
      </c>
      <c r="AJ183">
        <v>119</v>
      </c>
      <c r="AK183">
        <v>0</v>
      </c>
      <c r="AL183">
        <v>0</v>
      </c>
      <c r="AM183">
        <v>0</v>
      </c>
      <c r="AN183">
        <v>0</v>
      </c>
      <c r="AO183">
        <v>0</v>
      </c>
      <c r="AP183">
        <v>0</v>
      </c>
      <c r="AQ183">
        <v>0</v>
      </c>
      <c r="AR183">
        <v>0</v>
      </c>
    </row>
    <row r="184" spans="1:44" x14ac:dyDescent="0.2">
      <c r="A184">
        <f>ROW(Source!A144)</f>
        <v>144</v>
      </c>
      <c r="B184">
        <v>42706718</v>
      </c>
      <c r="C184">
        <v>42559260</v>
      </c>
      <c r="D184">
        <v>30534170</v>
      </c>
      <c r="E184">
        <v>30515945</v>
      </c>
      <c r="F184">
        <v>1</v>
      </c>
      <c r="G184">
        <v>30515945</v>
      </c>
      <c r="H184">
        <v>3</v>
      </c>
      <c r="I184" t="s">
        <v>668</v>
      </c>
      <c r="J184" t="s">
        <v>3</v>
      </c>
      <c r="K184" t="s">
        <v>669</v>
      </c>
      <c r="L184">
        <v>1354</v>
      </c>
      <c r="N184">
        <v>1010</v>
      </c>
      <c r="O184" t="s">
        <v>43</v>
      </c>
      <c r="P184" t="s">
        <v>43</v>
      </c>
      <c r="Q184">
        <v>1</v>
      </c>
      <c r="X184">
        <v>0</v>
      </c>
      <c r="Y184">
        <v>0</v>
      </c>
      <c r="Z184">
        <v>0</v>
      </c>
      <c r="AA184">
        <v>0</v>
      </c>
      <c r="AB184">
        <v>0</v>
      </c>
      <c r="AC184">
        <v>0</v>
      </c>
      <c r="AD184">
        <v>0</v>
      </c>
      <c r="AE184">
        <v>0</v>
      </c>
      <c r="AF184" t="s">
        <v>3</v>
      </c>
      <c r="AG184">
        <v>0</v>
      </c>
      <c r="AH184">
        <v>3</v>
      </c>
      <c r="AI184">
        <v>-1</v>
      </c>
      <c r="AJ184" t="s">
        <v>3</v>
      </c>
      <c r="AK184">
        <v>0</v>
      </c>
      <c r="AL184">
        <v>0</v>
      </c>
      <c r="AM184">
        <v>0</v>
      </c>
      <c r="AN184">
        <v>0</v>
      </c>
      <c r="AO184">
        <v>0</v>
      </c>
      <c r="AP184">
        <v>0</v>
      </c>
      <c r="AQ184">
        <v>0</v>
      </c>
      <c r="AR184">
        <v>0</v>
      </c>
    </row>
    <row r="185" spans="1:44" x14ac:dyDescent="0.2">
      <c r="A185">
        <f>ROW(Source!A144)</f>
        <v>144</v>
      </c>
      <c r="B185">
        <v>42706719</v>
      </c>
      <c r="C185">
        <v>42559260</v>
      </c>
      <c r="D185">
        <v>30541208</v>
      </c>
      <c r="E185">
        <v>30515945</v>
      </c>
      <c r="F185">
        <v>1</v>
      </c>
      <c r="G185">
        <v>30515945</v>
      </c>
      <c r="H185">
        <v>3</v>
      </c>
      <c r="I185" t="s">
        <v>555</v>
      </c>
      <c r="J185" t="s">
        <v>3</v>
      </c>
      <c r="K185" t="s">
        <v>556</v>
      </c>
      <c r="L185">
        <v>1344</v>
      </c>
      <c r="N185">
        <v>1008</v>
      </c>
      <c r="O185" t="s">
        <v>554</v>
      </c>
      <c r="P185" t="s">
        <v>554</v>
      </c>
      <c r="Q185">
        <v>1</v>
      </c>
      <c r="X185">
        <v>134.54</v>
      </c>
      <c r="Y185">
        <v>1</v>
      </c>
      <c r="Z185">
        <v>0</v>
      </c>
      <c r="AA185">
        <v>0</v>
      </c>
      <c r="AB185">
        <v>0</v>
      </c>
      <c r="AC185">
        <v>0</v>
      </c>
      <c r="AD185">
        <v>1</v>
      </c>
      <c r="AE185">
        <v>0</v>
      </c>
      <c r="AF185" t="s">
        <v>3</v>
      </c>
      <c r="AG185">
        <v>134.54</v>
      </c>
      <c r="AH185">
        <v>2</v>
      </c>
      <c r="AI185">
        <v>42706719</v>
      </c>
      <c r="AJ185">
        <v>120</v>
      </c>
      <c r="AK185">
        <v>0</v>
      </c>
      <c r="AL185">
        <v>0</v>
      </c>
      <c r="AM185">
        <v>0</v>
      </c>
      <c r="AN185">
        <v>0</v>
      </c>
      <c r="AO185">
        <v>0</v>
      </c>
      <c r="AP185">
        <v>0</v>
      </c>
      <c r="AQ185">
        <v>0</v>
      </c>
      <c r="AR185">
        <v>0</v>
      </c>
    </row>
    <row r="186" spans="1:44" x14ac:dyDescent="0.2">
      <c r="A186">
        <f>ROW(Source!A145)</f>
        <v>145</v>
      </c>
      <c r="B186">
        <v>42706715</v>
      </c>
      <c r="C186">
        <v>42559260</v>
      </c>
      <c r="D186">
        <v>30515951</v>
      </c>
      <c r="E186">
        <v>30515945</v>
      </c>
      <c r="F186">
        <v>1</v>
      </c>
      <c r="G186">
        <v>30515945</v>
      </c>
      <c r="H186">
        <v>1</v>
      </c>
      <c r="I186" t="s">
        <v>549</v>
      </c>
      <c r="J186" t="s">
        <v>3</v>
      </c>
      <c r="K186" t="s">
        <v>550</v>
      </c>
      <c r="L186">
        <v>1191</v>
      </c>
      <c r="N186">
        <v>1013</v>
      </c>
      <c r="O186" t="s">
        <v>551</v>
      </c>
      <c r="P186" t="s">
        <v>551</v>
      </c>
      <c r="Q186">
        <v>1</v>
      </c>
      <c r="X186">
        <v>59.1</v>
      </c>
      <c r="Y186">
        <v>0</v>
      </c>
      <c r="Z186">
        <v>0</v>
      </c>
      <c r="AA186">
        <v>0</v>
      </c>
      <c r="AB186">
        <v>0</v>
      </c>
      <c r="AC186">
        <v>0</v>
      </c>
      <c r="AD186">
        <v>1</v>
      </c>
      <c r="AE186">
        <v>1</v>
      </c>
      <c r="AF186" t="s">
        <v>22</v>
      </c>
      <c r="AG186">
        <v>67.965000000000003</v>
      </c>
      <c r="AH186">
        <v>2</v>
      </c>
      <c r="AI186">
        <v>42706715</v>
      </c>
      <c r="AJ186">
        <v>121</v>
      </c>
      <c r="AK186">
        <v>0</v>
      </c>
      <c r="AL186">
        <v>0</v>
      </c>
      <c r="AM186">
        <v>0</v>
      </c>
      <c r="AN186">
        <v>0</v>
      </c>
      <c r="AO186">
        <v>0</v>
      </c>
      <c r="AP186">
        <v>0</v>
      </c>
      <c r="AQ186">
        <v>0</v>
      </c>
      <c r="AR186">
        <v>0</v>
      </c>
    </row>
    <row r="187" spans="1:44" x14ac:dyDescent="0.2">
      <c r="A187">
        <f>ROW(Source!A145)</f>
        <v>145</v>
      </c>
      <c r="B187">
        <v>42706716</v>
      </c>
      <c r="C187">
        <v>42559260</v>
      </c>
      <c r="D187">
        <v>30516999</v>
      </c>
      <c r="E187">
        <v>30515945</v>
      </c>
      <c r="F187">
        <v>1</v>
      </c>
      <c r="G187">
        <v>30515945</v>
      </c>
      <c r="H187">
        <v>2</v>
      </c>
      <c r="I187" t="s">
        <v>552</v>
      </c>
      <c r="J187" t="s">
        <v>3</v>
      </c>
      <c r="K187" t="s">
        <v>553</v>
      </c>
      <c r="L187">
        <v>1344</v>
      </c>
      <c r="N187">
        <v>1008</v>
      </c>
      <c r="O187" t="s">
        <v>554</v>
      </c>
      <c r="P187" t="s">
        <v>554</v>
      </c>
      <c r="Q187">
        <v>1</v>
      </c>
      <c r="X187">
        <v>157.05000000000001</v>
      </c>
      <c r="Y187">
        <v>0</v>
      </c>
      <c r="Z187">
        <v>1</v>
      </c>
      <c r="AA187">
        <v>0</v>
      </c>
      <c r="AB187">
        <v>0</v>
      </c>
      <c r="AC187">
        <v>0</v>
      </c>
      <c r="AD187">
        <v>1</v>
      </c>
      <c r="AE187">
        <v>0</v>
      </c>
      <c r="AF187" t="s">
        <v>21</v>
      </c>
      <c r="AG187">
        <v>196.3125</v>
      </c>
      <c r="AH187">
        <v>2</v>
      </c>
      <c r="AI187">
        <v>42706716</v>
      </c>
      <c r="AJ187">
        <v>122</v>
      </c>
      <c r="AK187">
        <v>0</v>
      </c>
      <c r="AL187">
        <v>0</v>
      </c>
      <c r="AM187">
        <v>0</v>
      </c>
      <c r="AN187">
        <v>0</v>
      </c>
      <c r="AO187">
        <v>0</v>
      </c>
      <c r="AP187">
        <v>0</v>
      </c>
      <c r="AQ187">
        <v>0</v>
      </c>
      <c r="AR187">
        <v>0</v>
      </c>
    </row>
    <row r="188" spans="1:44" x14ac:dyDescent="0.2">
      <c r="A188">
        <f>ROW(Source!A145)</f>
        <v>145</v>
      </c>
      <c r="B188">
        <v>42706717</v>
      </c>
      <c r="C188">
        <v>42559260</v>
      </c>
      <c r="D188">
        <v>30578608</v>
      </c>
      <c r="E188">
        <v>1</v>
      </c>
      <c r="F188">
        <v>1</v>
      </c>
      <c r="G188">
        <v>30515945</v>
      </c>
      <c r="H188">
        <v>3</v>
      </c>
      <c r="I188" t="s">
        <v>592</v>
      </c>
      <c r="J188" t="s">
        <v>593</v>
      </c>
      <c r="K188" t="s">
        <v>594</v>
      </c>
      <c r="L188">
        <v>1391</v>
      </c>
      <c r="N188">
        <v>1013</v>
      </c>
      <c r="O188" t="s">
        <v>595</v>
      </c>
      <c r="P188" t="s">
        <v>595</v>
      </c>
      <c r="Q188">
        <v>1</v>
      </c>
      <c r="X188">
        <v>44.2</v>
      </c>
      <c r="Y188">
        <v>14.48</v>
      </c>
      <c r="Z188">
        <v>0</v>
      </c>
      <c r="AA188">
        <v>0</v>
      </c>
      <c r="AB188">
        <v>0</v>
      </c>
      <c r="AC188">
        <v>0</v>
      </c>
      <c r="AD188">
        <v>1</v>
      </c>
      <c r="AE188">
        <v>0</v>
      </c>
      <c r="AF188" t="s">
        <v>3</v>
      </c>
      <c r="AG188">
        <v>44.2</v>
      </c>
      <c r="AH188">
        <v>2</v>
      </c>
      <c r="AI188">
        <v>42706717</v>
      </c>
      <c r="AJ188">
        <v>123</v>
      </c>
      <c r="AK188">
        <v>0</v>
      </c>
      <c r="AL188">
        <v>0</v>
      </c>
      <c r="AM188">
        <v>0</v>
      </c>
      <c r="AN188">
        <v>0</v>
      </c>
      <c r="AO188">
        <v>0</v>
      </c>
      <c r="AP188">
        <v>0</v>
      </c>
      <c r="AQ188">
        <v>0</v>
      </c>
      <c r="AR188">
        <v>0</v>
      </c>
    </row>
    <row r="189" spans="1:44" x14ac:dyDescent="0.2">
      <c r="A189">
        <f>ROW(Source!A145)</f>
        <v>145</v>
      </c>
      <c r="B189">
        <v>42706718</v>
      </c>
      <c r="C189">
        <v>42559260</v>
      </c>
      <c r="D189">
        <v>30534170</v>
      </c>
      <c r="E189">
        <v>30515945</v>
      </c>
      <c r="F189">
        <v>1</v>
      </c>
      <c r="G189">
        <v>30515945</v>
      </c>
      <c r="H189">
        <v>3</v>
      </c>
      <c r="I189" t="s">
        <v>668</v>
      </c>
      <c r="J189" t="s">
        <v>3</v>
      </c>
      <c r="K189" t="s">
        <v>669</v>
      </c>
      <c r="L189">
        <v>1354</v>
      </c>
      <c r="N189">
        <v>1010</v>
      </c>
      <c r="O189" t="s">
        <v>43</v>
      </c>
      <c r="P189" t="s">
        <v>43</v>
      </c>
      <c r="Q189">
        <v>1</v>
      </c>
      <c r="X189">
        <v>0</v>
      </c>
      <c r="Y189">
        <v>0</v>
      </c>
      <c r="Z189">
        <v>0</v>
      </c>
      <c r="AA189">
        <v>0</v>
      </c>
      <c r="AB189">
        <v>0</v>
      </c>
      <c r="AC189">
        <v>0</v>
      </c>
      <c r="AD189">
        <v>0</v>
      </c>
      <c r="AE189">
        <v>0</v>
      </c>
      <c r="AF189" t="s">
        <v>3</v>
      </c>
      <c r="AG189">
        <v>0</v>
      </c>
      <c r="AH189">
        <v>3</v>
      </c>
      <c r="AI189">
        <v>-1</v>
      </c>
      <c r="AJ189" t="s">
        <v>3</v>
      </c>
      <c r="AK189">
        <v>0</v>
      </c>
      <c r="AL189">
        <v>0</v>
      </c>
      <c r="AM189">
        <v>0</v>
      </c>
      <c r="AN189">
        <v>0</v>
      </c>
      <c r="AO189">
        <v>0</v>
      </c>
      <c r="AP189">
        <v>0</v>
      </c>
      <c r="AQ189">
        <v>0</v>
      </c>
      <c r="AR189">
        <v>0</v>
      </c>
    </row>
    <row r="190" spans="1:44" x14ac:dyDescent="0.2">
      <c r="A190">
        <f>ROW(Source!A145)</f>
        <v>145</v>
      </c>
      <c r="B190">
        <v>42706719</v>
      </c>
      <c r="C190">
        <v>42559260</v>
      </c>
      <c r="D190">
        <v>30541208</v>
      </c>
      <c r="E190">
        <v>30515945</v>
      </c>
      <c r="F190">
        <v>1</v>
      </c>
      <c r="G190">
        <v>30515945</v>
      </c>
      <c r="H190">
        <v>3</v>
      </c>
      <c r="I190" t="s">
        <v>555</v>
      </c>
      <c r="J190" t="s">
        <v>3</v>
      </c>
      <c r="K190" t="s">
        <v>556</v>
      </c>
      <c r="L190">
        <v>1344</v>
      </c>
      <c r="N190">
        <v>1008</v>
      </c>
      <c r="O190" t="s">
        <v>554</v>
      </c>
      <c r="P190" t="s">
        <v>554</v>
      </c>
      <c r="Q190">
        <v>1</v>
      </c>
      <c r="X190">
        <v>134.54</v>
      </c>
      <c r="Y190">
        <v>1</v>
      </c>
      <c r="Z190">
        <v>0</v>
      </c>
      <c r="AA190">
        <v>0</v>
      </c>
      <c r="AB190">
        <v>0</v>
      </c>
      <c r="AC190">
        <v>0</v>
      </c>
      <c r="AD190">
        <v>1</v>
      </c>
      <c r="AE190">
        <v>0</v>
      </c>
      <c r="AF190" t="s">
        <v>3</v>
      </c>
      <c r="AG190">
        <v>134.54</v>
      </c>
      <c r="AH190">
        <v>2</v>
      </c>
      <c r="AI190">
        <v>42706719</v>
      </c>
      <c r="AJ190">
        <v>124</v>
      </c>
      <c r="AK190">
        <v>0</v>
      </c>
      <c r="AL190">
        <v>0</v>
      </c>
      <c r="AM190">
        <v>0</v>
      </c>
      <c r="AN190">
        <v>0</v>
      </c>
      <c r="AO190">
        <v>0</v>
      </c>
      <c r="AP190">
        <v>0</v>
      </c>
      <c r="AQ190">
        <v>0</v>
      </c>
      <c r="AR190">
        <v>0</v>
      </c>
    </row>
    <row r="191" spans="1:44" x14ac:dyDescent="0.2">
      <c r="A191">
        <f>ROW(Source!A168)</f>
        <v>168</v>
      </c>
      <c r="B191">
        <v>42706721</v>
      </c>
      <c r="C191">
        <v>42559287</v>
      </c>
      <c r="D191">
        <v>30515951</v>
      </c>
      <c r="E191">
        <v>30515945</v>
      </c>
      <c r="F191">
        <v>1</v>
      </c>
      <c r="G191">
        <v>30515945</v>
      </c>
      <c r="H191">
        <v>1</v>
      </c>
      <c r="I191" t="s">
        <v>549</v>
      </c>
      <c r="J191" t="s">
        <v>3</v>
      </c>
      <c r="K191" t="s">
        <v>550</v>
      </c>
      <c r="L191">
        <v>1191</v>
      </c>
      <c r="N191">
        <v>1013</v>
      </c>
      <c r="O191" t="s">
        <v>551</v>
      </c>
      <c r="P191" t="s">
        <v>551</v>
      </c>
      <c r="Q191">
        <v>1</v>
      </c>
      <c r="X191">
        <v>14.9</v>
      </c>
      <c r="Y191">
        <v>0</v>
      </c>
      <c r="Z191">
        <v>0</v>
      </c>
      <c r="AA191">
        <v>0</v>
      </c>
      <c r="AB191">
        <v>0</v>
      </c>
      <c r="AC191">
        <v>0</v>
      </c>
      <c r="AD191">
        <v>1</v>
      </c>
      <c r="AE191">
        <v>1</v>
      </c>
      <c r="AF191" t="s">
        <v>22</v>
      </c>
      <c r="AG191">
        <v>17.134999999999998</v>
      </c>
      <c r="AH191">
        <v>2</v>
      </c>
      <c r="AI191">
        <v>42706721</v>
      </c>
      <c r="AJ191">
        <v>125</v>
      </c>
      <c r="AK191">
        <v>0</v>
      </c>
      <c r="AL191">
        <v>0</v>
      </c>
      <c r="AM191">
        <v>0</v>
      </c>
      <c r="AN191">
        <v>0</v>
      </c>
      <c r="AO191">
        <v>0</v>
      </c>
      <c r="AP191">
        <v>0</v>
      </c>
      <c r="AQ191">
        <v>0</v>
      </c>
      <c r="AR191">
        <v>0</v>
      </c>
    </row>
    <row r="192" spans="1:44" x14ac:dyDescent="0.2">
      <c r="A192">
        <f>ROW(Source!A168)</f>
        <v>168</v>
      </c>
      <c r="B192">
        <v>42706722</v>
      </c>
      <c r="C192">
        <v>42559287</v>
      </c>
      <c r="D192">
        <v>30516999</v>
      </c>
      <c r="E192">
        <v>30515945</v>
      </c>
      <c r="F192">
        <v>1</v>
      </c>
      <c r="G192">
        <v>30515945</v>
      </c>
      <c r="H192">
        <v>2</v>
      </c>
      <c r="I192" t="s">
        <v>552</v>
      </c>
      <c r="J192" t="s">
        <v>3</v>
      </c>
      <c r="K192" t="s">
        <v>553</v>
      </c>
      <c r="L192">
        <v>1344</v>
      </c>
      <c r="N192">
        <v>1008</v>
      </c>
      <c r="O192" t="s">
        <v>554</v>
      </c>
      <c r="P192" t="s">
        <v>554</v>
      </c>
      <c r="Q192">
        <v>1</v>
      </c>
      <c r="X192">
        <v>68</v>
      </c>
      <c r="Y192">
        <v>0</v>
      </c>
      <c r="Z192">
        <v>1</v>
      </c>
      <c r="AA192">
        <v>0</v>
      </c>
      <c r="AB192">
        <v>0</v>
      </c>
      <c r="AC192">
        <v>0</v>
      </c>
      <c r="AD192">
        <v>1</v>
      </c>
      <c r="AE192">
        <v>0</v>
      </c>
      <c r="AF192" t="s">
        <v>21</v>
      </c>
      <c r="AG192">
        <v>85</v>
      </c>
      <c r="AH192">
        <v>2</v>
      </c>
      <c r="AI192">
        <v>42706722</v>
      </c>
      <c r="AJ192">
        <v>126</v>
      </c>
      <c r="AK192">
        <v>0</v>
      </c>
      <c r="AL192">
        <v>0</v>
      </c>
      <c r="AM192">
        <v>0</v>
      </c>
      <c r="AN192">
        <v>0</v>
      </c>
      <c r="AO192">
        <v>0</v>
      </c>
      <c r="AP192">
        <v>0</v>
      </c>
      <c r="AQ192">
        <v>0</v>
      </c>
      <c r="AR192">
        <v>0</v>
      </c>
    </row>
    <row r="193" spans="1:44" x14ac:dyDescent="0.2">
      <c r="A193">
        <f>ROW(Source!A168)</f>
        <v>168</v>
      </c>
      <c r="B193">
        <v>42706723</v>
      </c>
      <c r="C193">
        <v>42559287</v>
      </c>
      <c r="D193">
        <v>30578609</v>
      </c>
      <c r="E193">
        <v>1</v>
      </c>
      <c r="F193">
        <v>1</v>
      </c>
      <c r="G193">
        <v>30515945</v>
      </c>
      <c r="H193">
        <v>3</v>
      </c>
      <c r="I193" t="s">
        <v>596</v>
      </c>
      <c r="J193" t="s">
        <v>597</v>
      </c>
      <c r="K193" t="s">
        <v>598</v>
      </c>
      <c r="L193">
        <v>1354</v>
      </c>
      <c r="N193">
        <v>1010</v>
      </c>
      <c r="O193" t="s">
        <v>43</v>
      </c>
      <c r="P193" t="s">
        <v>43</v>
      </c>
      <c r="Q193">
        <v>1</v>
      </c>
      <c r="X193">
        <v>22</v>
      </c>
      <c r="Y193">
        <v>14.98</v>
      </c>
      <c r="Z193">
        <v>0</v>
      </c>
      <c r="AA193">
        <v>0</v>
      </c>
      <c r="AB193">
        <v>0</v>
      </c>
      <c r="AC193">
        <v>0</v>
      </c>
      <c r="AD193">
        <v>1</v>
      </c>
      <c r="AE193">
        <v>0</v>
      </c>
      <c r="AF193" t="s">
        <v>3</v>
      </c>
      <c r="AG193">
        <v>22</v>
      </c>
      <c r="AH193">
        <v>2</v>
      </c>
      <c r="AI193">
        <v>42706723</v>
      </c>
      <c r="AJ193">
        <v>127</v>
      </c>
      <c r="AK193">
        <v>0</v>
      </c>
      <c r="AL193">
        <v>0</v>
      </c>
      <c r="AM193">
        <v>0</v>
      </c>
      <c r="AN193">
        <v>0</v>
      </c>
      <c r="AO193">
        <v>0</v>
      </c>
      <c r="AP193">
        <v>0</v>
      </c>
      <c r="AQ193">
        <v>0</v>
      </c>
      <c r="AR193">
        <v>0</v>
      </c>
    </row>
    <row r="194" spans="1:44" x14ac:dyDescent="0.2">
      <c r="A194">
        <f>ROW(Source!A168)</f>
        <v>168</v>
      </c>
      <c r="B194">
        <v>42706724</v>
      </c>
      <c r="C194">
        <v>42559287</v>
      </c>
      <c r="D194">
        <v>30578610</v>
      </c>
      <c r="E194">
        <v>1</v>
      </c>
      <c r="F194">
        <v>1</v>
      </c>
      <c r="G194">
        <v>30515945</v>
      </c>
      <c r="H194">
        <v>3</v>
      </c>
      <c r="I194" t="s">
        <v>599</v>
      </c>
      <c r="J194" t="s">
        <v>600</v>
      </c>
      <c r="K194" t="s">
        <v>601</v>
      </c>
      <c r="L194">
        <v>1354</v>
      </c>
      <c r="N194">
        <v>1010</v>
      </c>
      <c r="O194" t="s">
        <v>43</v>
      </c>
      <c r="P194" t="s">
        <v>43</v>
      </c>
      <c r="Q194">
        <v>1</v>
      </c>
      <c r="X194">
        <v>22</v>
      </c>
      <c r="Y194">
        <v>17.11</v>
      </c>
      <c r="Z194">
        <v>0</v>
      </c>
      <c r="AA194">
        <v>0</v>
      </c>
      <c r="AB194">
        <v>0</v>
      </c>
      <c r="AC194">
        <v>0</v>
      </c>
      <c r="AD194">
        <v>1</v>
      </c>
      <c r="AE194">
        <v>0</v>
      </c>
      <c r="AF194" t="s">
        <v>3</v>
      </c>
      <c r="AG194">
        <v>22</v>
      </c>
      <c r="AH194">
        <v>2</v>
      </c>
      <c r="AI194">
        <v>42706724</v>
      </c>
      <c r="AJ194">
        <v>128</v>
      </c>
      <c r="AK194">
        <v>0</v>
      </c>
      <c r="AL194">
        <v>0</v>
      </c>
      <c r="AM194">
        <v>0</v>
      </c>
      <c r="AN194">
        <v>0</v>
      </c>
      <c r="AO194">
        <v>0</v>
      </c>
      <c r="AP194">
        <v>0</v>
      </c>
      <c r="AQ194">
        <v>0</v>
      </c>
      <c r="AR194">
        <v>0</v>
      </c>
    </row>
    <row r="195" spans="1:44" x14ac:dyDescent="0.2">
      <c r="A195">
        <f>ROW(Source!A168)</f>
        <v>168</v>
      </c>
      <c r="B195">
        <v>42706725</v>
      </c>
      <c r="C195">
        <v>42559287</v>
      </c>
      <c r="D195">
        <v>30533871</v>
      </c>
      <c r="E195">
        <v>30515945</v>
      </c>
      <c r="F195">
        <v>1</v>
      </c>
      <c r="G195">
        <v>30515945</v>
      </c>
      <c r="H195">
        <v>3</v>
      </c>
      <c r="I195" t="s">
        <v>670</v>
      </c>
      <c r="J195" t="s">
        <v>3</v>
      </c>
      <c r="K195" t="s">
        <v>671</v>
      </c>
      <c r="L195">
        <v>1301</v>
      </c>
      <c r="N195">
        <v>1003</v>
      </c>
      <c r="O195" t="s">
        <v>38</v>
      </c>
      <c r="P195" t="s">
        <v>38</v>
      </c>
      <c r="Q195">
        <v>1</v>
      </c>
      <c r="X195">
        <v>100</v>
      </c>
      <c r="Y195">
        <v>0</v>
      </c>
      <c r="Z195">
        <v>0</v>
      </c>
      <c r="AA195">
        <v>0</v>
      </c>
      <c r="AB195">
        <v>0</v>
      </c>
      <c r="AC195">
        <v>0</v>
      </c>
      <c r="AD195">
        <v>0</v>
      </c>
      <c r="AE195">
        <v>0</v>
      </c>
      <c r="AF195" t="s">
        <v>3</v>
      </c>
      <c r="AG195">
        <v>100</v>
      </c>
      <c r="AH195">
        <v>3</v>
      </c>
      <c r="AI195">
        <v>-1</v>
      </c>
      <c r="AJ195" t="s">
        <v>3</v>
      </c>
      <c r="AK195">
        <v>0</v>
      </c>
      <c r="AL195">
        <v>0</v>
      </c>
      <c r="AM195">
        <v>0</v>
      </c>
      <c r="AN195">
        <v>0</v>
      </c>
      <c r="AO195">
        <v>0</v>
      </c>
      <c r="AP195">
        <v>0</v>
      </c>
      <c r="AQ195">
        <v>0</v>
      </c>
      <c r="AR195">
        <v>0</v>
      </c>
    </row>
    <row r="196" spans="1:44" x14ac:dyDescent="0.2">
      <c r="A196">
        <f>ROW(Source!A168)</f>
        <v>168</v>
      </c>
      <c r="B196">
        <v>42706726</v>
      </c>
      <c r="C196">
        <v>42559287</v>
      </c>
      <c r="D196">
        <v>30541208</v>
      </c>
      <c r="E196">
        <v>30515945</v>
      </c>
      <c r="F196">
        <v>1</v>
      </c>
      <c r="G196">
        <v>30515945</v>
      </c>
      <c r="H196">
        <v>3</v>
      </c>
      <c r="I196" t="s">
        <v>555</v>
      </c>
      <c r="J196" t="s">
        <v>3</v>
      </c>
      <c r="K196" t="s">
        <v>556</v>
      </c>
      <c r="L196">
        <v>1344</v>
      </c>
      <c r="N196">
        <v>1008</v>
      </c>
      <c r="O196" t="s">
        <v>554</v>
      </c>
      <c r="P196" t="s">
        <v>554</v>
      </c>
      <c r="Q196">
        <v>1</v>
      </c>
      <c r="X196">
        <v>8.75</v>
      </c>
      <c r="Y196">
        <v>1</v>
      </c>
      <c r="Z196">
        <v>0</v>
      </c>
      <c r="AA196">
        <v>0</v>
      </c>
      <c r="AB196">
        <v>0</v>
      </c>
      <c r="AC196">
        <v>0</v>
      </c>
      <c r="AD196">
        <v>1</v>
      </c>
      <c r="AE196">
        <v>0</v>
      </c>
      <c r="AF196" t="s">
        <v>3</v>
      </c>
      <c r="AG196">
        <v>8.75</v>
      </c>
      <c r="AH196">
        <v>2</v>
      </c>
      <c r="AI196">
        <v>42706726</v>
      </c>
      <c r="AJ196">
        <v>130</v>
      </c>
      <c r="AK196">
        <v>0</v>
      </c>
      <c r="AL196">
        <v>0</v>
      </c>
      <c r="AM196">
        <v>0</v>
      </c>
      <c r="AN196">
        <v>0</v>
      </c>
      <c r="AO196">
        <v>0</v>
      </c>
      <c r="AP196">
        <v>0</v>
      </c>
      <c r="AQ196">
        <v>0</v>
      </c>
      <c r="AR196">
        <v>0</v>
      </c>
    </row>
    <row r="197" spans="1:44" x14ac:dyDescent="0.2">
      <c r="A197">
        <f>ROW(Source!A169)</f>
        <v>169</v>
      </c>
      <c r="B197">
        <v>42706721</v>
      </c>
      <c r="C197">
        <v>42559287</v>
      </c>
      <c r="D197">
        <v>30515951</v>
      </c>
      <c r="E197">
        <v>30515945</v>
      </c>
      <c r="F197">
        <v>1</v>
      </c>
      <c r="G197">
        <v>30515945</v>
      </c>
      <c r="H197">
        <v>1</v>
      </c>
      <c r="I197" t="s">
        <v>549</v>
      </c>
      <c r="J197" t="s">
        <v>3</v>
      </c>
      <c r="K197" t="s">
        <v>550</v>
      </c>
      <c r="L197">
        <v>1191</v>
      </c>
      <c r="N197">
        <v>1013</v>
      </c>
      <c r="O197" t="s">
        <v>551</v>
      </c>
      <c r="P197" t="s">
        <v>551</v>
      </c>
      <c r="Q197">
        <v>1</v>
      </c>
      <c r="X197">
        <v>14.9</v>
      </c>
      <c r="Y197">
        <v>0</v>
      </c>
      <c r="Z197">
        <v>0</v>
      </c>
      <c r="AA197">
        <v>0</v>
      </c>
      <c r="AB197">
        <v>0</v>
      </c>
      <c r="AC197">
        <v>0</v>
      </c>
      <c r="AD197">
        <v>1</v>
      </c>
      <c r="AE197">
        <v>1</v>
      </c>
      <c r="AF197" t="s">
        <v>22</v>
      </c>
      <c r="AG197">
        <v>17.134999999999998</v>
      </c>
      <c r="AH197">
        <v>2</v>
      </c>
      <c r="AI197">
        <v>42706721</v>
      </c>
      <c r="AJ197">
        <v>131</v>
      </c>
      <c r="AK197">
        <v>0</v>
      </c>
      <c r="AL197">
        <v>0</v>
      </c>
      <c r="AM197">
        <v>0</v>
      </c>
      <c r="AN197">
        <v>0</v>
      </c>
      <c r="AO197">
        <v>0</v>
      </c>
      <c r="AP197">
        <v>0</v>
      </c>
      <c r="AQ197">
        <v>0</v>
      </c>
      <c r="AR197">
        <v>0</v>
      </c>
    </row>
    <row r="198" spans="1:44" x14ac:dyDescent="0.2">
      <c r="A198">
        <f>ROW(Source!A169)</f>
        <v>169</v>
      </c>
      <c r="B198">
        <v>42706722</v>
      </c>
      <c r="C198">
        <v>42559287</v>
      </c>
      <c r="D198">
        <v>30516999</v>
      </c>
      <c r="E198">
        <v>30515945</v>
      </c>
      <c r="F198">
        <v>1</v>
      </c>
      <c r="G198">
        <v>30515945</v>
      </c>
      <c r="H198">
        <v>2</v>
      </c>
      <c r="I198" t="s">
        <v>552</v>
      </c>
      <c r="J198" t="s">
        <v>3</v>
      </c>
      <c r="K198" t="s">
        <v>553</v>
      </c>
      <c r="L198">
        <v>1344</v>
      </c>
      <c r="N198">
        <v>1008</v>
      </c>
      <c r="O198" t="s">
        <v>554</v>
      </c>
      <c r="P198" t="s">
        <v>554</v>
      </c>
      <c r="Q198">
        <v>1</v>
      </c>
      <c r="X198">
        <v>68</v>
      </c>
      <c r="Y198">
        <v>0</v>
      </c>
      <c r="Z198">
        <v>1</v>
      </c>
      <c r="AA198">
        <v>0</v>
      </c>
      <c r="AB198">
        <v>0</v>
      </c>
      <c r="AC198">
        <v>0</v>
      </c>
      <c r="AD198">
        <v>1</v>
      </c>
      <c r="AE198">
        <v>0</v>
      </c>
      <c r="AF198" t="s">
        <v>21</v>
      </c>
      <c r="AG198">
        <v>85</v>
      </c>
      <c r="AH198">
        <v>2</v>
      </c>
      <c r="AI198">
        <v>42706722</v>
      </c>
      <c r="AJ198">
        <v>132</v>
      </c>
      <c r="AK198">
        <v>0</v>
      </c>
      <c r="AL198">
        <v>0</v>
      </c>
      <c r="AM198">
        <v>0</v>
      </c>
      <c r="AN198">
        <v>0</v>
      </c>
      <c r="AO198">
        <v>0</v>
      </c>
      <c r="AP198">
        <v>0</v>
      </c>
      <c r="AQ198">
        <v>0</v>
      </c>
      <c r="AR198">
        <v>0</v>
      </c>
    </row>
    <row r="199" spans="1:44" x14ac:dyDescent="0.2">
      <c r="A199">
        <f>ROW(Source!A169)</f>
        <v>169</v>
      </c>
      <c r="B199">
        <v>42706723</v>
      </c>
      <c r="C199">
        <v>42559287</v>
      </c>
      <c r="D199">
        <v>30578609</v>
      </c>
      <c r="E199">
        <v>1</v>
      </c>
      <c r="F199">
        <v>1</v>
      </c>
      <c r="G199">
        <v>30515945</v>
      </c>
      <c r="H199">
        <v>3</v>
      </c>
      <c r="I199" t="s">
        <v>596</v>
      </c>
      <c r="J199" t="s">
        <v>597</v>
      </c>
      <c r="K199" t="s">
        <v>598</v>
      </c>
      <c r="L199">
        <v>1354</v>
      </c>
      <c r="N199">
        <v>1010</v>
      </c>
      <c r="O199" t="s">
        <v>43</v>
      </c>
      <c r="P199" t="s">
        <v>43</v>
      </c>
      <c r="Q199">
        <v>1</v>
      </c>
      <c r="X199">
        <v>22</v>
      </c>
      <c r="Y199">
        <v>14.98</v>
      </c>
      <c r="Z199">
        <v>0</v>
      </c>
      <c r="AA199">
        <v>0</v>
      </c>
      <c r="AB199">
        <v>0</v>
      </c>
      <c r="AC199">
        <v>0</v>
      </c>
      <c r="AD199">
        <v>1</v>
      </c>
      <c r="AE199">
        <v>0</v>
      </c>
      <c r="AF199" t="s">
        <v>3</v>
      </c>
      <c r="AG199">
        <v>22</v>
      </c>
      <c r="AH199">
        <v>2</v>
      </c>
      <c r="AI199">
        <v>42706723</v>
      </c>
      <c r="AJ199">
        <v>133</v>
      </c>
      <c r="AK199">
        <v>0</v>
      </c>
      <c r="AL199">
        <v>0</v>
      </c>
      <c r="AM199">
        <v>0</v>
      </c>
      <c r="AN199">
        <v>0</v>
      </c>
      <c r="AO199">
        <v>0</v>
      </c>
      <c r="AP199">
        <v>0</v>
      </c>
      <c r="AQ199">
        <v>0</v>
      </c>
      <c r="AR199">
        <v>0</v>
      </c>
    </row>
    <row r="200" spans="1:44" x14ac:dyDescent="0.2">
      <c r="A200">
        <f>ROW(Source!A169)</f>
        <v>169</v>
      </c>
      <c r="B200">
        <v>42706724</v>
      </c>
      <c r="C200">
        <v>42559287</v>
      </c>
      <c r="D200">
        <v>30578610</v>
      </c>
      <c r="E200">
        <v>1</v>
      </c>
      <c r="F200">
        <v>1</v>
      </c>
      <c r="G200">
        <v>30515945</v>
      </c>
      <c r="H200">
        <v>3</v>
      </c>
      <c r="I200" t="s">
        <v>599</v>
      </c>
      <c r="J200" t="s">
        <v>600</v>
      </c>
      <c r="K200" t="s">
        <v>601</v>
      </c>
      <c r="L200">
        <v>1354</v>
      </c>
      <c r="N200">
        <v>1010</v>
      </c>
      <c r="O200" t="s">
        <v>43</v>
      </c>
      <c r="P200" t="s">
        <v>43</v>
      </c>
      <c r="Q200">
        <v>1</v>
      </c>
      <c r="X200">
        <v>22</v>
      </c>
      <c r="Y200">
        <v>17.11</v>
      </c>
      <c r="Z200">
        <v>0</v>
      </c>
      <c r="AA200">
        <v>0</v>
      </c>
      <c r="AB200">
        <v>0</v>
      </c>
      <c r="AC200">
        <v>0</v>
      </c>
      <c r="AD200">
        <v>1</v>
      </c>
      <c r="AE200">
        <v>0</v>
      </c>
      <c r="AF200" t="s">
        <v>3</v>
      </c>
      <c r="AG200">
        <v>22</v>
      </c>
      <c r="AH200">
        <v>2</v>
      </c>
      <c r="AI200">
        <v>42706724</v>
      </c>
      <c r="AJ200">
        <v>134</v>
      </c>
      <c r="AK200">
        <v>0</v>
      </c>
      <c r="AL200">
        <v>0</v>
      </c>
      <c r="AM200">
        <v>0</v>
      </c>
      <c r="AN200">
        <v>0</v>
      </c>
      <c r="AO200">
        <v>0</v>
      </c>
      <c r="AP200">
        <v>0</v>
      </c>
      <c r="AQ200">
        <v>0</v>
      </c>
      <c r="AR200">
        <v>0</v>
      </c>
    </row>
    <row r="201" spans="1:44" x14ac:dyDescent="0.2">
      <c r="A201">
        <f>ROW(Source!A169)</f>
        <v>169</v>
      </c>
      <c r="B201">
        <v>42706725</v>
      </c>
      <c r="C201">
        <v>42559287</v>
      </c>
      <c r="D201">
        <v>30533871</v>
      </c>
      <c r="E201">
        <v>30515945</v>
      </c>
      <c r="F201">
        <v>1</v>
      </c>
      <c r="G201">
        <v>30515945</v>
      </c>
      <c r="H201">
        <v>3</v>
      </c>
      <c r="I201" t="s">
        <v>670</v>
      </c>
      <c r="J201" t="s">
        <v>3</v>
      </c>
      <c r="K201" t="s">
        <v>671</v>
      </c>
      <c r="L201">
        <v>1301</v>
      </c>
      <c r="N201">
        <v>1003</v>
      </c>
      <c r="O201" t="s">
        <v>38</v>
      </c>
      <c r="P201" t="s">
        <v>38</v>
      </c>
      <c r="Q201">
        <v>1</v>
      </c>
      <c r="X201">
        <v>100</v>
      </c>
      <c r="Y201">
        <v>0</v>
      </c>
      <c r="Z201">
        <v>0</v>
      </c>
      <c r="AA201">
        <v>0</v>
      </c>
      <c r="AB201">
        <v>0</v>
      </c>
      <c r="AC201">
        <v>0</v>
      </c>
      <c r="AD201">
        <v>0</v>
      </c>
      <c r="AE201">
        <v>0</v>
      </c>
      <c r="AF201" t="s">
        <v>3</v>
      </c>
      <c r="AG201">
        <v>100</v>
      </c>
      <c r="AH201">
        <v>3</v>
      </c>
      <c r="AI201">
        <v>-1</v>
      </c>
      <c r="AJ201" t="s">
        <v>3</v>
      </c>
      <c r="AK201">
        <v>0</v>
      </c>
      <c r="AL201">
        <v>0</v>
      </c>
      <c r="AM201">
        <v>0</v>
      </c>
      <c r="AN201">
        <v>0</v>
      </c>
      <c r="AO201">
        <v>0</v>
      </c>
      <c r="AP201">
        <v>0</v>
      </c>
      <c r="AQ201">
        <v>0</v>
      </c>
      <c r="AR201">
        <v>0</v>
      </c>
    </row>
    <row r="202" spans="1:44" x14ac:dyDescent="0.2">
      <c r="A202">
        <f>ROW(Source!A169)</f>
        <v>169</v>
      </c>
      <c r="B202">
        <v>42706726</v>
      </c>
      <c r="C202">
        <v>42559287</v>
      </c>
      <c r="D202">
        <v>30541208</v>
      </c>
      <c r="E202">
        <v>30515945</v>
      </c>
      <c r="F202">
        <v>1</v>
      </c>
      <c r="G202">
        <v>30515945</v>
      </c>
      <c r="H202">
        <v>3</v>
      </c>
      <c r="I202" t="s">
        <v>555</v>
      </c>
      <c r="J202" t="s">
        <v>3</v>
      </c>
      <c r="K202" t="s">
        <v>556</v>
      </c>
      <c r="L202">
        <v>1344</v>
      </c>
      <c r="N202">
        <v>1008</v>
      </c>
      <c r="O202" t="s">
        <v>554</v>
      </c>
      <c r="P202" t="s">
        <v>554</v>
      </c>
      <c r="Q202">
        <v>1</v>
      </c>
      <c r="X202">
        <v>8.75</v>
      </c>
      <c r="Y202">
        <v>1</v>
      </c>
      <c r="Z202">
        <v>0</v>
      </c>
      <c r="AA202">
        <v>0</v>
      </c>
      <c r="AB202">
        <v>0</v>
      </c>
      <c r="AC202">
        <v>0</v>
      </c>
      <c r="AD202">
        <v>1</v>
      </c>
      <c r="AE202">
        <v>0</v>
      </c>
      <c r="AF202" t="s">
        <v>3</v>
      </c>
      <c r="AG202">
        <v>8.75</v>
      </c>
      <c r="AH202">
        <v>2</v>
      </c>
      <c r="AI202">
        <v>42706726</v>
      </c>
      <c r="AJ202">
        <v>136</v>
      </c>
      <c r="AK202">
        <v>0</v>
      </c>
      <c r="AL202">
        <v>0</v>
      </c>
      <c r="AM202">
        <v>0</v>
      </c>
      <c r="AN202">
        <v>0</v>
      </c>
      <c r="AO202">
        <v>0</v>
      </c>
      <c r="AP202">
        <v>0</v>
      </c>
      <c r="AQ202">
        <v>0</v>
      </c>
      <c r="AR202">
        <v>0</v>
      </c>
    </row>
    <row r="203" spans="1:44" x14ac:dyDescent="0.2">
      <c r="A203">
        <f>ROW(Source!A172)</f>
        <v>172</v>
      </c>
      <c r="B203">
        <v>42706728</v>
      </c>
      <c r="C203">
        <v>42559293</v>
      </c>
      <c r="D203">
        <v>30515951</v>
      </c>
      <c r="E203">
        <v>30515945</v>
      </c>
      <c r="F203">
        <v>1</v>
      </c>
      <c r="G203">
        <v>30515945</v>
      </c>
      <c r="H203">
        <v>1</v>
      </c>
      <c r="I203" t="s">
        <v>549</v>
      </c>
      <c r="J203" t="s">
        <v>3</v>
      </c>
      <c r="K203" t="s">
        <v>550</v>
      </c>
      <c r="L203">
        <v>1191</v>
      </c>
      <c r="N203">
        <v>1013</v>
      </c>
      <c r="O203" t="s">
        <v>551</v>
      </c>
      <c r="P203" t="s">
        <v>551</v>
      </c>
      <c r="Q203">
        <v>1</v>
      </c>
      <c r="X203">
        <v>86.53</v>
      </c>
      <c r="Y203">
        <v>0</v>
      </c>
      <c r="Z203">
        <v>0</v>
      </c>
      <c r="AA203">
        <v>0</v>
      </c>
      <c r="AB203">
        <v>0</v>
      </c>
      <c r="AC203">
        <v>0</v>
      </c>
      <c r="AD203">
        <v>1</v>
      </c>
      <c r="AE203">
        <v>1</v>
      </c>
      <c r="AF203" t="s">
        <v>22</v>
      </c>
      <c r="AG203">
        <v>99.509499999999989</v>
      </c>
      <c r="AH203">
        <v>2</v>
      </c>
      <c r="AI203">
        <v>42706728</v>
      </c>
      <c r="AJ203">
        <v>137</v>
      </c>
      <c r="AK203">
        <v>0</v>
      </c>
      <c r="AL203">
        <v>0</v>
      </c>
      <c r="AM203">
        <v>0</v>
      </c>
      <c r="AN203">
        <v>0</v>
      </c>
      <c r="AO203">
        <v>0</v>
      </c>
      <c r="AP203">
        <v>0</v>
      </c>
      <c r="AQ203">
        <v>0</v>
      </c>
      <c r="AR203">
        <v>0</v>
      </c>
    </row>
    <row r="204" spans="1:44" x14ac:dyDescent="0.2">
      <c r="A204">
        <f>ROW(Source!A172)</f>
        <v>172</v>
      </c>
      <c r="B204">
        <v>42706729</v>
      </c>
      <c r="C204">
        <v>42559293</v>
      </c>
      <c r="D204">
        <v>30596074</v>
      </c>
      <c r="E204">
        <v>1</v>
      </c>
      <c r="F204">
        <v>1</v>
      </c>
      <c r="G204">
        <v>30515945</v>
      </c>
      <c r="H204">
        <v>2</v>
      </c>
      <c r="I204" t="s">
        <v>577</v>
      </c>
      <c r="J204" t="s">
        <v>578</v>
      </c>
      <c r="K204" t="s">
        <v>579</v>
      </c>
      <c r="L204">
        <v>1367</v>
      </c>
      <c r="N204">
        <v>1011</v>
      </c>
      <c r="O204" t="s">
        <v>564</v>
      </c>
      <c r="P204" t="s">
        <v>564</v>
      </c>
      <c r="Q204">
        <v>1</v>
      </c>
      <c r="X204">
        <v>0.01</v>
      </c>
      <c r="Y204">
        <v>0</v>
      </c>
      <c r="Z204">
        <v>76.81</v>
      </c>
      <c r="AA204">
        <v>14.36</v>
      </c>
      <c r="AB204">
        <v>0</v>
      </c>
      <c r="AC204">
        <v>0</v>
      </c>
      <c r="AD204">
        <v>1</v>
      </c>
      <c r="AE204">
        <v>0</v>
      </c>
      <c r="AF204" t="s">
        <v>21</v>
      </c>
      <c r="AG204">
        <v>1.2500000000000001E-2</v>
      </c>
      <c r="AH204">
        <v>2</v>
      </c>
      <c r="AI204">
        <v>42706729</v>
      </c>
      <c r="AJ204">
        <v>138</v>
      </c>
      <c r="AK204">
        <v>0</v>
      </c>
      <c r="AL204">
        <v>0</v>
      </c>
      <c r="AM204">
        <v>0</v>
      </c>
      <c r="AN204">
        <v>0</v>
      </c>
      <c r="AO204">
        <v>0</v>
      </c>
      <c r="AP204">
        <v>0</v>
      </c>
      <c r="AQ204">
        <v>0</v>
      </c>
      <c r="AR204">
        <v>0</v>
      </c>
    </row>
    <row r="205" spans="1:44" x14ac:dyDescent="0.2">
      <c r="A205">
        <f>ROW(Source!A172)</f>
        <v>172</v>
      </c>
      <c r="B205">
        <v>42706731</v>
      </c>
      <c r="C205">
        <v>42559293</v>
      </c>
      <c r="D205">
        <v>30596127</v>
      </c>
      <c r="E205">
        <v>1</v>
      </c>
      <c r="F205">
        <v>1</v>
      </c>
      <c r="G205">
        <v>30515945</v>
      </c>
      <c r="H205">
        <v>2</v>
      </c>
      <c r="I205" t="s">
        <v>602</v>
      </c>
      <c r="J205" t="s">
        <v>603</v>
      </c>
      <c r="K205" t="s">
        <v>604</v>
      </c>
      <c r="L205">
        <v>1367</v>
      </c>
      <c r="N205">
        <v>1011</v>
      </c>
      <c r="O205" t="s">
        <v>564</v>
      </c>
      <c r="P205" t="s">
        <v>564</v>
      </c>
      <c r="Q205">
        <v>1</v>
      </c>
      <c r="X205">
        <v>10</v>
      </c>
      <c r="Y205">
        <v>0</v>
      </c>
      <c r="Z205">
        <v>0.53</v>
      </c>
      <c r="AA205">
        <v>0.04</v>
      </c>
      <c r="AB205">
        <v>0</v>
      </c>
      <c r="AC205">
        <v>0</v>
      </c>
      <c r="AD205">
        <v>1</v>
      </c>
      <c r="AE205">
        <v>0</v>
      </c>
      <c r="AF205" t="s">
        <v>21</v>
      </c>
      <c r="AG205">
        <v>12.5</v>
      </c>
      <c r="AH205">
        <v>2</v>
      </c>
      <c r="AI205">
        <v>42706731</v>
      </c>
      <c r="AJ205">
        <v>139</v>
      </c>
      <c r="AK205">
        <v>0</v>
      </c>
      <c r="AL205">
        <v>0</v>
      </c>
      <c r="AM205">
        <v>0</v>
      </c>
      <c r="AN205">
        <v>0</v>
      </c>
      <c r="AO205">
        <v>0</v>
      </c>
      <c r="AP205">
        <v>0</v>
      </c>
      <c r="AQ205">
        <v>0</v>
      </c>
      <c r="AR205">
        <v>0</v>
      </c>
    </row>
    <row r="206" spans="1:44" x14ac:dyDescent="0.2">
      <c r="A206">
        <f>ROW(Source!A172)</f>
        <v>172</v>
      </c>
      <c r="B206">
        <v>42706730</v>
      </c>
      <c r="C206">
        <v>42559293</v>
      </c>
      <c r="D206">
        <v>30595316</v>
      </c>
      <c r="E206">
        <v>1</v>
      </c>
      <c r="F206">
        <v>1</v>
      </c>
      <c r="G206">
        <v>30515945</v>
      </c>
      <c r="H206">
        <v>2</v>
      </c>
      <c r="I206" t="s">
        <v>605</v>
      </c>
      <c r="J206" t="s">
        <v>606</v>
      </c>
      <c r="K206" t="s">
        <v>607</v>
      </c>
      <c r="L206">
        <v>1367</v>
      </c>
      <c r="N206">
        <v>1011</v>
      </c>
      <c r="O206" t="s">
        <v>564</v>
      </c>
      <c r="P206" t="s">
        <v>564</v>
      </c>
      <c r="Q206">
        <v>1</v>
      </c>
      <c r="X206">
        <v>0.01</v>
      </c>
      <c r="Y206">
        <v>0</v>
      </c>
      <c r="Z206">
        <v>98.7</v>
      </c>
      <c r="AA206">
        <v>24.5</v>
      </c>
      <c r="AB206">
        <v>0</v>
      </c>
      <c r="AC206">
        <v>0</v>
      </c>
      <c r="AD206">
        <v>1</v>
      </c>
      <c r="AE206">
        <v>0</v>
      </c>
      <c r="AF206" t="s">
        <v>21</v>
      </c>
      <c r="AG206">
        <v>1.2500000000000001E-2</v>
      </c>
      <c r="AH206">
        <v>2</v>
      </c>
      <c r="AI206">
        <v>42706730</v>
      </c>
      <c r="AJ206">
        <v>140</v>
      </c>
      <c r="AK206">
        <v>0</v>
      </c>
      <c r="AL206">
        <v>0</v>
      </c>
      <c r="AM206">
        <v>0</v>
      </c>
      <c r="AN206">
        <v>0</v>
      </c>
      <c r="AO206">
        <v>0</v>
      </c>
      <c r="AP206">
        <v>0</v>
      </c>
      <c r="AQ206">
        <v>0</v>
      </c>
      <c r="AR206">
        <v>0</v>
      </c>
    </row>
    <row r="207" spans="1:44" x14ac:dyDescent="0.2">
      <c r="A207">
        <f>ROW(Source!A172)</f>
        <v>172</v>
      </c>
      <c r="B207">
        <v>42706732</v>
      </c>
      <c r="C207">
        <v>42559293</v>
      </c>
      <c r="D207">
        <v>30574246</v>
      </c>
      <c r="E207">
        <v>1</v>
      </c>
      <c r="F207">
        <v>1</v>
      </c>
      <c r="G207">
        <v>30515945</v>
      </c>
      <c r="H207">
        <v>3</v>
      </c>
      <c r="I207" t="s">
        <v>608</v>
      </c>
      <c r="J207" t="s">
        <v>609</v>
      </c>
      <c r="K207" t="s">
        <v>610</v>
      </c>
      <c r="L207">
        <v>1346</v>
      </c>
      <c r="N207">
        <v>1009</v>
      </c>
      <c r="O207" t="s">
        <v>611</v>
      </c>
      <c r="P207" t="s">
        <v>611</v>
      </c>
      <c r="Q207">
        <v>1</v>
      </c>
      <c r="X207">
        <v>0.3</v>
      </c>
      <c r="Y207">
        <v>520.52</v>
      </c>
      <c r="Z207">
        <v>0</v>
      </c>
      <c r="AA207">
        <v>0</v>
      </c>
      <c r="AB207">
        <v>0</v>
      </c>
      <c r="AC207">
        <v>0</v>
      </c>
      <c r="AD207">
        <v>1</v>
      </c>
      <c r="AE207">
        <v>0</v>
      </c>
      <c r="AF207" t="s">
        <v>3</v>
      </c>
      <c r="AG207">
        <v>0.3</v>
      </c>
      <c r="AH207">
        <v>2</v>
      </c>
      <c r="AI207">
        <v>42706732</v>
      </c>
      <c r="AJ207">
        <v>141</v>
      </c>
      <c r="AK207">
        <v>0</v>
      </c>
      <c r="AL207">
        <v>0</v>
      </c>
      <c r="AM207">
        <v>0</v>
      </c>
      <c r="AN207">
        <v>0</v>
      </c>
      <c r="AO207">
        <v>0</v>
      </c>
      <c r="AP207">
        <v>0</v>
      </c>
      <c r="AQ207">
        <v>0</v>
      </c>
      <c r="AR207">
        <v>0</v>
      </c>
    </row>
    <row r="208" spans="1:44" x14ac:dyDescent="0.2">
      <c r="A208">
        <f>ROW(Source!A172)</f>
        <v>172</v>
      </c>
      <c r="B208">
        <v>42706733</v>
      </c>
      <c r="C208">
        <v>42559293</v>
      </c>
      <c r="D208">
        <v>30533865</v>
      </c>
      <c r="E208">
        <v>30515945</v>
      </c>
      <c r="F208">
        <v>1</v>
      </c>
      <c r="G208">
        <v>30515945</v>
      </c>
      <c r="H208">
        <v>3</v>
      </c>
      <c r="I208" t="s">
        <v>672</v>
      </c>
      <c r="J208" t="s">
        <v>3</v>
      </c>
      <c r="K208" t="s">
        <v>673</v>
      </c>
      <c r="L208">
        <v>1354</v>
      </c>
      <c r="N208">
        <v>1010</v>
      </c>
      <c r="O208" t="s">
        <v>43</v>
      </c>
      <c r="P208" t="s">
        <v>43</v>
      </c>
      <c r="Q208">
        <v>1</v>
      </c>
      <c r="X208">
        <v>100</v>
      </c>
      <c r="Y208">
        <v>0</v>
      </c>
      <c r="Z208">
        <v>0</v>
      </c>
      <c r="AA208">
        <v>0</v>
      </c>
      <c r="AB208">
        <v>0</v>
      </c>
      <c r="AC208">
        <v>0</v>
      </c>
      <c r="AD208">
        <v>0</v>
      </c>
      <c r="AE208">
        <v>0</v>
      </c>
      <c r="AF208" t="s">
        <v>3</v>
      </c>
      <c r="AG208">
        <v>100</v>
      </c>
      <c r="AH208">
        <v>3</v>
      </c>
      <c r="AI208">
        <v>-1</v>
      </c>
      <c r="AJ208" t="s">
        <v>3</v>
      </c>
      <c r="AK208">
        <v>0</v>
      </c>
      <c r="AL208">
        <v>0</v>
      </c>
      <c r="AM208">
        <v>0</v>
      </c>
      <c r="AN208">
        <v>0</v>
      </c>
      <c r="AO208">
        <v>0</v>
      </c>
      <c r="AP208">
        <v>0</v>
      </c>
      <c r="AQ208">
        <v>0</v>
      </c>
      <c r="AR208">
        <v>0</v>
      </c>
    </row>
    <row r="209" spans="1:44" x14ac:dyDescent="0.2">
      <c r="A209">
        <f>ROW(Source!A172)</f>
        <v>172</v>
      </c>
      <c r="B209">
        <v>42706734</v>
      </c>
      <c r="C209">
        <v>42559293</v>
      </c>
      <c r="D209">
        <v>30533879</v>
      </c>
      <c r="E209">
        <v>30515945</v>
      </c>
      <c r="F209">
        <v>1</v>
      </c>
      <c r="G209">
        <v>30515945</v>
      </c>
      <c r="H209">
        <v>3</v>
      </c>
      <c r="I209" t="s">
        <v>674</v>
      </c>
      <c r="J209" t="s">
        <v>3</v>
      </c>
      <c r="K209" t="s">
        <v>675</v>
      </c>
      <c r="L209">
        <v>1354</v>
      </c>
      <c r="N209">
        <v>1010</v>
      </c>
      <c r="O209" t="s">
        <v>43</v>
      </c>
      <c r="P209" t="s">
        <v>43</v>
      </c>
      <c r="Q209">
        <v>1</v>
      </c>
      <c r="X209">
        <v>0</v>
      </c>
      <c r="Y209">
        <v>0</v>
      </c>
      <c r="Z209">
        <v>0</v>
      </c>
      <c r="AA209">
        <v>0</v>
      </c>
      <c r="AB209">
        <v>0</v>
      </c>
      <c r="AC209">
        <v>0</v>
      </c>
      <c r="AD209">
        <v>0</v>
      </c>
      <c r="AE209">
        <v>0</v>
      </c>
      <c r="AF209" t="s">
        <v>3</v>
      </c>
      <c r="AG209">
        <v>0</v>
      </c>
      <c r="AH209">
        <v>3</v>
      </c>
      <c r="AI209">
        <v>-1</v>
      </c>
      <c r="AJ209" t="s">
        <v>3</v>
      </c>
      <c r="AK209">
        <v>0</v>
      </c>
      <c r="AL209">
        <v>0</v>
      </c>
      <c r="AM209">
        <v>0</v>
      </c>
      <c r="AN209">
        <v>0</v>
      </c>
      <c r="AO209">
        <v>0</v>
      </c>
      <c r="AP209">
        <v>0</v>
      </c>
      <c r="AQ209">
        <v>0</v>
      </c>
      <c r="AR209">
        <v>0</v>
      </c>
    </row>
    <row r="210" spans="1:44" x14ac:dyDescent="0.2">
      <c r="A210">
        <f>ROW(Source!A173)</f>
        <v>173</v>
      </c>
      <c r="B210">
        <v>42706728</v>
      </c>
      <c r="C210">
        <v>42559293</v>
      </c>
      <c r="D210">
        <v>30515951</v>
      </c>
      <c r="E210">
        <v>30515945</v>
      </c>
      <c r="F210">
        <v>1</v>
      </c>
      <c r="G210">
        <v>30515945</v>
      </c>
      <c r="H210">
        <v>1</v>
      </c>
      <c r="I210" t="s">
        <v>549</v>
      </c>
      <c r="J210" t="s">
        <v>3</v>
      </c>
      <c r="K210" t="s">
        <v>550</v>
      </c>
      <c r="L210">
        <v>1191</v>
      </c>
      <c r="N210">
        <v>1013</v>
      </c>
      <c r="O210" t="s">
        <v>551</v>
      </c>
      <c r="P210" t="s">
        <v>551</v>
      </c>
      <c r="Q210">
        <v>1</v>
      </c>
      <c r="X210">
        <v>86.53</v>
      </c>
      <c r="Y210">
        <v>0</v>
      </c>
      <c r="Z210">
        <v>0</v>
      </c>
      <c r="AA210">
        <v>0</v>
      </c>
      <c r="AB210">
        <v>0</v>
      </c>
      <c r="AC210">
        <v>0</v>
      </c>
      <c r="AD210">
        <v>1</v>
      </c>
      <c r="AE210">
        <v>1</v>
      </c>
      <c r="AF210" t="s">
        <v>22</v>
      </c>
      <c r="AG210">
        <v>99.509499999999989</v>
      </c>
      <c r="AH210">
        <v>2</v>
      </c>
      <c r="AI210">
        <v>42706728</v>
      </c>
      <c r="AJ210">
        <v>142</v>
      </c>
      <c r="AK210">
        <v>0</v>
      </c>
      <c r="AL210">
        <v>0</v>
      </c>
      <c r="AM210">
        <v>0</v>
      </c>
      <c r="AN210">
        <v>0</v>
      </c>
      <c r="AO210">
        <v>0</v>
      </c>
      <c r="AP210">
        <v>0</v>
      </c>
      <c r="AQ210">
        <v>0</v>
      </c>
      <c r="AR210">
        <v>0</v>
      </c>
    </row>
    <row r="211" spans="1:44" x14ac:dyDescent="0.2">
      <c r="A211">
        <f>ROW(Source!A173)</f>
        <v>173</v>
      </c>
      <c r="B211">
        <v>42706729</v>
      </c>
      <c r="C211">
        <v>42559293</v>
      </c>
      <c r="D211">
        <v>30596074</v>
      </c>
      <c r="E211">
        <v>1</v>
      </c>
      <c r="F211">
        <v>1</v>
      </c>
      <c r="G211">
        <v>30515945</v>
      </c>
      <c r="H211">
        <v>2</v>
      </c>
      <c r="I211" t="s">
        <v>577</v>
      </c>
      <c r="J211" t="s">
        <v>578</v>
      </c>
      <c r="K211" t="s">
        <v>579</v>
      </c>
      <c r="L211">
        <v>1367</v>
      </c>
      <c r="N211">
        <v>1011</v>
      </c>
      <c r="O211" t="s">
        <v>564</v>
      </c>
      <c r="P211" t="s">
        <v>564</v>
      </c>
      <c r="Q211">
        <v>1</v>
      </c>
      <c r="X211">
        <v>0.01</v>
      </c>
      <c r="Y211">
        <v>0</v>
      </c>
      <c r="Z211">
        <v>76.81</v>
      </c>
      <c r="AA211">
        <v>14.36</v>
      </c>
      <c r="AB211">
        <v>0</v>
      </c>
      <c r="AC211">
        <v>0</v>
      </c>
      <c r="AD211">
        <v>1</v>
      </c>
      <c r="AE211">
        <v>0</v>
      </c>
      <c r="AF211" t="s">
        <v>21</v>
      </c>
      <c r="AG211">
        <v>1.2500000000000001E-2</v>
      </c>
      <c r="AH211">
        <v>2</v>
      </c>
      <c r="AI211">
        <v>42706729</v>
      </c>
      <c r="AJ211">
        <v>143</v>
      </c>
      <c r="AK211">
        <v>0</v>
      </c>
      <c r="AL211">
        <v>0</v>
      </c>
      <c r="AM211">
        <v>0</v>
      </c>
      <c r="AN211">
        <v>0</v>
      </c>
      <c r="AO211">
        <v>0</v>
      </c>
      <c r="AP211">
        <v>0</v>
      </c>
      <c r="AQ211">
        <v>0</v>
      </c>
      <c r="AR211">
        <v>0</v>
      </c>
    </row>
    <row r="212" spans="1:44" x14ac:dyDescent="0.2">
      <c r="A212">
        <f>ROW(Source!A173)</f>
        <v>173</v>
      </c>
      <c r="B212">
        <v>42706731</v>
      </c>
      <c r="C212">
        <v>42559293</v>
      </c>
      <c r="D212">
        <v>30596127</v>
      </c>
      <c r="E212">
        <v>1</v>
      </c>
      <c r="F212">
        <v>1</v>
      </c>
      <c r="G212">
        <v>30515945</v>
      </c>
      <c r="H212">
        <v>2</v>
      </c>
      <c r="I212" t="s">
        <v>602</v>
      </c>
      <c r="J212" t="s">
        <v>603</v>
      </c>
      <c r="K212" t="s">
        <v>604</v>
      </c>
      <c r="L212">
        <v>1367</v>
      </c>
      <c r="N212">
        <v>1011</v>
      </c>
      <c r="O212" t="s">
        <v>564</v>
      </c>
      <c r="P212" t="s">
        <v>564</v>
      </c>
      <c r="Q212">
        <v>1</v>
      </c>
      <c r="X212">
        <v>10</v>
      </c>
      <c r="Y212">
        <v>0</v>
      </c>
      <c r="Z212">
        <v>0.53</v>
      </c>
      <c r="AA212">
        <v>0.04</v>
      </c>
      <c r="AB212">
        <v>0</v>
      </c>
      <c r="AC212">
        <v>0</v>
      </c>
      <c r="AD212">
        <v>1</v>
      </c>
      <c r="AE212">
        <v>0</v>
      </c>
      <c r="AF212" t="s">
        <v>21</v>
      </c>
      <c r="AG212">
        <v>12.5</v>
      </c>
      <c r="AH212">
        <v>2</v>
      </c>
      <c r="AI212">
        <v>42706731</v>
      </c>
      <c r="AJ212">
        <v>144</v>
      </c>
      <c r="AK212">
        <v>0</v>
      </c>
      <c r="AL212">
        <v>0</v>
      </c>
      <c r="AM212">
        <v>0</v>
      </c>
      <c r="AN212">
        <v>0</v>
      </c>
      <c r="AO212">
        <v>0</v>
      </c>
      <c r="AP212">
        <v>0</v>
      </c>
      <c r="AQ212">
        <v>0</v>
      </c>
      <c r="AR212">
        <v>0</v>
      </c>
    </row>
    <row r="213" spans="1:44" x14ac:dyDescent="0.2">
      <c r="A213">
        <f>ROW(Source!A173)</f>
        <v>173</v>
      </c>
      <c r="B213">
        <v>42706730</v>
      </c>
      <c r="C213">
        <v>42559293</v>
      </c>
      <c r="D213">
        <v>30595316</v>
      </c>
      <c r="E213">
        <v>1</v>
      </c>
      <c r="F213">
        <v>1</v>
      </c>
      <c r="G213">
        <v>30515945</v>
      </c>
      <c r="H213">
        <v>2</v>
      </c>
      <c r="I213" t="s">
        <v>605</v>
      </c>
      <c r="J213" t="s">
        <v>606</v>
      </c>
      <c r="K213" t="s">
        <v>607</v>
      </c>
      <c r="L213">
        <v>1367</v>
      </c>
      <c r="N213">
        <v>1011</v>
      </c>
      <c r="O213" t="s">
        <v>564</v>
      </c>
      <c r="P213" t="s">
        <v>564</v>
      </c>
      <c r="Q213">
        <v>1</v>
      </c>
      <c r="X213">
        <v>0.01</v>
      </c>
      <c r="Y213">
        <v>0</v>
      </c>
      <c r="Z213">
        <v>98.7</v>
      </c>
      <c r="AA213">
        <v>24.5</v>
      </c>
      <c r="AB213">
        <v>0</v>
      </c>
      <c r="AC213">
        <v>0</v>
      </c>
      <c r="AD213">
        <v>1</v>
      </c>
      <c r="AE213">
        <v>0</v>
      </c>
      <c r="AF213" t="s">
        <v>21</v>
      </c>
      <c r="AG213">
        <v>1.2500000000000001E-2</v>
      </c>
      <c r="AH213">
        <v>2</v>
      </c>
      <c r="AI213">
        <v>42706730</v>
      </c>
      <c r="AJ213">
        <v>145</v>
      </c>
      <c r="AK213">
        <v>0</v>
      </c>
      <c r="AL213">
        <v>0</v>
      </c>
      <c r="AM213">
        <v>0</v>
      </c>
      <c r="AN213">
        <v>0</v>
      </c>
      <c r="AO213">
        <v>0</v>
      </c>
      <c r="AP213">
        <v>0</v>
      </c>
      <c r="AQ213">
        <v>0</v>
      </c>
      <c r="AR213">
        <v>0</v>
      </c>
    </row>
    <row r="214" spans="1:44" x14ac:dyDescent="0.2">
      <c r="A214">
        <f>ROW(Source!A173)</f>
        <v>173</v>
      </c>
      <c r="B214">
        <v>42706732</v>
      </c>
      <c r="C214">
        <v>42559293</v>
      </c>
      <c r="D214">
        <v>30574246</v>
      </c>
      <c r="E214">
        <v>1</v>
      </c>
      <c r="F214">
        <v>1</v>
      </c>
      <c r="G214">
        <v>30515945</v>
      </c>
      <c r="H214">
        <v>3</v>
      </c>
      <c r="I214" t="s">
        <v>608</v>
      </c>
      <c r="J214" t="s">
        <v>609</v>
      </c>
      <c r="K214" t="s">
        <v>610</v>
      </c>
      <c r="L214">
        <v>1346</v>
      </c>
      <c r="N214">
        <v>1009</v>
      </c>
      <c r="O214" t="s">
        <v>611</v>
      </c>
      <c r="P214" t="s">
        <v>611</v>
      </c>
      <c r="Q214">
        <v>1</v>
      </c>
      <c r="X214">
        <v>0.3</v>
      </c>
      <c r="Y214">
        <v>520.52</v>
      </c>
      <c r="Z214">
        <v>0</v>
      </c>
      <c r="AA214">
        <v>0</v>
      </c>
      <c r="AB214">
        <v>0</v>
      </c>
      <c r="AC214">
        <v>0</v>
      </c>
      <c r="AD214">
        <v>1</v>
      </c>
      <c r="AE214">
        <v>0</v>
      </c>
      <c r="AF214" t="s">
        <v>3</v>
      </c>
      <c r="AG214">
        <v>0.3</v>
      </c>
      <c r="AH214">
        <v>2</v>
      </c>
      <c r="AI214">
        <v>42706732</v>
      </c>
      <c r="AJ214">
        <v>146</v>
      </c>
      <c r="AK214">
        <v>0</v>
      </c>
      <c r="AL214">
        <v>0</v>
      </c>
      <c r="AM214">
        <v>0</v>
      </c>
      <c r="AN214">
        <v>0</v>
      </c>
      <c r="AO214">
        <v>0</v>
      </c>
      <c r="AP214">
        <v>0</v>
      </c>
      <c r="AQ214">
        <v>0</v>
      </c>
      <c r="AR214">
        <v>0</v>
      </c>
    </row>
    <row r="215" spans="1:44" x14ac:dyDescent="0.2">
      <c r="A215">
        <f>ROW(Source!A173)</f>
        <v>173</v>
      </c>
      <c r="B215">
        <v>42706733</v>
      </c>
      <c r="C215">
        <v>42559293</v>
      </c>
      <c r="D215">
        <v>30533865</v>
      </c>
      <c r="E215">
        <v>30515945</v>
      </c>
      <c r="F215">
        <v>1</v>
      </c>
      <c r="G215">
        <v>30515945</v>
      </c>
      <c r="H215">
        <v>3</v>
      </c>
      <c r="I215" t="s">
        <v>672</v>
      </c>
      <c r="J215" t="s">
        <v>3</v>
      </c>
      <c r="K215" t="s">
        <v>673</v>
      </c>
      <c r="L215">
        <v>1354</v>
      </c>
      <c r="N215">
        <v>1010</v>
      </c>
      <c r="O215" t="s">
        <v>43</v>
      </c>
      <c r="P215" t="s">
        <v>43</v>
      </c>
      <c r="Q215">
        <v>1</v>
      </c>
      <c r="X215">
        <v>100</v>
      </c>
      <c r="Y215">
        <v>0</v>
      </c>
      <c r="Z215">
        <v>0</v>
      </c>
      <c r="AA215">
        <v>0</v>
      </c>
      <c r="AB215">
        <v>0</v>
      </c>
      <c r="AC215">
        <v>0</v>
      </c>
      <c r="AD215">
        <v>0</v>
      </c>
      <c r="AE215">
        <v>0</v>
      </c>
      <c r="AF215" t="s">
        <v>3</v>
      </c>
      <c r="AG215">
        <v>100</v>
      </c>
      <c r="AH215">
        <v>3</v>
      </c>
      <c r="AI215">
        <v>-1</v>
      </c>
      <c r="AJ215" t="s">
        <v>3</v>
      </c>
      <c r="AK215">
        <v>0</v>
      </c>
      <c r="AL215">
        <v>0</v>
      </c>
      <c r="AM215">
        <v>0</v>
      </c>
      <c r="AN215">
        <v>0</v>
      </c>
      <c r="AO215">
        <v>0</v>
      </c>
      <c r="AP215">
        <v>0</v>
      </c>
      <c r="AQ215">
        <v>0</v>
      </c>
      <c r="AR215">
        <v>0</v>
      </c>
    </row>
    <row r="216" spans="1:44" x14ac:dyDescent="0.2">
      <c r="A216">
        <f>ROW(Source!A173)</f>
        <v>173</v>
      </c>
      <c r="B216">
        <v>42706734</v>
      </c>
      <c r="C216">
        <v>42559293</v>
      </c>
      <c r="D216">
        <v>30533879</v>
      </c>
      <c r="E216">
        <v>30515945</v>
      </c>
      <c r="F216">
        <v>1</v>
      </c>
      <c r="G216">
        <v>30515945</v>
      </c>
      <c r="H216">
        <v>3</v>
      </c>
      <c r="I216" t="s">
        <v>674</v>
      </c>
      <c r="J216" t="s">
        <v>3</v>
      </c>
      <c r="K216" t="s">
        <v>675</v>
      </c>
      <c r="L216">
        <v>1354</v>
      </c>
      <c r="N216">
        <v>1010</v>
      </c>
      <c r="O216" t="s">
        <v>43</v>
      </c>
      <c r="P216" t="s">
        <v>43</v>
      </c>
      <c r="Q216">
        <v>1</v>
      </c>
      <c r="X216">
        <v>0</v>
      </c>
      <c r="Y216">
        <v>0</v>
      </c>
      <c r="Z216">
        <v>0</v>
      </c>
      <c r="AA216">
        <v>0</v>
      </c>
      <c r="AB216">
        <v>0</v>
      </c>
      <c r="AC216">
        <v>0</v>
      </c>
      <c r="AD216">
        <v>0</v>
      </c>
      <c r="AE216">
        <v>0</v>
      </c>
      <c r="AF216" t="s">
        <v>3</v>
      </c>
      <c r="AG216">
        <v>0</v>
      </c>
      <c r="AH216">
        <v>3</v>
      </c>
      <c r="AI216">
        <v>-1</v>
      </c>
      <c r="AJ216" t="s">
        <v>3</v>
      </c>
      <c r="AK216">
        <v>0</v>
      </c>
      <c r="AL216">
        <v>0</v>
      </c>
      <c r="AM216">
        <v>0</v>
      </c>
      <c r="AN216">
        <v>0</v>
      </c>
      <c r="AO216">
        <v>0</v>
      </c>
      <c r="AP216">
        <v>0</v>
      </c>
      <c r="AQ216">
        <v>0</v>
      </c>
      <c r="AR216">
        <v>0</v>
      </c>
    </row>
    <row r="217" spans="1:44" x14ac:dyDescent="0.2">
      <c r="A217">
        <f>ROW(Source!A176)</f>
        <v>176</v>
      </c>
      <c r="B217">
        <v>42706737</v>
      </c>
      <c r="C217">
        <v>42559302</v>
      </c>
      <c r="D217">
        <v>30515951</v>
      </c>
      <c r="E217">
        <v>30515945</v>
      </c>
      <c r="F217">
        <v>1</v>
      </c>
      <c r="G217">
        <v>30515945</v>
      </c>
      <c r="H217">
        <v>1</v>
      </c>
      <c r="I217" t="s">
        <v>549</v>
      </c>
      <c r="J217" t="s">
        <v>3</v>
      </c>
      <c r="K217" t="s">
        <v>550</v>
      </c>
      <c r="L217">
        <v>1191</v>
      </c>
      <c r="N217">
        <v>1013</v>
      </c>
      <c r="O217" t="s">
        <v>551</v>
      </c>
      <c r="P217" t="s">
        <v>551</v>
      </c>
      <c r="Q217">
        <v>1</v>
      </c>
      <c r="X217">
        <v>86.53</v>
      </c>
      <c r="Y217">
        <v>0</v>
      </c>
      <c r="Z217">
        <v>0</v>
      </c>
      <c r="AA217">
        <v>0</v>
      </c>
      <c r="AB217">
        <v>0</v>
      </c>
      <c r="AC217">
        <v>0</v>
      </c>
      <c r="AD217">
        <v>1</v>
      </c>
      <c r="AE217">
        <v>1</v>
      </c>
      <c r="AF217" t="s">
        <v>22</v>
      </c>
      <c r="AG217">
        <v>99.509499999999989</v>
      </c>
      <c r="AH217">
        <v>2</v>
      </c>
      <c r="AI217">
        <v>42706737</v>
      </c>
      <c r="AJ217">
        <v>147</v>
      </c>
      <c r="AK217">
        <v>0</v>
      </c>
      <c r="AL217">
        <v>0</v>
      </c>
      <c r="AM217">
        <v>0</v>
      </c>
      <c r="AN217">
        <v>0</v>
      </c>
      <c r="AO217">
        <v>0</v>
      </c>
      <c r="AP217">
        <v>0</v>
      </c>
      <c r="AQ217">
        <v>0</v>
      </c>
      <c r="AR217">
        <v>0</v>
      </c>
    </row>
    <row r="218" spans="1:44" x14ac:dyDescent="0.2">
      <c r="A218">
        <f>ROW(Source!A176)</f>
        <v>176</v>
      </c>
      <c r="B218">
        <v>42706738</v>
      </c>
      <c r="C218">
        <v>42559302</v>
      </c>
      <c r="D218">
        <v>30596074</v>
      </c>
      <c r="E218">
        <v>1</v>
      </c>
      <c r="F218">
        <v>1</v>
      </c>
      <c r="G218">
        <v>30515945</v>
      </c>
      <c r="H218">
        <v>2</v>
      </c>
      <c r="I218" t="s">
        <v>577</v>
      </c>
      <c r="J218" t="s">
        <v>578</v>
      </c>
      <c r="K218" t="s">
        <v>579</v>
      </c>
      <c r="L218">
        <v>1367</v>
      </c>
      <c r="N218">
        <v>1011</v>
      </c>
      <c r="O218" t="s">
        <v>564</v>
      </c>
      <c r="P218" t="s">
        <v>564</v>
      </c>
      <c r="Q218">
        <v>1</v>
      </c>
      <c r="X218">
        <v>0.01</v>
      </c>
      <c r="Y218">
        <v>0</v>
      </c>
      <c r="Z218">
        <v>76.81</v>
      </c>
      <c r="AA218">
        <v>14.36</v>
      </c>
      <c r="AB218">
        <v>0</v>
      </c>
      <c r="AC218">
        <v>0</v>
      </c>
      <c r="AD218">
        <v>1</v>
      </c>
      <c r="AE218">
        <v>0</v>
      </c>
      <c r="AF218" t="s">
        <v>21</v>
      </c>
      <c r="AG218">
        <v>1.2500000000000001E-2</v>
      </c>
      <c r="AH218">
        <v>2</v>
      </c>
      <c r="AI218">
        <v>42706738</v>
      </c>
      <c r="AJ218">
        <v>148</v>
      </c>
      <c r="AK218">
        <v>0</v>
      </c>
      <c r="AL218">
        <v>0</v>
      </c>
      <c r="AM218">
        <v>0</v>
      </c>
      <c r="AN218">
        <v>0</v>
      </c>
      <c r="AO218">
        <v>0</v>
      </c>
      <c r="AP218">
        <v>0</v>
      </c>
      <c r="AQ218">
        <v>0</v>
      </c>
      <c r="AR218">
        <v>0</v>
      </c>
    </row>
    <row r="219" spans="1:44" x14ac:dyDescent="0.2">
      <c r="A219">
        <f>ROW(Source!A176)</f>
        <v>176</v>
      </c>
      <c r="B219">
        <v>42706740</v>
      </c>
      <c r="C219">
        <v>42559302</v>
      </c>
      <c r="D219">
        <v>30596127</v>
      </c>
      <c r="E219">
        <v>1</v>
      </c>
      <c r="F219">
        <v>1</v>
      </c>
      <c r="G219">
        <v>30515945</v>
      </c>
      <c r="H219">
        <v>2</v>
      </c>
      <c r="I219" t="s">
        <v>602</v>
      </c>
      <c r="J219" t="s">
        <v>603</v>
      </c>
      <c r="K219" t="s">
        <v>604</v>
      </c>
      <c r="L219">
        <v>1367</v>
      </c>
      <c r="N219">
        <v>1011</v>
      </c>
      <c r="O219" t="s">
        <v>564</v>
      </c>
      <c r="P219" t="s">
        <v>564</v>
      </c>
      <c r="Q219">
        <v>1</v>
      </c>
      <c r="X219">
        <v>10</v>
      </c>
      <c r="Y219">
        <v>0</v>
      </c>
      <c r="Z219">
        <v>0.53</v>
      </c>
      <c r="AA219">
        <v>0.04</v>
      </c>
      <c r="AB219">
        <v>0</v>
      </c>
      <c r="AC219">
        <v>0</v>
      </c>
      <c r="AD219">
        <v>1</v>
      </c>
      <c r="AE219">
        <v>0</v>
      </c>
      <c r="AF219" t="s">
        <v>21</v>
      </c>
      <c r="AG219">
        <v>12.5</v>
      </c>
      <c r="AH219">
        <v>2</v>
      </c>
      <c r="AI219">
        <v>42706740</v>
      </c>
      <c r="AJ219">
        <v>149</v>
      </c>
      <c r="AK219">
        <v>0</v>
      </c>
      <c r="AL219">
        <v>0</v>
      </c>
      <c r="AM219">
        <v>0</v>
      </c>
      <c r="AN219">
        <v>0</v>
      </c>
      <c r="AO219">
        <v>0</v>
      </c>
      <c r="AP219">
        <v>0</v>
      </c>
      <c r="AQ219">
        <v>0</v>
      </c>
      <c r="AR219">
        <v>0</v>
      </c>
    </row>
    <row r="220" spans="1:44" x14ac:dyDescent="0.2">
      <c r="A220">
        <f>ROW(Source!A176)</f>
        <v>176</v>
      </c>
      <c r="B220">
        <v>42706739</v>
      </c>
      <c r="C220">
        <v>42559302</v>
      </c>
      <c r="D220">
        <v>30595316</v>
      </c>
      <c r="E220">
        <v>1</v>
      </c>
      <c r="F220">
        <v>1</v>
      </c>
      <c r="G220">
        <v>30515945</v>
      </c>
      <c r="H220">
        <v>2</v>
      </c>
      <c r="I220" t="s">
        <v>605</v>
      </c>
      <c r="J220" t="s">
        <v>606</v>
      </c>
      <c r="K220" t="s">
        <v>607</v>
      </c>
      <c r="L220">
        <v>1367</v>
      </c>
      <c r="N220">
        <v>1011</v>
      </c>
      <c r="O220" t="s">
        <v>564</v>
      </c>
      <c r="P220" t="s">
        <v>564</v>
      </c>
      <c r="Q220">
        <v>1</v>
      </c>
      <c r="X220">
        <v>0.01</v>
      </c>
      <c r="Y220">
        <v>0</v>
      </c>
      <c r="Z220">
        <v>98.7</v>
      </c>
      <c r="AA220">
        <v>24.5</v>
      </c>
      <c r="AB220">
        <v>0</v>
      </c>
      <c r="AC220">
        <v>0</v>
      </c>
      <c r="AD220">
        <v>1</v>
      </c>
      <c r="AE220">
        <v>0</v>
      </c>
      <c r="AF220" t="s">
        <v>21</v>
      </c>
      <c r="AG220">
        <v>1.2500000000000001E-2</v>
      </c>
      <c r="AH220">
        <v>2</v>
      </c>
      <c r="AI220">
        <v>42706739</v>
      </c>
      <c r="AJ220">
        <v>150</v>
      </c>
      <c r="AK220">
        <v>0</v>
      </c>
      <c r="AL220">
        <v>0</v>
      </c>
      <c r="AM220">
        <v>0</v>
      </c>
      <c r="AN220">
        <v>0</v>
      </c>
      <c r="AO220">
        <v>0</v>
      </c>
      <c r="AP220">
        <v>0</v>
      </c>
      <c r="AQ220">
        <v>0</v>
      </c>
      <c r="AR220">
        <v>0</v>
      </c>
    </row>
    <row r="221" spans="1:44" x14ac:dyDescent="0.2">
      <c r="A221">
        <f>ROW(Source!A176)</f>
        <v>176</v>
      </c>
      <c r="B221">
        <v>42706741</v>
      </c>
      <c r="C221">
        <v>42559302</v>
      </c>
      <c r="D221">
        <v>30574246</v>
      </c>
      <c r="E221">
        <v>1</v>
      </c>
      <c r="F221">
        <v>1</v>
      </c>
      <c r="G221">
        <v>30515945</v>
      </c>
      <c r="H221">
        <v>3</v>
      </c>
      <c r="I221" t="s">
        <v>608</v>
      </c>
      <c r="J221" t="s">
        <v>609</v>
      </c>
      <c r="K221" t="s">
        <v>610</v>
      </c>
      <c r="L221">
        <v>1346</v>
      </c>
      <c r="N221">
        <v>1009</v>
      </c>
      <c r="O221" t="s">
        <v>611</v>
      </c>
      <c r="P221" t="s">
        <v>611</v>
      </c>
      <c r="Q221">
        <v>1</v>
      </c>
      <c r="X221">
        <v>0.3</v>
      </c>
      <c r="Y221">
        <v>520.52</v>
      </c>
      <c r="Z221">
        <v>0</v>
      </c>
      <c r="AA221">
        <v>0</v>
      </c>
      <c r="AB221">
        <v>0</v>
      </c>
      <c r="AC221">
        <v>0</v>
      </c>
      <c r="AD221">
        <v>1</v>
      </c>
      <c r="AE221">
        <v>0</v>
      </c>
      <c r="AF221" t="s">
        <v>3</v>
      </c>
      <c r="AG221">
        <v>0.3</v>
      </c>
      <c r="AH221">
        <v>2</v>
      </c>
      <c r="AI221">
        <v>42706741</v>
      </c>
      <c r="AJ221">
        <v>151</v>
      </c>
      <c r="AK221">
        <v>0</v>
      </c>
      <c r="AL221">
        <v>0</v>
      </c>
      <c r="AM221">
        <v>0</v>
      </c>
      <c r="AN221">
        <v>0</v>
      </c>
      <c r="AO221">
        <v>0</v>
      </c>
      <c r="AP221">
        <v>0</v>
      </c>
      <c r="AQ221">
        <v>0</v>
      </c>
      <c r="AR221">
        <v>0</v>
      </c>
    </row>
    <row r="222" spans="1:44" x14ac:dyDescent="0.2">
      <c r="A222">
        <f>ROW(Source!A176)</f>
        <v>176</v>
      </c>
      <c r="B222">
        <v>42706742</v>
      </c>
      <c r="C222">
        <v>42559302</v>
      </c>
      <c r="D222">
        <v>30533865</v>
      </c>
      <c r="E222">
        <v>30515945</v>
      </c>
      <c r="F222">
        <v>1</v>
      </c>
      <c r="G222">
        <v>30515945</v>
      </c>
      <c r="H222">
        <v>3</v>
      </c>
      <c r="I222" t="s">
        <v>672</v>
      </c>
      <c r="J222" t="s">
        <v>3</v>
      </c>
      <c r="K222" t="s">
        <v>673</v>
      </c>
      <c r="L222">
        <v>1354</v>
      </c>
      <c r="N222">
        <v>1010</v>
      </c>
      <c r="O222" t="s">
        <v>43</v>
      </c>
      <c r="P222" t="s">
        <v>43</v>
      </c>
      <c r="Q222">
        <v>1</v>
      </c>
      <c r="X222">
        <v>100</v>
      </c>
      <c r="Y222">
        <v>0</v>
      </c>
      <c r="Z222">
        <v>0</v>
      </c>
      <c r="AA222">
        <v>0</v>
      </c>
      <c r="AB222">
        <v>0</v>
      </c>
      <c r="AC222">
        <v>0</v>
      </c>
      <c r="AD222">
        <v>0</v>
      </c>
      <c r="AE222">
        <v>0</v>
      </c>
      <c r="AF222" t="s">
        <v>3</v>
      </c>
      <c r="AG222">
        <v>100</v>
      </c>
      <c r="AH222">
        <v>3</v>
      </c>
      <c r="AI222">
        <v>-1</v>
      </c>
      <c r="AJ222" t="s">
        <v>3</v>
      </c>
      <c r="AK222">
        <v>0</v>
      </c>
      <c r="AL222">
        <v>0</v>
      </c>
      <c r="AM222">
        <v>0</v>
      </c>
      <c r="AN222">
        <v>0</v>
      </c>
      <c r="AO222">
        <v>0</v>
      </c>
      <c r="AP222">
        <v>0</v>
      </c>
      <c r="AQ222">
        <v>0</v>
      </c>
      <c r="AR222">
        <v>0</v>
      </c>
    </row>
    <row r="223" spans="1:44" x14ac:dyDescent="0.2">
      <c r="A223">
        <f>ROW(Source!A176)</f>
        <v>176</v>
      </c>
      <c r="B223">
        <v>42706743</v>
      </c>
      <c r="C223">
        <v>42559302</v>
      </c>
      <c r="D223">
        <v>30533879</v>
      </c>
      <c r="E223">
        <v>30515945</v>
      </c>
      <c r="F223">
        <v>1</v>
      </c>
      <c r="G223">
        <v>30515945</v>
      </c>
      <c r="H223">
        <v>3</v>
      </c>
      <c r="I223" t="s">
        <v>674</v>
      </c>
      <c r="J223" t="s">
        <v>3</v>
      </c>
      <c r="K223" t="s">
        <v>675</v>
      </c>
      <c r="L223">
        <v>1354</v>
      </c>
      <c r="N223">
        <v>1010</v>
      </c>
      <c r="O223" t="s">
        <v>43</v>
      </c>
      <c r="P223" t="s">
        <v>43</v>
      </c>
      <c r="Q223">
        <v>1</v>
      </c>
      <c r="X223">
        <v>0</v>
      </c>
      <c r="Y223">
        <v>0</v>
      </c>
      <c r="Z223">
        <v>0</v>
      </c>
      <c r="AA223">
        <v>0</v>
      </c>
      <c r="AB223">
        <v>0</v>
      </c>
      <c r="AC223">
        <v>0</v>
      </c>
      <c r="AD223">
        <v>0</v>
      </c>
      <c r="AE223">
        <v>0</v>
      </c>
      <c r="AF223" t="s">
        <v>3</v>
      </c>
      <c r="AG223">
        <v>0</v>
      </c>
      <c r="AH223">
        <v>3</v>
      </c>
      <c r="AI223">
        <v>-1</v>
      </c>
      <c r="AJ223" t="s">
        <v>3</v>
      </c>
      <c r="AK223">
        <v>0</v>
      </c>
      <c r="AL223">
        <v>0</v>
      </c>
      <c r="AM223">
        <v>0</v>
      </c>
      <c r="AN223">
        <v>0</v>
      </c>
      <c r="AO223">
        <v>0</v>
      </c>
      <c r="AP223">
        <v>0</v>
      </c>
      <c r="AQ223">
        <v>0</v>
      </c>
      <c r="AR223">
        <v>0</v>
      </c>
    </row>
    <row r="224" spans="1:44" x14ac:dyDescent="0.2">
      <c r="A224">
        <f>ROW(Source!A177)</f>
        <v>177</v>
      </c>
      <c r="B224">
        <v>42706737</v>
      </c>
      <c r="C224">
        <v>42559302</v>
      </c>
      <c r="D224">
        <v>30515951</v>
      </c>
      <c r="E224">
        <v>30515945</v>
      </c>
      <c r="F224">
        <v>1</v>
      </c>
      <c r="G224">
        <v>30515945</v>
      </c>
      <c r="H224">
        <v>1</v>
      </c>
      <c r="I224" t="s">
        <v>549</v>
      </c>
      <c r="J224" t="s">
        <v>3</v>
      </c>
      <c r="K224" t="s">
        <v>550</v>
      </c>
      <c r="L224">
        <v>1191</v>
      </c>
      <c r="N224">
        <v>1013</v>
      </c>
      <c r="O224" t="s">
        <v>551</v>
      </c>
      <c r="P224" t="s">
        <v>551</v>
      </c>
      <c r="Q224">
        <v>1</v>
      </c>
      <c r="X224">
        <v>86.53</v>
      </c>
      <c r="Y224">
        <v>0</v>
      </c>
      <c r="Z224">
        <v>0</v>
      </c>
      <c r="AA224">
        <v>0</v>
      </c>
      <c r="AB224">
        <v>0</v>
      </c>
      <c r="AC224">
        <v>0</v>
      </c>
      <c r="AD224">
        <v>1</v>
      </c>
      <c r="AE224">
        <v>1</v>
      </c>
      <c r="AF224" t="s">
        <v>22</v>
      </c>
      <c r="AG224">
        <v>99.509499999999989</v>
      </c>
      <c r="AH224">
        <v>2</v>
      </c>
      <c r="AI224">
        <v>42706737</v>
      </c>
      <c r="AJ224">
        <v>152</v>
      </c>
      <c r="AK224">
        <v>0</v>
      </c>
      <c r="AL224">
        <v>0</v>
      </c>
      <c r="AM224">
        <v>0</v>
      </c>
      <c r="AN224">
        <v>0</v>
      </c>
      <c r="AO224">
        <v>0</v>
      </c>
      <c r="AP224">
        <v>0</v>
      </c>
      <c r="AQ224">
        <v>0</v>
      </c>
      <c r="AR224">
        <v>0</v>
      </c>
    </row>
    <row r="225" spans="1:44" x14ac:dyDescent="0.2">
      <c r="A225">
        <f>ROW(Source!A177)</f>
        <v>177</v>
      </c>
      <c r="B225">
        <v>42706738</v>
      </c>
      <c r="C225">
        <v>42559302</v>
      </c>
      <c r="D225">
        <v>30596074</v>
      </c>
      <c r="E225">
        <v>1</v>
      </c>
      <c r="F225">
        <v>1</v>
      </c>
      <c r="G225">
        <v>30515945</v>
      </c>
      <c r="H225">
        <v>2</v>
      </c>
      <c r="I225" t="s">
        <v>577</v>
      </c>
      <c r="J225" t="s">
        <v>578</v>
      </c>
      <c r="K225" t="s">
        <v>579</v>
      </c>
      <c r="L225">
        <v>1367</v>
      </c>
      <c r="N225">
        <v>1011</v>
      </c>
      <c r="O225" t="s">
        <v>564</v>
      </c>
      <c r="P225" t="s">
        <v>564</v>
      </c>
      <c r="Q225">
        <v>1</v>
      </c>
      <c r="X225">
        <v>0.01</v>
      </c>
      <c r="Y225">
        <v>0</v>
      </c>
      <c r="Z225">
        <v>76.81</v>
      </c>
      <c r="AA225">
        <v>14.36</v>
      </c>
      <c r="AB225">
        <v>0</v>
      </c>
      <c r="AC225">
        <v>0</v>
      </c>
      <c r="AD225">
        <v>1</v>
      </c>
      <c r="AE225">
        <v>0</v>
      </c>
      <c r="AF225" t="s">
        <v>21</v>
      </c>
      <c r="AG225">
        <v>1.2500000000000001E-2</v>
      </c>
      <c r="AH225">
        <v>2</v>
      </c>
      <c r="AI225">
        <v>42706738</v>
      </c>
      <c r="AJ225">
        <v>153</v>
      </c>
      <c r="AK225">
        <v>0</v>
      </c>
      <c r="AL225">
        <v>0</v>
      </c>
      <c r="AM225">
        <v>0</v>
      </c>
      <c r="AN225">
        <v>0</v>
      </c>
      <c r="AO225">
        <v>0</v>
      </c>
      <c r="AP225">
        <v>0</v>
      </c>
      <c r="AQ225">
        <v>0</v>
      </c>
      <c r="AR225">
        <v>0</v>
      </c>
    </row>
    <row r="226" spans="1:44" x14ac:dyDescent="0.2">
      <c r="A226">
        <f>ROW(Source!A177)</f>
        <v>177</v>
      </c>
      <c r="B226">
        <v>42706740</v>
      </c>
      <c r="C226">
        <v>42559302</v>
      </c>
      <c r="D226">
        <v>30596127</v>
      </c>
      <c r="E226">
        <v>1</v>
      </c>
      <c r="F226">
        <v>1</v>
      </c>
      <c r="G226">
        <v>30515945</v>
      </c>
      <c r="H226">
        <v>2</v>
      </c>
      <c r="I226" t="s">
        <v>602</v>
      </c>
      <c r="J226" t="s">
        <v>603</v>
      </c>
      <c r="K226" t="s">
        <v>604</v>
      </c>
      <c r="L226">
        <v>1367</v>
      </c>
      <c r="N226">
        <v>1011</v>
      </c>
      <c r="O226" t="s">
        <v>564</v>
      </c>
      <c r="P226" t="s">
        <v>564</v>
      </c>
      <c r="Q226">
        <v>1</v>
      </c>
      <c r="X226">
        <v>10</v>
      </c>
      <c r="Y226">
        <v>0</v>
      </c>
      <c r="Z226">
        <v>0.53</v>
      </c>
      <c r="AA226">
        <v>0.04</v>
      </c>
      <c r="AB226">
        <v>0</v>
      </c>
      <c r="AC226">
        <v>0</v>
      </c>
      <c r="AD226">
        <v>1</v>
      </c>
      <c r="AE226">
        <v>0</v>
      </c>
      <c r="AF226" t="s">
        <v>21</v>
      </c>
      <c r="AG226">
        <v>12.5</v>
      </c>
      <c r="AH226">
        <v>2</v>
      </c>
      <c r="AI226">
        <v>42706740</v>
      </c>
      <c r="AJ226">
        <v>154</v>
      </c>
      <c r="AK226">
        <v>0</v>
      </c>
      <c r="AL226">
        <v>0</v>
      </c>
      <c r="AM226">
        <v>0</v>
      </c>
      <c r="AN226">
        <v>0</v>
      </c>
      <c r="AO226">
        <v>0</v>
      </c>
      <c r="AP226">
        <v>0</v>
      </c>
      <c r="AQ226">
        <v>0</v>
      </c>
      <c r="AR226">
        <v>0</v>
      </c>
    </row>
    <row r="227" spans="1:44" x14ac:dyDescent="0.2">
      <c r="A227">
        <f>ROW(Source!A177)</f>
        <v>177</v>
      </c>
      <c r="B227">
        <v>42706739</v>
      </c>
      <c r="C227">
        <v>42559302</v>
      </c>
      <c r="D227">
        <v>30595316</v>
      </c>
      <c r="E227">
        <v>1</v>
      </c>
      <c r="F227">
        <v>1</v>
      </c>
      <c r="G227">
        <v>30515945</v>
      </c>
      <c r="H227">
        <v>2</v>
      </c>
      <c r="I227" t="s">
        <v>605</v>
      </c>
      <c r="J227" t="s">
        <v>606</v>
      </c>
      <c r="K227" t="s">
        <v>607</v>
      </c>
      <c r="L227">
        <v>1367</v>
      </c>
      <c r="N227">
        <v>1011</v>
      </c>
      <c r="O227" t="s">
        <v>564</v>
      </c>
      <c r="P227" t="s">
        <v>564</v>
      </c>
      <c r="Q227">
        <v>1</v>
      </c>
      <c r="X227">
        <v>0.01</v>
      </c>
      <c r="Y227">
        <v>0</v>
      </c>
      <c r="Z227">
        <v>98.7</v>
      </c>
      <c r="AA227">
        <v>24.5</v>
      </c>
      <c r="AB227">
        <v>0</v>
      </c>
      <c r="AC227">
        <v>0</v>
      </c>
      <c r="AD227">
        <v>1</v>
      </c>
      <c r="AE227">
        <v>0</v>
      </c>
      <c r="AF227" t="s">
        <v>21</v>
      </c>
      <c r="AG227">
        <v>1.2500000000000001E-2</v>
      </c>
      <c r="AH227">
        <v>2</v>
      </c>
      <c r="AI227">
        <v>42706739</v>
      </c>
      <c r="AJ227">
        <v>155</v>
      </c>
      <c r="AK227">
        <v>0</v>
      </c>
      <c r="AL227">
        <v>0</v>
      </c>
      <c r="AM227">
        <v>0</v>
      </c>
      <c r="AN227">
        <v>0</v>
      </c>
      <c r="AO227">
        <v>0</v>
      </c>
      <c r="AP227">
        <v>0</v>
      </c>
      <c r="AQ227">
        <v>0</v>
      </c>
      <c r="AR227">
        <v>0</v>
      </c>
    </row>
    <row r="228" spans="1:44" x14ac:dyDescent="0.2">
      <c r="A228">
        <f>ROW(Source!A177)</f>
        <v>177</v>
      </c>
      <c r="B228">
        <v>42706741</v>
      </c>
      <c r="C228">
        <v>42559302</v>
      </c>
      <c r="D228">
        <v>30574246</v>
      </c>
      <c r="E228">
        <v>1</v>
      </c>
      <c r="F228">
        <v>1</v>
      </c>
      <c r="G228">
        <v>30515945</v>
      </c>
      <c r="H228">
        <v>3</v>
      </c>
      <c r="I228" t="s">
        <v>608</v>
      </c>
      <c r="J228" t="s">
        <v>609</v>
      </c>
      <c r="K228" t="s">
        <v>610</v>
      </c>
      <c r="L228">
        <v>1346</v>
      </c>
      <c r="N228">
        <v>1009</v>
      </c>
      <c r="O228" t="s">
        <v>611</v>
      </c>
      <c r="P228" t="s">
        <v>611</v>
      </c>
      <c r="Q228">
        <v>1</v>
      </c>
      <c r="X228">
        <v>0.3</v>
      </c>
      <c r="Y228">
        <v>520.52</v>
      </c>
      <c r="Z228">
        <v>0</v>
      </c>
      <c r="AA228">
        <v>0</v>
      </c>
      <c r="AB228">
        <v>0</v>
      </c>
      <c r="AC228">
        <v>0</v>
      </c>
      <c r="AD228">
        <v>1</v>
      </c>
      <c r="AE228">
        <v>0</v>
      </c>
      <c r="AF228" t="s">
        <v>3</v>
      </c>
      <c r="AG228">
        <v>0.3</v>
      </c>
      <c r="AH228">
        <v>2</v>
      </c>
      <c r="AI228">
        <v>42706741</v>
      </c>
      <c r="AJ228">
        <v>156</v>
      </c>
      <c r="AK228">
        <v>0</v>
      </c>
      <c r="AL228">
        <v>0</v>
      </c>
      <c r="AM228">
        <v>0</v>
      </c>
      <c r="AN228">
        <v>0</v>
      </c>
      <c r="AO228">
        <v>0</v>
      </c>
      <c r="AP228">
        <v>0</v>
      </c>
      <c r="AQ228">
        <v>0</v>
      </c>
      <c r="AR228">
        <v>0</v>
      </c>
    </row>
    <row r="229" spans="1:44" x14ac:dyDescent="0.2">
      <c r="A229">
        <f>ROW(Source!A177)</f>
        <v>177</v>
      </c>
      <c r="B229">
        <v>42706742</v>
      </c>
      <c r="C229">
        <v>42559302</v>
      </c>
      <c r="D229">
        <v>30533865</v>
      </c>
      <c r="E229">
        <v>30515945</v>
      </c>
      <c r="F229">
        <v>1</v>
      </c>
      <c r="G229">
        <v>30515945</v>
      </c>
      <c r="H229">
        <v>3</v>
      </c>
      <c r="I229" t="s">
        <v>672</v>
      </c>
      <c r="J229" t="s">
        <v>3</v>
      </c>
      <c r="K229" t="s">
        <v>673</v>
      </c>
      <c r="L229">
        <v>1354</v>
      </c>
      <c r="N229">
        <v>1010</v>
      </c>
      <c r="O229" t="s">
        <v>43</v>
      </c>
      <c r="P229" t="s">
        <v>43</v>
      </c>
      <c r="Q229">
        <v>1</v>
      </c>
      <c r="X229">
        <v>100</v>
      </c>
      <c r="Y229">
        <v>0</v>
      </c>
      <c r="Z229">
        <v>0</v>
      </c>
      <c r="AA229">
        <v>0</v>
      </c>
      <c r="AB229">
        <v>0</v>
      </c>
      <c r="AC229">
        <v>0</v>
      </c>
      <c r="AD229">
        <v>0</v>
      </c>
      <c r="AE229">
        <v>0</v>
      </c>
      <c r="AF229" t="s">
        <v>3</v>
      </c>
      <c r="AG229">
        <v>100</v>
      </c>
      <c r="AH229">
        <v>3</v>
      </c>
      <c r="AI229">
        <v>-1</v>
      </c>
      <c r="AJ229" t="s">
        <v>3</v>
      </c>
      <c r="AK229">
        <v>0</v>
      </c>
      <c r="AL229">
        <v>0</v>
      </c>
      <c r="AM229">
        <v>0</v>
      </c>
      <c r="AN229">
        <v>0</v>
      </c>
      <c r="AO229">
        <v>0</v>
      </c>
      <c r="AP229">
        <v>0</v>
      </c>
      <c r="AQ229">
        <v>0</v>
      </c>
      <c r="AR229">
        <v>0</v>
      </c>
    </row>
    <row r="230" spans="1:44" x14ac:dyDescent="0.2">
      <c r="A230">
        <f>ROW(Source!A177)</f>
        <v>177</v>
      </c>
      <c r="B230">
        <v>42706743</v>
      </c>
      <c r="C230">
        <v>42559302</v>
      </c>
      <c r="D230">
        <v>30533879</v>
      </c>
      <c r="E230">
        <v>30515945</v>
      </c>
      <c r="F230">
        <v>1</v>
      </c>
      <c r="G230">
        <v>30515945</v>
      </c>
      <c r="H230">
        <v>3</v>
      </c>
      <c r="I230" t="s">
        <v>674</v>
      </c>
      <c r="J230" t="s">
        <v>3</v>
      </c>
      <c r="K230" t="s">
        <v>675</v>
      </c>
      <c r="L230">
        <v>1354</v>
      </c>
      <c r="N230">
        <v>1010</v>
      </c>
      <c r="O230" t="s">
        <v>43</v>
      </c>
      <c r="P230" t="s">
        <v>43</v>
      </c>
      <c r="Q230">
        <v>1</v>
      </c>
      <c r="X230">
        <v>0</v>
      </c>
      <c r="Y230">
        <v>0</v>
      </c>
      <c r="Z230">
        <v>0</v>
      </c>
      <c r="AA230">
        <v>0</v>
      </c>
      <c r="AB230">
        <v>0</v>
      </c>
      <c r="AC230">
        <v>0</v>
      </c>
      <c r="AD230">
        <v>0</v>
      </c>
      <c r="AE230">
        <v>0</v>
      </c>
      <c r="AF230" t="s">
        <v>3</v>
      </c>
      <c r="AG230">
        <v>0</v>
      </c>
      <c r="AH230">
        <v>3</v>
      </c>
      <c r="AI230">
        <v>-1</v>
      </c>
      <c r="AJ230" t="s">
        <v>3</v>
      </c>
      <c r="AK230">
        <v>0</v>
      </c>
      <c r="AL230">
        <v>0</v>
      </c>
      <c r="AM230">
        <v>0</v>
      </c>
      <c r="AN230">
        <v>0</v>
      </c>
      <c r="AO230">
        <v>0</v>
      </c>
      <c r="AP230">
        <v>0</v>
      </c>
      <c r="AQ230">
        <v>0</v>
      </c>
      <c r="AR230">
        <v>0</v>
      </c>
    </row>
    <row r="231" spans="1:44" x14ac:dyDescent="0.2">
      <c r="A231">
        <f>ROW(Source!A182)</f>
        <v>182</v>
      </c>
      <c r="B231">
        <v>42706746</v>
      </c>
      <c r="C231">
        <v>42559313</v>
      </c>
      <c r="D231">
        <v>30515951</v>
      </c>
      <c r="E231">
        <v>30515945</v>
      </c>
      <c r="F231">
        <v>1</v>
      </c>
      <c r="G231">
        <v>30515945</v>
      </c>
      <c r="H231">
        <v>1</v>
      </c>
      <c r="I231" t="s">
        <v>549</v>
      </c>
      <c r="J231" t="s">
        <v>3</v>
      </c>
      <c r="K231" t="s">
        <v>550</v>
      </c>
      <c r="L231">
        <v>1191</v>
      </c>
      <c r="N231">
        <v>1013</v>
      </c>
      <c r="O231" t="s">
        <v>551</v>
      </c>
      <c r="P231" t="s">
        <v>551</v>
      </c>
      <c r="Q231">
        <v>1</v>
      </c>
      <c r="X231">
        <v>1.47</v>
      </c>
      <c r="Y231">
        <v>0</v>
      </c>
      <c r="Z231">
        <v>0</v>
      </c>
      <c r="AA231">
        <v>0</v>
      </c>
      <c r="AB231">
        <v>0</v>
      </c>
      <c r="AC231">
        <v>0</v>
      </c>
      <c r="AD231">
        <v>1</v>
      </c>
      <c r="AE231">
        <v>1</v>
      </c>
      <c r="AF231" t="s">
        <v>22</v>
      </c>
      <c r="AG231">
        <v>1.6904999999999999</v>
      </c>
      <c r="AH231">
        <v>2</v>
      </c>
      <c r="AI231">
        <v>42706746</v>
      </c>
      <c r="AJ231">
        <v>157</v>
      </c>
      <c r="AK231">
        <v>0</v>
      </c>
      <c r="AL231">
        <v>0</v>
      </c>
      <c r="AM231">
        <v>0</v>
      </c>
      <c r="AN231">
        <v>0</v>
      </c>
      <c r="AO231">
        <v>0</v>
      </c>
      <c r="AP231">
        <v>0</v>
      </c>
      <c r="AQ231">
        <v>0</v>
      </c>
      <c r="AR231">
        <v>0</v>
      </c>
    </row>
    <row r="232" spans="1:44" x14ac:dyDescent="0.2">
      <c r="A232">
        <f>ROW(Source!A182)</f>
        <v>182</v>
      </c>
      <c r="B232">
        <v>42706747</v>
      </c>
      <c r="C232">
        <v>42559313</v>
      </c>
      <c r="D232">
        <v>30516999</v>
      </c>
      <c r="E232">
        <v>30515945</v>
      </c>
      <c r="F232">
        <v>1</v>
      </c>
      <c r="G232">
        <v>30515945</v>
      </c>
      <c r="H232">
        <v>2</v>
      </c>
      <c r="I232" t="s">
        <v>552</v>
      </c>
      <c r="J232" t="s">
        <v>3</v>
      </c>
      <c r="K232" t="s">
        <v>553</v>
      </c>
      <c r="L232">
        <v>1344</v>
      </c>
      <c r="N232">
        <v>1008</v>
      </c>
      <c r="O232" t="s">
        <v>554</v>
      </c>
      <c r="P232" t="s">
        <v>554</v>
      </c>
      <c r="Q232">
        <v>1</v>
      </c>
      <c r="X232">
        <v>3.35</v>
      </c>
      <c r="Y232">
        <v>0</v>
      </c>
      <c r="Z232">
        <v>1</v>
      </c>
      <c r="AA232">
        <v>0</v>
      </c>
      <c r="AB232">
        <v>0</v>
      </c>
      <c r="AC232">
        <v>0</v>
      </c>
      <c r="AD232">
        <v>1</v>
      </c>
      <c r="AE232">
        <v>0</v>
      </c>
      <c r="AF232" t="s">
        <v>21</v>
      </c>
      <c r="AG232">
        <v>4.1875</v>
      </c>
      <c r="AH232">
        <v>2</v>
      </c>
      <c r="AI232">
        <v>42706747</v>
      </c>
      <c r="AJ232">
        <v>158</v>
      </c>
      <c r="AK232">
        <v>0</v>
      </c>
      <c r="AL232">
        <v>0</v>
      </c>
      <c r="AM232">
        <v>0</v>
      </c>
      <c r="AN232">
        <v>0</v>
      </c>
      <c r="AO232">
        <v>0</v>
      </c>
      <c r="AP232">
        <v>0</v>
      </c>
      <c r="AQ232">
        <v>0</v>
      </c>
      <c r="AR232">
        <v>0</v>
      </c>
    </row>
    <row r="233" spans="1:44" x14ac:dyDescent="0.2">
      <c r="A233">
        <f>ROW(Source!A182)</f>
        <v>182</v>
      </c>
      <c r="B233">
        <v>42706748</v>
      </c>
      <c r="C233">
        <v>42559313</v>
      </c>
      <c r="D233">
        <v>30571127</v>
      </c>
      <c r="E233">
        <v>1</v>
      </c>
      <c r="F233">
        <v>1</v>
      </c>
      <c r="G233">
        <v>30515945</v>
      </c>
      <c r="H233">
        <v>3</v>
      </c>
      <c r="I233" t="s">
        <v>586</v>
      </c>
      <c r="J233" t="s">
        <v>587</v>
      </c>
      <c r="K233" t="s">
        <v>588</v>
      </c>
      <c r="L233">
        <v>1348</v>
      </c>
      <c r="N233">
        <v>1009</v>
      </c>
      <c r="O233" t="s">
        <v>172</v>
      </c>
      <c r="P233" t="s">
        <v>172</v>
      </c>
      <c r="Q233">
        <v>1000</v>
      </c>
      <c r="X233">
        <v>1.1000000000000001E-3</v>
      </c>
      <c r="Y233">
        <v>17876.91</v>
      </c>
      <c r="Z233">
        <v>0</v>
      </c>
      <c r="AA233">
        <v>0</v>
      </c>
      <c r="AB233">
        <v>0</v>
      </c>
      <c r="AC233">
        <v>0</v>
      </c>
      <c r="AD233">
        <v>1</v>
      </c>
      <c r="AE233">
        <v>0</v>
      </c>
      <c r="AF233" t="s">
        <v>3</v>
      </c>
      <c r="AG233">
        <v>1.1000000000000001E-3</v>
      </c>
      <c r="AH233">
        <v>2</v>
      </c>
      <c r="AI233">
        <v>42706748</v>
      </c>
      <c r="AJ233">
        <v>159</v>
      </c>
      <c r="AK233">
        <v>0</v>
      </c>
      <c r="AL233">
        <v>0</v>
      </c>
      <c r="AM233">
        <v>0</v>
      </c>
      <c r="AN233">
        <v>0</v>
      </c>
      <c r="AO233">
        <v>0</v>
      </c>
      <c r="AP233">
        <v>0</v>
      </c>
      <c r="AQ233">
        <v>0</v>
      </c>
      <c r="AR233">
        <v>0</v>
      </c>
    </row>
    <row r="234" spans="1:44" x14ac:dyDescent="0.2">
      <c r="A234">
        <f>ROW(Source!A182)</f>
        <v>182</v>
      </c>
      <c r="B234">
        <v>42706749</v>
      </c>
      <c r="C234">
        <v>42559313</v>
      </c>
      <c r="D234">
        <v>30536018</v>
      </c>
      <c r="E234">
        <v>30515945</v>
      </c>
      <c r="F234">
        <v>1</v>
      </c>
      <c r="G234">
        <v>30515945</v>
      </c>
      <c r="H234">
        <v>3</v>
      </c>
      <c r="I234" t="s">
        <v>676</v>
      </c>
      <c r="J234" t="s">
        <v>3</v>
      </c>
      <c r="K234" t="s">
        <v>677</v>
      </c>
      <c r="L234">
        <v>1354</v>
      </c>
      <c r="N234">
        <v>1010</v>
      </c>
      <c r="O234" t="s">
        <v>43</v>
      </c>
      <c r="P234" t="s">
        <v>43</v>
      </c>
      <c r="Q234">
        <v>1</v>
      </c>
      <c r="X234">
        <v>2</v>
      </c>
      <c r="Y234">
        <v>0</v>
      </c>
      <c r="Z234">
        <v>0</v>
      </c>
      <c r="AA234">
        <v>0</v>
      </c>
      <c r="AB234">
        <v>0</v>
      </c>
      <c r="AC234">
        <v>0</v>
      </c>
      <c r="AD234">
        <v>0</v>
      </c>
      <c r="AE234">
        <v>0</v>
      </c>
      <c r="AF234" t="s">
        <v>3</v>
      </c>
      <c r="AG234">
        <v>2</v>
      </c>
      <c r="AH234">
        <v>3</v>
      </c>
      <c r="AI234">
        <v>-1</v>
      </c>
      <c r="AJ234" t="s">
        <v>3</v>
      </c>
      <c r="AK234">
        <v>0</v>
      </c>
      <c r="AL234">
        <v>0</v>
      </c>
      <c r="AM234">
        <v>0</v>
      </c>
      <c r="AN234">
        <v>0</v>
      </c>
      <c r="AO234">
        <v>0</v>
      </c>
      <c r="AP234">
        <v>0</v>
      </c>
      <c r="AQ234">
        <v>0</v>
      </c>
      <c r="AR234">
        <v>0</v>
      </c>
    </row>
    <row r="235" spans="1:44" x14ac:dyDescent="0.2">
      <c r="A235">
        <f>ROW(Source!A182)</f>
        <v>182</v>
      </c>
      <c r="B235">
        <v>42706750</v>
      </c>
      <c r="C235">
        <v>42559313</v>
      </c>
      <c r="D235">
        <v>30536355</v>
      </c>
      <c r="E235">
        <v>30515945</v>
      </c>
      <c r="F235">
        <v>1</v>
      </c>
      <c r="G235">
        <v>30515945</v>
      </c>
      <c r="H235">
        <v>3</v>
      </c>
      <c r="I235" t="s">
        <v>645</v>
      </c>
      <c r="J235" t="s">
        <v>3</v>
      </c>
      <c r="K235" t="s">
        <v>646</v>
      </c>
      <c r="L235">
        <v>1354</v>
      </c>
      <c r="N235">
        <v>1010</v>
      </c>
      <c r="O235" t="s">
        <v>43</v>
      </c>
      <c r="P235" t="s">
        <v>43</v>
      </c>
      <c r="Q235">
        <v>1</v>
      </c>
      <c r="X235">
        <v>1</v>
      </c>
      <c r="Y235">
        <v>0</v>
      </c>
      <c r="Z235">
        <v>0</v>
      </c>
      <c r="AA235">
        <v>0</v>
      </c>
      <c r="AB235">
        <v>0</v>
      </c>
      <c r="AC235">
        <v>0</v>
      </c>
      <c r="AD235">
        <v>0</v>
      </c>
      <c r="AE235">
        <v>0</v>
      </c>
      <c r="AF235" t="s">
        <v>3</v>
      </c>
      <c r="AG235">
        <v>1</v>
      </c>
      <c r="AH235">
        <v>3</v>
      </c>
      <c r="AI235">
        <v>-1</v>
      </c>
      <c r="AJ235" t="s">
        <v>3</v>
      </c>
      <c r="AK235">
        <v>0</v>
      </c>
      <c r="AL235">
        <v>0</v>
      </c>
      <c r="AM235">
        <v>0</v>
      </c>
      <c r="AN235">
        <v>0</v>
      </c>
      <c r="AO235">
        <v>0</v>
      </c>
      <c r="AP235">
        <v>0</v>
      </c>
      <c r="AQ235">
        <v>0</v>
      </c>
      <c r="AR235">
        <v>0</v>
      </c>
    </row>
    <row r="236" spans="1:44" x14ac:dyDescent="0.2">
      <c r="A236">
        <f>ROW(Source!A182)</f>
        <v>182</v>
      </c>
      <c r="B236">
        <v>42706751</v>
      </c>
      <c r="C236">
        <v>42559313</v>
      </c>
      <c r="D236">
        <v>30541208</v>
      </c>
      <c r="E236">
        <v>30515945</v>
      </c>
      <c r="F236">
        <v>1</v>
      </c>
      <c r="G236">
        <v>30515945</v>
      </c>
      <c r="H236">
        <v>3</v>
      </c>
      <c r="I236" t="s">
        <v>555</v>
      </c>
      <c r="J236" t="s">
        <v>3</v>
      </c>
      <c r="K236" t="s">
        <v>556</v>
      </c>
      <c r="L236">
        <v>1344</v>
      </c>
      <c r="N236">
        <v>1008</v>
      </c>
      <c r="O236" t="s">
        <v>554</v>
      </c>
      <c r="P236" t="s">
        <v>554</v>
      </c>
      <c r="Q236">
        <v>1</v>
      </c>
      <c r="X236">
        <v>0.84</v>
      </c>
      <c r="Y236">
        <v>1</v>
      </c>
      <c r="Z236">
        <v>0</v>
      </c>
      <c r="AA236">
        <v>0</v>
      </c>
      <c r="AB236">
        <v>0</v>
      </c>
      <c r="AC236">
        <v>0</v>
      </c>
      <c r="AD236">
        <v>1</v>
      </c>
      <c r="AE236">
        <v>0</v>
      </c>
      <c r="AF236" t="s">
        <v>3</v>
      </c>
      <c r="AG236">
        <v>0.84</v>
      </c>
      <c r="AH236">
        <v>2</v>
      </c>
      <c r="AI236">
        <v>42706751</v>
      </c>
      <c r="AJ236">
        <v>160</v>
      </c>
      <c r="AK236">
        <v>0</v>
      </c>
      <c r="AL236">
        <v>0</v>
      </c>
      <c r="AM236">
        <v>0</v>
      </c>
      <c r="AN236">
        <v>0</v>
      </c>
      <c r="AO236">
        <v>0</v>
      </c>
      <c r="AP236">
        <v>0</v>
      </c>
      <c r="AQ236">
        <v>0</v>
      </c>
      <c r="AR236">
        <v>0</v>
      </c>
    </row>
    <row r="237" spans="1:44" x14ac:dyDescent="0.2">
      <c r="A237">
        <f>ROW(Source!A183)</f>
        <v>183</v>
      </c>
      <c r="B237">
        <v>42706746</v>
      </c>
      <c r="C237">
        <v>42559313</v>
      </c>
      <c r="D237">
        <v>30515951</v>
      </c>
      <c r="E237">
        <v>30515945</v>
      </c>
      <c r="F237">
        <v>1</v>
      </c>
      <c r="G237">
        <v>30515945</v>
      </c>
      <c r="H237">
        <v>1</v>
      </c>
      <c r="I237" t="s">
        <v>549</v>
      </c>
      <c r="J237" t="s">
        <v>3</v>
      </c>
      <c r="K237" t="s">
        <v>550</v>
      </c>
      <c r="L237">
        <v>1191</v>
      </c>
      <c r="N237">
        <v>1013</v>
      </c>
      <c r="O237" t="s">
        <v>551</v>
      </c>
      <c r="P237" t="s">
        <v>551</v>
      </c>
      <c r="Q237">
        <v>1</v>
      </c>
      <c r="X237">
        <v>1.47</v>
      </c>
      <c r="Y237">
        <v>0</v>
      </c>
      <c r="Z237">
        <v>0</v>
      </c>
      <c r="AA237">
        <v>0</v>
      </c>
      <c r="AB237">
        <v>0</v>
      </c>
      <c r="AC237">
        <v>0</v>
      </c>
      <c r="AD237">
        <v>1</v>
      </c>
      <c r="AE237">
        <v>1</v>
      </c>
      <c r="AF237" t="s">
        <v>22</v>
      </c>
      <c r="AG237">
        <v>1.6904999999999999</v>
      </c>
      <c r="AH237">
        <v>2</v>
      </c>
      <c r="AI237">
        <v>42706746</v>
      </c>
      <c r="AJ237">
        <v>161</v>
      </c>
      <c r="AK237">
        <v>0</v>
      </c>
      <c r="AL237">
        <v>0</v>
      </c>
      <c r="AM237">
        <v>0</v>
      </c>
      <c r="AN237">
        <v>0</v>
      </c>
      <c r="AO237">
        <v>0</v>
      </c>
      <c r="AP237">
        <v>0</v>
      </c>
      <c r="AQ237">
        <v>0</v>
      </c>
      <c r="AR237">
        <v>0</v>
      </c>
    </row>
    <row r="238" spans="1:44" x14ac:dyDescent="0.2">
      <c r="A238">
        <f>ROW(Source!A183)</f>
        <v>183</v>
      </c>
      <c r="B238">
        <v>42706747</v>
      </c>
      <c r="C238">
        <v>42559313</v>
      </c>
      <c r="D238">
        <v>30516999</v>
      </c>
      <c r="E238">
        <v>30515945</v>
      </c>
      <c r="F238">
        <v>1</v>
      </c>
      <c r="G238">
        <v>30515945</v>
      </c>
      <c r="H238">
        <v>2</v>
      </c>
      <c r="I238" t="s">
        <v>552</v>
      </c>
      <c r="J238" t="s">
        <v>3</v>
      </c>
      <c r="K238" t="s">
        <v>553</v>
      </c>
      <c r="L238">
        <v>1344</v>
      </c>
      <c r="N238">
        <v>1008</v>
      </c>
      <c r="O238" t="s">
        <v>554</v>
      </c>
      <c r="P238" t="s">
        <v>554</v>
      </c>
      <c r="Q238">
        <v>1</v>
      </c>
      <c r="X238">
        <v>3.35</v>
      </c>
      <c r="Y238">
        <v>0</v>
      </c>
      <c r="Z238">
        <v>1</v>
      </c>
      <c r="AA238">
        <v>0</v>
      </c>
      <c r="AB238">
        <v>0</v>
      </c>
      <c r="AC238">
        <v>0</v>
      </c>
      <c r="AD238">
        <v>1</v>
      </c>
      <c r="AE238">
        <v>0</v>
      </c>
      <c r="AF238" t="s">
        <v>21</v>
      </c>
      <c r="AG238">
        <v>4.1875</v>
      </c>
      <c r="AH238">
        <v>2</v>
      </c>
      <c r="AI238">
        <v>42706747</v>
      </c>
      <c r="AJ238">
        <v>162</v>
      </c>
      <c r="AK238">
        <v>0</v>
      </c>
      <c r="AL238">
        <v>0</v>
      </c>
      <c r="AM238">
        <v>0</v>
      </c>
      <c r="AN238">
        <v>0</v>
      </c>
      <c r="AO238">
        <v>0</v>
      </c>
      <c r="AP238">
        <v>0</v>
      </c>
      <c r="AQ238">
        <v>0</v>
      </c>
      <c r="AR238">
        <v>0</v>
      </c>
    </row>
    <row r="239" spans="1:44" x14ac:dyDescent="0.2">
      <c r="A239">
        <f>ROW(Source!A183)</f>
        <v>183</v>
      </c>
      <c r="B239">
        <v>42706748</v>
      </c>
      <c r="C239">
        <v>42559313</v>
      </c>
      <c r="D239">
        <v>30571127</v>
      </c>
      <c r="E239">
        <v>1</v>
      </c>
      <c r="F239">
        <v>1</v>
      </c>
      <c r="G239">
        <v>30515945</v>
      </c>
      <c r="H239">
        <v>3</v>
      </c>
      <c r="I239" t="s">
        <v>586</v>
      </c>
      <c r="J239" t="s">
        <v>587</v>
      </c>
      <c r="K239" t="s">
        <v>588</v>
      </c>
      <c r="L239">
        <v>1348</v>
      </c>
      <c r="N239">
        <v>1009</v>
      </c>
      <c r="O239" t="s">
        <v>172</v>
      </c>
      <c r="P239" t="s">
        <v>172</v>
      </c>
      <c r="Q239">
        <v>1000</v>
      </c>
      <c r="X239">
        <v>1.1000000000000001E-3</v>
      </c>
      <c r="Y239">
        <v>17876.91</v>
      </c>
      <c r="Z239">
        <v>0</v>
      </c>
      <c r="AA239">
        <v>0</v>
      </c>
      <c r="AB239">
        <v>0</v>
      </c>
      <c r="AC239">
        <v>0</v>
      </c>
      <c r="AD239">
        <v>1</v>
      </c>
      <c r="AE239">
        <v>0</v>
      </c>
      <c r="AF239" t="s">
        <v>3</v>
      </c>
      <c r="AG239">
        <v>1.1000000000000001E-3</v>
      </c>
      <c r="AH239">
        <v>2</v>
      </c>
      <c r="AI239">
        <v>42706748</v>
      </c>
      <c r="AJ239">
        <v>163</v>
      </c>
      <c r="AK239">
        <v>0</v>
      </c>
      <c r="AL239">
        <v>0</v>
      </c>
      <c r="AM239">
        <v>0</v>
      </c>
      <c r="AN239">
        <v>0</v>
      </c>
      <c r="AO239">
        <v>0</v>
      </c>
      <c r="AP239">
        <v>0</v>
      </c>
      <c r="AQ239">
        <v>0</v>
      </c>
      <c r="AR239">
        <v>0</v>
      </c>
    </row>
    <row r="240" spans="1:44" x14ac:dyDescent="0.2">
      <c r="A240">
        <f>ROW(Source!A183)</f>
        <v>183</v>
      </c>
      <c r="B240">
        <v>42706749</v>
      </c>
      <c r="C240">
        <v>42559313</v>
      </c>
      <c r="D240">
        <v>30536018</v>
      </c>
      <c r="E240">
        <v>30515945</v>
      </c>
      <c r="F240">
        <v>1</v>
      </c>
      <c r="G240">
        <v>30515945</v>
      </c>
      <c r="H240">
        <v>3</v>
      </c>
      <c r="I240" t="s">
        <v>676</v>
      </c>
      <c r="J240" t="s">
        <v>3</v>
      </c>
      <c r="K240" t="s">
        <v>677</v>
      </c>
      <c r="L240">
        <v>1354</v>
      </c>
      <c r="N240">
        <v>1010</v>
      </c>
      <c r="O240" t="s">
        <v>43</v>
      </c>
      <c r="P240" t="s">
        <v>43</v>
      </c>
      <c r="Q240">
        <v>1</v>
      </c>
      <c r="X240">
        <v>2</v>
      </c>
      <c r="Y240">
        <v>0</v>
      </c>
      <c r="Z240">
        <v>0</v>
      </c>
      <c r="AA240">
        <v>0</v>
      </c>
      <c r="AB240">
        <v>0</v>
      </c>
      <c r="AC240">
        <v>0</v>
      </c>
      <c r="AD240">
        <v>0</v>
      </c>
      <c r="AE240">
        <v>0</v>
      </c>
      <c r="AF240" t="s">
        <v>3</v>
      </c>
      <c r="AG240">
        <v>2</v>
      </c>
      <c r="AH240">
        <v>3</v>
      </c>
      <c r="AI240">
        <v>-1</v>
      </c>
      <c r="AJ240" t="s">
        <v>3</v>
      </c>
      <c r="AK240">
        <v>0</v>
      </c>
      <c r="AL240">
        <v>0</v>
      </c>
      <c r="AM240">
        <v>0</v>
      </c>
      <c r="AN240">
        <v>0</v>
      </c>
      <c r="AO240">
        <v>0</v>
      </c>
      <c r="AP240">
        <v>0</v>
      </c>
      <c r="AQ240">
        <v>0</v>
      </c>
      <c r="AR240">
        <v>0</v>
      </c>
    </row>
    <row r="241" spans="1:44" x14ac:dyDescent="0.2">
      <c r="A241">
        <f>ROW(Source!A183)</f>
        <v>183</v>
      </c>
      <c r="B241">
        <v>42706750</v>
      </c>
      <c r="C241">
        <v>42559313</v>
      </c>
      <c r="D241">
        <v>30536355</v>
      </c>
      <c r="E241">
        <v>30515945</v>
      </c>
      <c r="F241">
        <v>1</v>
      </c>
      <c r="G241">
        <v>30515945</v>
      </c>
      <c r="H241">
        <v>3</v>
      </c>
      <c r="I241" t="s">
        <v>645</v>
      </c>
      <c r="J241" t="s">
        <v>3</v>
      </c>
      <c r="K241" t="s">
        <v>646</v>
      </c>
      <c r="L241">
        <v>1354</v>
      </c>
      <c r="N241">
        <v>1010</v>
      </c>
      <c r="O241" t="s">
        <v>43</v>
      </c>
      <c r="P241" t="s">
        <v>43</v>
      </c>
      <c r="Q241">
        <v>1</v>
      </c>
      <c r="X241">
        <v>1</v>
      </c>
      <c r="Y241">
        <v>0</v>
      </c>
      <c r="Z241">
        <v>0</v>
      </c>
      <c r="AA241">
        <v>0</v>
      </c>
      <c r="AB241">
        <v>0</v>
      </c>
      <c r="AC241">
        <v>0</v>
      </c>
      <c r="AD241">
        <v>0</v>
      </c>
      <c r="AE241">
        <v>0</v>
      </c>
      <c r="AF241" t="s">
        <v>3</v>
      </c>
      <c r="AG241">
        <v>1</v>
      </c>
      <c r="AH241">
        <v>3</v>
      </c>
      <c r="AI241">
        <v>-1</v>
      </c>
      <c r="AJ241" t="s">
        <v>3</v>
      </c>
      <c r="AK241">
        <v>0</v>
      </c>
      <c r="AL241">
        <v>0</v>
      </c>
      <c r="AM241">
        <v>0</v>
      </c>
      <c r="AN241">
        <v>0</v>
      </c>
      <c r="AO241">
        <v>0</v>
      </c>
      <c r="AP241">
        <v>0</v>
      </c>
      <c r="AQ241">
        <v>0</v>
      </c>
      <c r="AR241">
        <v>0</v>
      </c>
    </row>
    <row r="242" spans="1:44" x14ac:dyDescent="0.2">
      <c r="A242">
        <f>ROW(Source!A183)</f>
        <v>183</v>
      </c>
      <c r="B242">
        <v>42706751</v>
      </c>
      <c r="C242">
        <v>42559313</v>
      </c>
      <c r="D242">
        <v>30541208</v>
      </c>
      <c r="E242">
        <v>30515945</v>
      </c>
      <c r="F242">
        <v>1</v>
      </c>
      <c r="G242">
        <v>30515945</v>
      </c>
      <c r="H242">
        <v>3</v>
      </c>
      <c r="I242" t="s">
        <v>555</v>
      </c>
      <c r="J242" t="s">
        <v>3</v>
      </c>
      <c r="K242" t="s">
        <v>556</v>
      </c>
      <c r="L242">
        <v>1344</v>
      </c>
      <c r="N242">
        <v>1008</v>
      </c>
      <c r="O242" t="s">
        <v>554</v>
      </c>
      <c r="P242" t="s">
        <v>554</v>
      </c>
      <c r="Q242">
        <v>1</v>
      </c>
      <c r="X242">
        <v>0.84</v>
      </c>
      <c r="Y242">
        <v>1</v>
      </c>
      <c r="Z242">
        <v>0</v>
      </c>
      <c r="AA242">
        <v>0</v>
      </c>
      <c r="AB242">
        <v>0</v>
      </c>
      <c r="AC242">
        <v>0</v>
      </c>
      <c r="AD242">
        <v>1</v>
      </c>
      <c r="AE242">
        <v>0</v>
      </c>
      <c r="AF242" t="s">
        <v>3</v>
      </c>
      <c r="AG242">
        <v>0.84</v>
      </c>
      <c r="AH242">
        <v>2</v>
      </c>
      <c r="AI242">
        <v>42706751</v>
      </c>
      <c r="AJ242">
        <v>164</v>
      </c>
      <c r="AK242">
        <v>0</v>
      </c>
      <c r="AL242">
        <v>0</v>
      </c>
      <c r="AM242">
        <v>0</v>
      </c>
      <c r="AN242">
        <v>0</v>
      </c>
      <c r="AO242">
        <v>0</v>
      </c>
      <c r="AP242">
        <v>0</v>
      </c>
      <c r="AQ242">
        <v>0</v>
      </c>
      <c r="AR242">
        <v>0</v>
      </c>
    </row>
    <row r="243" spans="1:44" x14ac:dyDescent="0.2">
      <c r="A243">
        <f>ROW(Source!A198)</f>
        <v>198</v>
      </c>
      <c r="B243">
        <v>42706762</v>
      </c>
      <c r="C243">
        <v>42559332</v>
      </c>
      <c r="D243">
        <v>30515951</v>
      </c>
      <c r="E243">
        <v>30515945</v>
      </c>
      <c r="F243">
        <v>1</v>
      </c>
      <c r="G243">
        <v>30515945</v>
      </c>
      <c r="H243">
        <v>1</v>
      </c>
      <c r="I243" t="s">
        <v>549</v>
      </c>
      <c r="J243" t="s">
        <v>3</v>
      </c>
      <c r="K243" t="s">
        <v>550</v>
      </c>
      <c r="L243">
        <v>1191</v>
      </c>
      <c r="N243">
        <v>1013</v>
      </c>
      <c r="O243" t="s">
        <v>551</v>
      </c>
      <c r="P243" t="s">
        <v>551</v>
      </c>
      <c r="Q243">
        <v>1</v>
      </c>
      <c r="X243">
        <v>1.47</v>
      </c>
      <c r="Y243">
        <v>0</v>
      </c>
      <c r="Z243">
        <v>0</v>
      </c>
      <c r="AA243">
        <v>0</v>
      </c>
      <c r="AB243">
        <v>0</v>
      </c>
      <c r="AC243">
        <v>0</v>
      </c>
      <c r="AD243">
        <v>1</v>
      </c>
      <c r="AE243">
        <v>1</v>
      </c>
      <c r="AF243" t="s">
        <v>22</v>
      </c>
      <c r="AG243">
        <v>1.6904999999999999</v>
      </c>
      <c r="AH243">
        <v>2</v>
      </c>
      <c r="AI243">
        <v>42706762</v>
      </c>
      <c r="AJ243">
        <v>165</v>
      </c>
      <c r="AK243">
        <v>0</v>
      </c>
      <c r="AL243">
        <v>0</v>
      </c>
      <c r="AM243">
        <v>0</v>
      </c>
      <c r="AN243">
        <v>0</v>
      </c>
      <c r="AO243">
        <v>0</v>
      </c>
      <c r="AP243">
        <v>0</v>
      </c>
      <c r="AQ243">
        <v>0</v>
      </c>
      <c r="AR243">
        <v>0</v>
      </c>
    </row>
    <row r="244" spans="1:44" x14ac:dyDescent="0.2">
      <c r="A244">
        <f>ROW(Source!A198)</f>
        <v>198</v>
      </c>
      <c r="B244">
        <v>42706763</v>
      </c>
      <c r="C244">
        <v>42559332</v>
      </c>
      <c r="D244">
        <v>30516999</v>
      </c>
      <c r="E244">
        <v>30515945</v>
      </c>
      <c r="F244">
        <v>1</v>
      </c>
      <c r="G244">
        <v>30515945</v>
      </c>
      <c r="H244">
        <v>2</v>
      </c>
      <c r="I244" t="s">
        <v>552</v>
      </c>
      <c r="J244" t="s">
        <v>3</v>
      </c>
      <c r="K244" t="s">
        <v>553</v>
      </c>
      <c r="L244">
        <v>1344</v>
      </c>
      <c r="N244">
        <v>1008</v>
      </c>
      <c r="O244" t="s">
        <v>554</v>
      </c>
      <c r="P244" t="s">
        <v>554</v>
      </c>
      <c r="Q244">
        <v>1</v>
      </c>
      <c r="X244">
        <v>3.35</v>
      </c>
      <c r="Y244">
        <v>0</v>
      </c>
      <c r="Z244">
        <v>1</v>
      </c>
      <c r="AA244">
        <v>0</v>
      </c>
      <c r="AB244">
        <v>0</v>
      </c>
      <c r="AC244">
        <v>0</v>
      </c>
      <c r="AD244">
        <v>1</v>
      </c>
      <c r="AE244">
        <v>0</v>
      </c>
      <c r="AF244" t="s">
        <v>21</v>
      </c>
      <c r="AG244">
        <v>4.1875</v>
      </c>
      <c r="AH244">
        <v>2</v>
      </c>
      <c r="AI244">
        <v>42706763</v>
      </c>
      <c r="AJ244">
        <v>166</v>
      </c>
      <c r="AK244">
        <v>0</v>
      </c>
      <c r="AL244">
        <v>0</v>
      </c>
      <c r="AM244">
        <v>0</v>
      </c>
      <c r="AN244">
        <v>0</v>
      </c>
      <c r="AO244">
        <v>0</v>
      </c>
      <c r="AP244">
        <v>0</v>
      </c>
      <c r="AQ244">
        <v>0</v>
      </c>
      <c r="AR244">
        <v>0</v>
      </c>
    </row>
    <row r="245" spans="1:44" x14ac:dyDescent="0.2">
      <c r="A245">
        <f>ROW(Source!A198)</f>
        <v>198</v>
      </c>
      <c r="B245">
        <v>42706764</v>
      </c>
      <c r="C245">
        <v>42559332</v>
      </c>
      <c r="D245">
        <v>30571127</v>
      </c>
      <c r="E245">
        <v>1</v>
      </c>
      <c r="F245">
        <v>1</v>
      </c>
      <c r="G245">
        <v>30515945</v>
      </c>
      <c r="H245">
        <v>3</v>
      </c>
      <c r="I245" t="s">
        <v>586</v>
      </c>
      <c r="J245" t="s">
        <v>587</v>
      </c>
      <c r="K245" t="s">
        <v>588</v>
      </c>
      <c r="L245">
        <v>1348</v>
      </c>
      <c r="N245">
        <v>1009</v>
      </c>
      <c r="O245" t="s">
        <v>172</v>
      </c>
      <c r="P245" t="s">
        <v>172</v>
      </c>
      <c r="Q245">
        <v>1000</v>
      </c>
      <c r="X245">
        <v>1.1000000000000001E-3</v>
      </c>
      <c r="Y245">
        <v>17876.91</v>
      </c>
      <c r="Z245">
        <v>0</v>
      </c>
      <c r="AA245">
        <v>0</v>
      </c>
      <c r="AB245">
        <v>0</v>
      </c>
      <c r="AC245">
        <v>0</v>
      </c>
      <c r="AD245">
        <v>1</v>
      </c>
      <c r="AE245">
        <v>0</v>
      </c>
      <c r="AF245" t="s">
        <v>3</v>
      </c>
      <c r="AG245">
        <v>1.1000000000000001E-3</v>
      </c>
      <c r="AH245">
        <v>2</v>
      </c>
      <c r="AI245">
        <v>42706764</v>
      </c>
      <c r="AJ245">
        <v>167</v>
      </c>
      <c r="AK245">
        <v>0</v>
      </c>
      <c r="AL245">
        <v>0</v>
      </c>
      <c r="AM245">
        <v>0</v>
      </c>
      <c r="AN245">
        <v>0</v>
      </c>
      <c r="AO245">
        <v>0</v>
      </c>
      <c r="AP245">
        <v>0</v>
      </c>
      <c r="AQ245">
        <v>0</v>
      </c>
      <c r="AR245">
        <v>0</v>
      </c>
    </row>
    <row r="246" spans="1:44" x14ac:dyDescent="0.2">
      <c r="A246">
        <f>ROW(Source!A198)</f>
        <v>198</v>
      </c>
      <c r="B246">
        <v>42706765</v>
      </c>
      <c r="C246">
        <v>42559332</v>
      </c>
      <c r="D246">
        <v>30536018</v>
      </c>
      <c r="E246">
        <v>30515945</v>
      </c>
      <c r="F246">
        <v>1</v>
      </c>
      <c r="G246">
        <v>30515945</v>
      </c>
      <c r="H246">
        <v>3</v>
      </c>
      <c r="I246" t="s">
        <v>676</v>
      </c>
      <c r="J246" t="s">
        <v>3</v>
      </c>
      <c r="K246" t="s">
        <v>677</v>
      </c>
      <c r="L246">
        <v>1354</v>
      </c>
      <c r="N246">
        <v>1010</v>
      </c>
      <c r="O246" t="s">
        <v>43</v>
      </c>
      <c r="P246" t="s">
        <v>43</v>
      </c>
      <c r="Q246">
        <v>1</v>
      </c>
      <c r="X246">
        <v>2</v>
      </c>
      <c r="Y246">
        <v>0</v>
      </c>
      <c r="Z246">
        <v>0</v>
      </c>
      <c r="AA246">
        <v>0</v>
      </c>
      <c r="AB246">
        <v>0</v>
      </c>
      <c r="AC246">
        <v>0</v>
      </c>
      <c r="AD246">
        <v>0</v>
      </c>
      <c r="AE246">
        <v>0</v>
      </c>
      <c r="AF246" t="s">
        <v>3</v>
      </c>
      <c r="AG246">
        <v>2</v>
      </c>
      <c r="AH246">
        <v>3</v>
      </c>
      <c r="AI246">
        <v>-1</v>
      </c>
      <c r="AJ246" t="s">
        <v>3</v>
      </c>
      <c r="AK246">
        <v>0</v>
      </c>
      <c r="AL246">
        <v>0</v>
      </c>
      <c r="AM246">
        <v>0</v>
      </c>
      <c r="AN246">
        <v>0</v>
      </c>
      <c r="AO246">
        <v>0</v>
      </c>
      <c r="AP246">
        <v>0</v>
      </c>
      <c r="AQ246">
        <v>0</v>
      </c>
      <c r="AR246">
        <v>0</v>
      </c>
    </row>
    <row r="247" spans="1:44" x14ac:dyDescent="0.2">
      <c r="A247">
        <f>ROW(Source!A198)</f>
        <v>198</v>
      </c>
      <c r="B247">
        <v>42706766</v>
      </c>
      <c r="C247">
        <v>42559332</v>
      </c>
      <c r="D247">
        <v>30536355</v>
      </c>
      <c r="E247">
        <v>30515945</v>
      </c>
      <c r="F247">
        <v>1</v>
      </c>
      <c r="G247">
        <v>30515945</v>
      </c>
      <c r="H247">
        <v>3</v>
      </c>
      <c r="I247" t="s">
        <v>645</v>
      </c>
      <c r="J247" t="s">
        <v>3</v>
      </c>
      <c r="K247" t="s">
        <v>646</v>
      </c>
      <c r="L247">
        <v>1354</v>
      </c>
      <c r="N247">
        <v>1010</v>
      </c>
      <c r="O247" t="s">
        <v>43</v>
      </c>
      <c r="P247" t="s">
        <v>43</v>
      </c>
      <c r="Q247">
        <v>1</v>
      </c>
      <c r="X247">
        <v>1</v>
      </c>
      <c r="Y247">
        <v>0</v>
      </c>
      <c r="Z247">
        <v>0</v>
      </c>
      <c r="AA247">
        <v>0</v>
      </c>
      <c r="AB247">
        <v>0</v>
      </c>
      <c r="AC247">
        <v>0</v>
      </c>
      <c r="AD247">
        <v>0</v>
      </c>
      <c r="AE247">
        <v>0</v>
      </c>
      <c r="AF247" t="s">
        <v>3</v>
      </c>
      <c r="AG247">
        <v>1</v>
      </c>
      <c r="AH247">
        <v>3</v>
      </c>
      <c r="AI247">
        <v>-1</v>
      </c>
      <c r="AJ247" t="s">
        <v>3</v>
      </c>
      <c r="AK247">
        <v>0</v>
      </c>
      <c r="AL247">
        <v>0</v>
      </c>
      <c r="AM247">
        <v>0</v>
      </c>
      <c r="AN247">
        <v>0</v>
      </c>
      <c r="AO247">
        <v>0</v>
      </c>
      <c r="AP247">
        <v>0</v>
      </c>
      <c r="AQ247">
        <v>0</v>
      </c>
      <c r="AR247">
        <v>0</v>
      </c>
    </row>
    <row r="248" spans="1:44" x14ac:dyDescent="0.2">
      <c r="A248">
        <f>ROW(Source!A198)</f>
        <v>198</v>
      </c>
      <c r="B248">
        <v>42706767</v>
      </c>
      <c r="C248">
        <v>42559332</v>
      </c>
      <c r="D248">
        <v>30541208</v>
      </c>
      <c r="E248">
        <v>30515945</v>
      </c>
      <c r="F248">
        <v>1</v>
      </c>
      <c r="G248">
        <v>30515945</v>
      </c>
      <c r="H248">
        <v>3</v>
      </c>
      <c r="I248" t="s">
        <v>555</v>
      </c>
      <c r="J248" t="s">
        <v>3</v>
      </c>
      <c r="K248" t="s">
        <v>556</v>
      </c>
      <c r="L248">
        <v>1344</v>
      </c>
      <c r="N248">
        <v>1008</v>
      </c>
      <c r="O248" t="s">
        <v>554</v>
      </c>
      <c r="P248" t="s">
        <v>554</v>
      </c>
      <c r="Q248">
        <v>1</v>
      </c>
      <c r="X248">
        <v>0.84</v>
      </c>
      <c r="Y248">
        <v>1</v>
      </c>
      <c r="Z248">
        <v>0</v>
      </c>
      <c r="AA248">
        <v>0</v>
      </c>
      <c r="AB248">
        <v>0</v>
      </c>
      <c r="AC248">
        <v>0</v>
      </c>
      <c r="AD248">
        <v>1</v>
      </c>
      <c r="AE248">
        <v>0</v>
      </c>
      <c r="AF248" t="s">
        <v>3</v>
      </c>
      <c r="AG248">
        <v>0.84</v>
      </c>
      <c r="AH248">
        <v>2</v>
      </c>
      <c r="AI248">
        <v>42706767</v>
      </c>
      <c r="AJ248">
        <v>168</v>
      </c>
      <c r="AK248">
        <v>0</v>
      </c>
      <c r="AL248">
        <v>0</v>
      </c>
      <c r="AM248">
        <v>0</v>
      </c>
      <c r="AN248">
        <v>0</v>
      </c>
      <c r="AO248">
        <v>0</v>
      </c>
      <c r="AP248">
        <v>0</v>
      </c>
      <c r="AQ248">
        <v>0</v>
      </c>
      <c r="AR248">
        <v>0</v>
      </c>
    </row>
    <row r="249" spans="1:44" x14ac:dyDescent="0.2">
      <c r="A249">
        <f>ROW(Source!A199)</f>
        <v>199</v>
      </c>
      <c r="B249">
        <v>42706762</v>
      </c>
      <c r="C249">
        <v>42559332</v>
      </c>
      <c r="D249">
        <v>30515951</v>
      </c>
      <c r="E249">
        <v>30515945</v>
      </c>
      <c r="F249">
        <v>1</v>
      </c>
      <c r="G249">
        <v>30515945</v>
      </c>
      <c r="H249">
        <v>1</v>
      </c>
      <c r="I249" t="s">
        <v>549</v>
      </c>
      <c r="J249" t="s">
        <v>3</v>
      </c>
      <c r="K249" t="s">
        <v>550</v>
      </c>
      <c r="L249">
        <v>1191</v>
      </c>
      <c r="N249">
        <v>1013</v>
      </c>
      <c r="O249" t="s">
        <v>551</v>
      </c>
      <c r="P249" t="s">
        <v>551</v>
      </c>
      <c r="Q249">
        <v>1</v>
      </c>
      <c r="X249">
        <v>1.47</v>
      </c>
      <c r="Y249">
        <v>0</v>
      </c>
      <c r="Z249">
        <v>0</v>
      </c>
      <c r="AA249">
        <v>0</v>
      </c>
      <c r="AB249">
        <v>0</v>
      </c>
      <c r="AC249">
        <v>0</v>
      </c>
      <c r="AD249">
        <v>1</v>
      </c>
      <c r="AE249">
        <v>1</v>
      </c>
      <c r="AF249" t="s">
        <v>22</v>
      </c>
      <c r="AG249">
        <v>1.6904999999999999</v>
      </c>
      <c r="AH249">
        <v>2</v>
      </c>
      <c r="AI249">
        <v>42706762</v>
      </c>
      <c r="AJ249">
        <v>169</v>
      </c>
      <c r="AK249">
        <v>0</v>
      </c>
      <c r="AL249">
        <v>0</v>
      </c>
      <c r="AM249">
        <v>0</v>
      </c>
      <c r="AN249">
        <v>0</v>
      </c>
      <c r="AO249">
        <v>0</v>
      </c>
      <c r="AP249">
        <v>0</v>
      </c>
      <c r="AQ249">
        <v>0</v>
      </c>
      <c r="AR249">
        <v>0</v>
      </c>
    </row>
    <row r="250" spans="1:44" x14ac:dyDescent="0.2">
      <c r="A250">
        <f>ROW(Source!A199)</f>
        <v>199</v>
      </c>
      <c r="B250">
        <v>42706763</v>
      </c>
      <c r="C250">
        <v>42559332</v>
      </c>
      <c r="D250">
        <v>30516999</v>
      </c>
      <c r="E250">
        <v>30515945</v>
      </c>
      <c r="F250">
        <v>1</v>
      </c>
      <c r="G250">
        <v>30515945</v>
      </c>
      <c r="H250">
        <v>2</v>
      </c>
      <c r="I250" t="s">
        <v>552</v>
      </c>
      <c r="J250" t="s">
        <v>3</v>
      </c>
      <c r="K250" t="s">
        <v>553</v>
      </c>
      <c r="L250">
        <v>1344</v>
      </c>
      <c r="N250">
        <v>1008</v>
      </c>
      <c r="O250" t="s">
        <v>554</v>
      </c>
      <c r="P250" t="s">
        <v>554</v>
      </c>
      <c r="Q250">
        <v>1</v>
      </c>
      <c r="X250">
        <v>3.35</v>
      </c>
      <c r="Y250">
        <v>0</v>
      </c>
      <c r="Z250">
        <v>1</v>
      </c>
      <c r="AA250">
        <v>0</v>
      </c>
      <c r="AB250">
        <v>0</v>
      </c>
      <c r="AC250">
        <v>0</v>
      </c>
      <c r="AD250">
        <v>1</v>
      </c>
      <c r="AE250">
        <v>0</v>
      </c>
      <c r="AF250" t="s">
        <v>21</v>
      </c>
      <c r="AG250">
        <v>4.1875</v>
      </c>
      <c r="AH250">
        <v>2</v>
      </c>
      <c r="AI250">
        <v>42706763</v>
      </c>
      <c r="AJ250">
        <v>170</v>
      </c>
      <c r="AK250">
        <v>0</v>
      </c>
      <c r="AL250">
        <v>0</v>
      </c>
      <c r="AM250">
        <v>0</v>
      </c>
      <c r="AN250">
        <v>0</v>
      </c>
      <c r="AO250">
        <v>0</v>
      </c>
      <c r="AP250">
        <v>0</v>
      </c>
      <c r="AQ250">
        <v>0</v>
      </c>
      <c r="AR250">
        <v>0</v>
      </c>
    </row>
    <row r="251" spans="1:44" x14ac:dyDescent="0.2">
      <c r="A251">
        <f>ROW(Source!A199)</f>
        <v>199</v>
      </c>
      <c r="B251">
        <v>42706764</v>
      </c>
      <c r="C251">
        <v>42559332</v>
      </c>
      <c r="D251">
        <v>30571127</v>
      </c>
      <c r="E251">
        <v>1</v>
      </c>
      <c r="F251">
        <v>1</v>
      </c>
      <c r="G251">
        <v>30515945</v>
      </c>
      <c r="H251">
        <v>3</v>
      </c>
      <c r="I251" t="s">
        <v>586</v>
      </c>
      <c r="J251" t="s">
        <v>587</v>
      </c>
      <c r="K251" t="s">
        <v>588</v>
      </c>
      <c r="L251">
        <v>1348</v>
      </c>
      <c r="N251">
        <v>1009</v>
      </c>
      <c r="O251" t="s">
        <v>172</v>
      </c>
      <c r="P251" t="s">
        <v>172</v>
      </c>
      <c r="Q251">
        <v>1000</v>
      </c>
      <c r="X251">
        <v>1.1000000000000001E-3</v>
      </c>
      <c r="Y251">
        <v>17876.91</v>
      </c>
      <c r="Z251">
        <v>0</v>
      </c>
      <c r="AA251">
        <v>0</v>
      </c>
      <c r="AB251">
        <v>0</v>
      </c>
      <c r="AC251">
        <v>0</v>
      </c>
      <c r="AD251">
        <v>1</v>
      </c>
      <c r="AE251">
        <v>0</v>
      </c>
      <c r="AF251" t="s">
        <v>3</v>
      </c>
      <c r="AG251">
        <v>1.1000000000000001E-3</v>
      </c>
      <c r="AH251">
        <v>2</v>
      </c>
      <c r="AI251">
        <v>42706764</v>
      </c>
      <c r="AJ251">
        <v>171</v>
      </c>
      <c r="AK251">
        <v>0</v>
      </c>
      <c r="AL251">
        <v>0</v>
      </c>
      <c r="AM251">
        <v>0</v>
      </c>
      <c r="AN251">
        <v>0</v>
      </c>
      <c r="AO251">
        <v>0</v>
      </c>
      <c r="AP251">
        <v>0</v>
      </c>
      <c r="AQ251">
        <v>0</v>
      </c>
      <c r="AR251">
        <v>0</v>
      </c>
    </row>
    <row r="252" spans="1:44" x14ac:dyDescent="0.2">
      <c r="A252">
        <f>ROW(Source!A199)</f>
        <v>199</v>
      </c>
      <c r="B252">
        <v>42706765</v>
      </c>
      <c r="C252">
        <v>42559332</v>
      </c>
      <c r="D252">
        <v>30536018</v>
      </c>
      <c r="E252">
        <v>30515945</v>
      </c>
      <c r="F252">
        <v>1</v>
      </c>
      <c r="G252">
        <v>30515945</v>
      </c>
      <c r="H252">
        <v>3</v>
      </c>
      <c r="I252" t="s">
        <v>676</v>
      </c>
      <c r="J252" t="s">
        <v>3</v>
      </c>
      <c r="K252" t="s">
        <v>677</v>
      </c>
      <c r="L252">
        <v>1354</v>
      </c>
      <c r="N252">
        <v>1010</v>
      </c>
      <c r="O252" t="s">
        <v>43</v>
      </c>
      <c r="P252" t="s">
        <v>43</v>
      </c>
      <c r="Q252">
        <v>1</v>
      </c>
      <c r="X252">
        <v>2</v>
      </c>
      <c r="Y252">
        <v>0</v>
      </c>
      <c r="Z252">
        <v>0</v>
      </c>
      <c r="AA252">
        <v>0</v>
      </c>
      <c r="AB252">
        <v>0</v>
      </c>
      <c r="AC252">
        <v>0</v>
      </c>
      <c r="AD252">
        <v>0</v>
      </c>
      <c r="AE252">
        <v>0</v>
      </c>
      <c r="AF252" t="s">
        <v>3</v>
      </c>
      <c r="AG252">
        <v>2</v>
      </c>
      <c r="AH252">
        <v>3</v>
      </c>
      <c r="AI252">
        <v>-1</v>
      </c>
      <c r="AJ252" t="s">
        <v>3</v>
      </c>
      <c r="AK252">
        <v>0</v>
      </c>
      <c r="AL252">
        <v>0</v>
      </c>
      <c r="AM252">
        <v>0</v>
      </c>
      <c r="AN252">
        <v>0</v>
      </c>
      <c r="AO252">
        <v>0</v>
      </c>
      <c r="AP252">
        <v>0</v>
      </c>
      <c r="AQ252">
        <v>0</v>
      </c>
      <c r="AR252">
        <v>0</v>
      </c>
    </row>
    <row r="253" spans="1:44" x14ac:dyDescent="0.2">
      <c r="A253">
        <f>ROW(Source!A199)</f>
        <v>199</v>
      </c>
      <c r="B253">
        <v>42706766</v>
      </c>
      <c r="C253">
        <v>42559332</v>
      </c>
      <c r="D253">
        <v>30536355</v>
      </c>
      <c r="E253">
        <v>30515945</v>
      </c>
      <c r="F253">
        <v>1</v>
      </c>
      <c r="G253">
        <v>30515945</v>
      </c>
      <c r="H253">
        <v>3</v>
      </c>
      <c r="I253" t="s">
        <v>645</v>
      </c>
      <c r="J253" t="s">
        <v>3</v>
      </c>
      <c r="K253" t="s">
        <v>646</v>
      </c>
      <c r="L253">
        <v>1354</v>
      </c>
      <c r="N253">
        <v>1010</v>
      </c>
      <c r="O253" t="s">
        <v>43</v>
      </c>
      <c r="P253" t="s">
        <v>43</v>
      </c>
      <c r="Q253">
        <v>1</v>
      </c>
      <c r="X253">
        <v>1</v>
      </c>
      <c r="Y253">
        <v>0</v>
      </c>
      <c r="Z253">
        <v>0</v>
      </c>
      <c r="AA253">
        <v>0</v>
      </c>
      <c r="AB253">
        <v>0</v>
      </c>
      <c r="AC253">
        <v>0</v>
      </c>
      <c r="AD253">
        <v>0</v>
      </c>
      <c r="AE253">
        <v>0</v>
      </c>
      <c r="AF253" t="s">
        <v>3</v>
      </c>
      <c r="AG253">
        <v>1</v>
      </c>
      <c r="AH253">
        <v>3</v>
      </c>
      <c r="AI253">
        <v>-1</v>
      </c>
      <c r="AJ253" t="s">
        <v>3</v>
      </c>
      <c r="AK253">
        <v>0</v>
      </c>
      <c r="AL253">
        <v>0</v>
      </c>
      <c r="AM253">
        <v>0</v>
      </c>
      <c r="AN253">
        <v>0</v>
      </c>
      <c r="AO253">
        <v>0</v>
      </c>
      <c r="AP253">
        <v>0</v>
      </c>
      <c r="AQ253">
        <v>0</v>
      </c>
      <c r="AR253">
        <v>0</v>
      </c>
    </row>
    <row r="254" spans="1:44" x14ac:dyDescent="0.2">
      <c r="A254">
        <f>ROW(Source!A199)</f>
        <v>199</v>
      </c>
      <c r="B254">
        <v>42706767</v>
      </c>
      <c r="C254">
        <v>42559332</v>
      </c>
      <c r="D254">
        <v>30541208</v>
      </c>
      <c r="E254">
        <v>30515945</v>
      </c>
      <c r="F254">
        <v>1</v>
      </c>
      <c r="G254">
        <v>30515945</v>
      </c>
      <c r="H254">
        <v>3</v>
      </c>
      <c r="I254" t="s">
        <v>555</v>
      </c>
      <c r="J254" t="s">
        <v>3</v>
      </c>
      <c r="K254" t="s">
        <v>556</v>
      </c>
      <c r="L254">
        <v>1344</v>
      </c>
      <c r="N254">
        <v>1008</v>
      </c>
      <c r="O254" t="s">
        <v>554</v>
      </c>
      <c r="P254" t="s">
        <v>554</v>
      </c>
      <c r="Q254">
        <v>1</v>
      </c>
      <c r="X254">
        <v>0.84</v>
      </c>
      <c r="Y254">
        <v>1</v>
      </c>
      <c r="Z254">
        <v>0</v>
      </c>
      <c r="AA254">
        <v>0</v>
      </c>
      <c r="AB254">
        <v>0</v>
      </c>
      <c r="AC254">
        <v>0</v>
      </c>
      <c r="AD254">
        <v>1</v>
      </c>
      <c r="AE254">
        <v>0</v>
      </c>
      <c r="AF254" t="s">
        <v>3</v>
      </c>
      <c r="AG254">
        <v>0.84</v>
      </c>
      <c r="AH254">
        <v>2</v>
      </c>
      <c r="AI254">
        <v>42706767</v>
      </c>
      <c r="AJ254">
        <v>172</v>
      </c>
      <c r="AK254">
        <v>0</v>
      </c>
      <c r="AL254">
        <v>0</v>
      </c>
      <c r="AM254">
        <v>0</v>
      </c>
      <c r="AN254">
        <v>0</v>
      </c>
      <c r="AO254">
        <v>0</v>
      </c>
      <c r="AP254">
        <v>0</v>
      </c>
      <c r="AQ254">
        <v>0</v>
      </c>
      <c r="AR254">
        <v>0</v>
      </c>
    </row>
    <row r="255" spans="1:44" x14ac:dyDescent="0.2">
      <c r="A255">
        <f>ROW(Source!A212)</f>
        <v>212</v>
      </c>
      <c r="B255">
        <v>42706770</v>
      </c>
      <c r="C255">
        <v>42559349</v>
      </c>
      <c r="D255">
        <v>30515951</v>
      </c>
      <c r="E255">
        <v>30515945</v>
      </c>
      <c r="F255">
        <v>1</v>
      </c>
      <c r="G255">
        <v>30515945</v>
      </c>
      <c r="H255">
        <v>1</v>
      </c>
      <c r="I255" t="s">
        <v>549</v>
      </c>
      <c r="J255" t="s">
        <v>3</v>
      </c>
      <c r="K255" t="s">
        <v>550</v>
      </c>
      <c r="L255">
        <v>1191</v>
      </c>
      <c r="N255">
        <v>1013</v>
      </c>
      <c r="O255" t="s">
        <v>551</v>
      </c>
      <c r="P255" t="s">
        <v>551</v>
      </c>
      <c r="Q255">
        <v>1</v>
      </c>
      <c r="X255">
        <v>1.59</v>
      </c>
      <c r="Y255">
        <v>0</v>
      </c>
      <c r="Z255">
        <v>0</v>
      </c>
      <c r="AA255">
        <v>0</v>
      </c>
      <c r="AB255">
        <v>0</v>
      </c>
      <c r="AC255">
        <v>0</v>
      </c>
      <c r="AD255">
        <v>1</v>
      </c>
      <c r="AE255">
        <v>1</v>
      </c>
      <c r="AF255" t="s">
        <v>22</v>
      </c>
      <c r="AG255">
        <v>1.8285</v>
      </c>
      <c r="AH255">
        <v>2</v>
      </c>
      <c r="AI255">
        <v>42706770</v>
      </c>
      <c r="AJ255">
        <v>173</v>
      </c>
      <c r="AK255">
        <v>0</v>
      </c>
      <c r="AL255">
        <v>0</v>
      </c>
      <c r="AM255">
        <v>0</v>
      </c>
      <c r="AN255">
        <v>0</v>
      </c>
      <c r="AO255">
        <v>0</v>
      </c>
      <c r="AP255">
        <v>0</v>
      </c>
      <c r="AQ255">
        <v>0</v>
      </c>
      <c r="AR255">
        <v>0</v>
      </c>
    </row>
    <row r="256" spans="1:44" x14ac:dyDescent="0.2">
      <c r="A256">
        <f>ROW(Source!A212)</f>
        <v>212</v>
      </c>
      <c r="B256">
        <v>42706771</v>
      </c>
      <c r="C256">
        <v>42559349</v>
      </c>
      <c r="D256">
        <v>30596074</v>
      </c>
      <c r="E256">
        <v>1</v>
      </c>
      <c r="F256">
        <v>1</v>
      </c>
      <c r="G256">
        <v>30515945</v>
      </c>
      <c r="H256">
        <v>2</v>
      </c>
      <c r="I256" t="s">
        <v>577</v>
      </c>
      <c r="J256" t="s">
        <v>578</v>
      </c>
      <c r="K256" t="s">
        <v>579</v>
      </c>
      <c r="L256">
        <v>1367</v>
      </c>
      <c r="N256">
        <v>1011</v>
      </c>
      <c r="O256" t="s">
        <v>564</v>
      </c>
      <c r="P256" t="s">
        <v>564</v>
      </c>
      <c r="Q256">
        <v>1</v>
      </c>
      <c r="X256">
        <v>0.06</v>
      </c>
      <c r="Y256">
        <v>0</v>
      </c>
      <c r="Z256">
        <v>76.81</v>
      </c>
      <c r="AA256">
        <v>14.36</v>
      </c>
      <c r="AB256">
        <v>0</v>
      </c>
      <c r="AC256">
        <v>0</v>
      </c>
      <c r="AD256">
        <v>1</v>
      </c>
      <c r="AE256">
        <v>0</v>
      </c>
      <c r="AF256" t="s">
        <v>21</v>
      </c>
      <c r="AG256">
        <v>7.4999999999999997E-2</v>
      </c>
      <c r="AH256">
        <v>2</v>
      </c>
      <c r="AI256">
        <v>42706771</v>
      </c>
      <c r="AJ256">
        <v>174</v>
      </c>
      <c r="AK256">
        <v>0</v>
      </c>
      <c r="AL256">
        <v>0</v>
      </c>
      <c r="AM256">
        <v>0</v>
      </c>
      <c r="AN256">
        <v>0</v>
      </c>
      <c r="AO256">
        <v>0</v>
      </c>
      <c r="AP256">
        <v>0</v>
      </c>
      <c r="AQ256">
        <v>0</v>
      </c>
      <c r="AR256">
        <v>0</v>
      </c>
    </row>
    <row r="257" spans="1:44" x14ac:dyDescent="0.2">
      <c r="A257">
        <f>ROW(Source!A212)</f>
        <v>212</v>
      </c>
      <c r="B257">
        <v>42706772</v>
      </c>
      <c r="C257">
        <v>42559349</v>
      </c>
      <c r="D257">
        <v>30595318</v>
      </c>
      <c r="E257">
        <v>1</v>
      </c>
      <c r="F257">
        <v>1</v>
      </c>
      <c r="G257">
        <v>30515945</v>
      </c>
      <c r="H257">
        <v>2</v>
      </c>
      <c r="I257" t="s">
        <v>580</v>
      </c>
      <c r="J257" t="s">
        <v>581</v>
      </c>
      <c r="K257" t="s">
        <v>582</v>
      </c>
      <c r="L257">
        <v>1367</v>
      </c>
      <c r="N257">
        <v>1011</v>
      </c>
      <c r="O257" t="s">
        <v>564</v>
      </c>
      <c r="P257" t="s">
        <v>564</v>
      </c>
      <c r="Q257">
        <v>1</v>
      </c>
      <c r="X257">
        <v>0.02</v>
      </c>
      <c r="Y257">
        <v>0</v>
      </c>
      <c r="Z257">
        <v>102.11</v>
      </c>
      <c r="AA257">
        <v>30.03</v>
      </c>
      <c r="AB257">
        <v>0</v>
      </c>
      <c r="AC257">
        <v>0</v>
      </c>
      <c r="AD257">
        <v>1</v>
      </c>
      <c r="AE257">
        <v>0</v>
      </c>
      <c r="AF257" t="s">
        <v>21</v>
      </c>
      <c r="AG257">
        <v>2.5000000000000001E-2</v>
      </c>
      <c r="AH257">
        <v>2</v>
      </c>
      <c r="AI257">
        <v>42706772</v>
      </c>
      <c r="AJ257">
        <v>175</v>
      </c>
      <c r="AK257">
        <v>0</v>
      </c>
      <c r="AL257">
        <v>0</v>
      </c>
      <c r="AM257">
        <v>0</v>
      </c>
      <c r="AN257">
        <v>0</v>
      </c>
      <c r="AO257">
        <v>0</v>
      </c>
      <c r="AP257">
        <v>0</v>
      </c>
      <c r="AQ257">
        <v>0</v>
      </c>
      <c r="AR257">
        <v>0</v>
      </c>
    </row>
    <row r="258" spans="1:44" x14ac:dyDescent="0.2">
      <c r="A258">
        <f>ROW(Source!A212)</f>
        <v>212</v>
      </c>
      <c r="B258">
        <v>42706773</v>
      </c>
      <c r="C258">
        <v>42559349</v>
      </c>
      <c r="D258">
        <v>30573295</v>
      </c>
      <c r="E258">
        <v>1</v>
      </c>
      <c r="F258">
        <v>1</v>
      </c>
      <c r="G258">
        <v>30515945</v>
      </c>
      <c r="H258">
        <v>3</v>
      </c>
      <c r="I258" t="s">
        <v>612</v>
      </c>
      <c r="J258" t="s">
        <v>613</v>
      </c>
      <c r="K258" t="s">
        <v>614</v>
      </c>
      <c r="L258">
        <v>1346</v>
      </c>
      <c r="N258">
        <v>1009</v>
      </c>
      <c r="O258" t="s">
        <v>611</v>
      </c>
      <c r="P258" t="s">
        <v>611</v>
      </c>
      <c r="Q258">
        <v>1</v>
      </c>
      <c r="X258">
        <v>0.04</v>
      </c>
      <c r="Y258">
        <v>38</v>
      </c>
      <c r="Z258">
        <v>0</v>
      </c>
      <c r="AA258">
        <v>0</v>
      </c>
      <c r="AB258">
        <v>0</v>
      </c>
      <c r="AC258">
        <v>0</v>
      </c>
      <c r="AD258">
        <v>1</v>
      </c>
      <c r="AE258">
        <v>0</v>
      </c>
      <c r="AF258" t="s">
        <v>3</v>
      </c>
      <c r="AG258">
        <v>0.04</v>
      </c>
      <c r="AH258">
        <v>2</v>
      </c>
      <c r="AI258">
        <v>42706773</v>
      </c>
      <c r="AJ258">
        <v>176</v>
      </c>
      <c r="AK258">
        <v>0</v>
      </c>
      <c r="AL258">
        <v>0</v>
      </c>
      <c r="AM258">
        <v>0</v>
      </c>
      <c r="AN258">
        <v>0</v>
      </c>
      <c r="AO258">
        <v>0</v>
      </c>
      <c r="AP258">
        <v>0</v>
      </c>
      <c r="AQ258">
        <v>0</v>
      </c>
      <c r="AR258">
        <v>0</v>
      </c>
    </row>
    <row r="259" spans="1:44" x14ac:dyDescent="0.2">
      <c r="A259">
        <f>ROW(Source!A212)</f>
        <v>212</v>
      </c>
      <c r="B259">
        <v>42706774</v>
      </c>
      <c r="C259">
        <v>42559349</v>
      </c>
      <c r="D259">
        <v>30571512</v>
      </c>
      <c r="E259">
        <v>1</v>
      </c>
      <c r="F259">
        <v>1</v>
      </c>
      <c r="G259">
        <v>30515945</v>
      </c>
      <c r="H259">
        <v>3</v>
      </c>
      <c r="I259" t="s">
        <v>615</v>
      </c>
      <c r="J259" t="s">
        <v>616</v>
      </c>
      <c r="K259" t="s">
        <v>617</v>
      </c>
      <c r="L259">
        <v>1348</v>
      </c>
      <c r="N259">
        <v>1009</v>
      </c>
      <c r="O259" t="s">
        <v>172</v>
      </c>
      <c r="P259" t="s">
        <v>172</v>
      </c>
      <c r="Q259">
        <v>1000</v>
      </c>
      <c r="X259">
        <v>1E-4</v>
      </c>
      <c r="Y259">
        <v>16222.39</v>
      </c>
      <c r="Z259">
        <v>0</v>
      </c>
      <c r="AA259">
        <v>0</v>
      </c>
      <c r="AB259">
        <v>0</v>
      </c>
      <c r="AC259">
        <v>0</v>
      </c>
      <c r="AD259">
        <v>1</v>
      </c>
      <c r="AE259">
        <v>0</v>
      </c>
      <c r="AF259" t="s">
        <v>3</v>
      </c>
      <c r="AG259">
        <v>1E-4</v>
      </c>
      <c r="AH259">
        <v>2</v>
      </c>
      <c r="AI259">
        <v>42706774</v>
      </c>
      <c r="AJ259">
        <v>177</v>
      </c>
      <c r="AK259">
        <v>0</v>
      </c>
      <c r="AL259">
        <v>0</v>
      </c>
      <c r="AM259">
        <v>0</v>
      </c>
      <c r="AN259">
        <v>0</v>
      </c>
      <c r="AO259">
        <v>0</v>
      </c>
      <c r="AP259">
        <v>0</v>
      </c>
      <c r="AQ259">
        <v>0</v>
      </c>
      <c r="AR259">
        <v>0</v>
      </c>
    </row>
    <row r="260" spans="1:44" x14ac:dyDescent="0.2">
      <c r="A260">
        <f>ROW(Source!A212)</f>
        <v>212</v>
      </c>
      <c r="B260">
        <v>42706775</v>
      </c>
      <c r="C260">
        <v>42559349</v>
      </c>
      <c r="D260">
        <v>30571714</v>
      </c>
      <c r="E260">
        <v>1</v>
      </c>
      <c r="F260">
        <v>1</v>
      </c>
      <c r="G260">
        <v>30515945</v>
      </c>
      <c r="H260">
        <v>3</v>
      </c>
      <c r="I260" t="s">
        <v>618</v>
      </c>
      <c r="J260" t="s">
        <v>619</v>
      </c>
      <c r="K260" t="s">
        <v>620</v>
      </c>
      <c r="L260">
        <v>1346</v>
      </c>
      <c r="N260">
        <v>1009</v>
      </c>
      <c r="O260" t="s">
        <v>611</v>
      </c>
      <c r="P260" t="s">
        <v>611</v>
      </c>
      <c r="Q260">
        <v>1</v>
      </c>
      <c r="X260">
        <v>0.01</v>
      </c>
      <c r="Y260">
        <v>20.190000000000001</v>
      </c>
      <c r="Z260">
        <v>0</v>
      </c>
      <c r="AA260">
        <v>0</v>
      </c>
      <c r="AB260">
        <v>0</v>
      </c>
      <c r="AC260">
        <v>0</v>
      </c>
      <c r="AD260">
        <v>1</v>
      </c>
      <c r="AE260">
        <v>0</v>
      </c>
      <c r="AF260" t="s">
        <v>3</v>
      </c>
      <c r="AG260">
        <v>0.01</v>
      </c>
      <c r="AH260">
        <v>2</v>
      </c>
      <c r="AI260">
        <v>42706775</v>
      </c>
      <c r="AJ260">
        <v>178</v>
      </c>
      <c r="AK260">
        <v>0</v>
      </c>
      <c r="AL260">
        <v>0</v>
      </c>
      <c r="AM260">
        <v>0</v>
      </c>
      <c r="AN260">
        <v>0</v>
      </c>
      <c r="AO260">
        <v>0</v>
      </c>
      <c r="AP260">
        <v>0</v>
      </c>
      <c r="AQ260">
        <v>0</v>
      </c>
      <c r="AR260">
        <v>0</v>
      </c>
    </row>
    <row r="261" spans="1:44" x14ac:dyDescent="0.2">
      <c r="A261">
        <f>ROW(Source!A212)</f>
        <v>212</v>
      </c>
      <c r="B261">
        <v>42706776</v>
      </c>
      <c r="C261">
        <v>42559349</v>
      </c>
      <c r="D261">
        <v>30581999</v>
      </c>
      <c r="E261">
        <v>1</v>
      </c>
      <c r="F261">
        <v>1</v>
      </c>
      <c r="G261">
        <v>30515945</v>
      </c>
      <c r="H261">
        <v>3</v>
      </c>
      <c r="I261" t="s">
        <v>621</v>
      </c>
      <c r="J261" t="s">
        <v>622</v>
      </c>
      <c r="K261" t="s">
        <v>623</v>
      </c>
      <c r="L261">
        <v>1348</v>
      </c>
      <c r="N261">
        <v>1009</v>
      </c>
      <c r="O261" t="s">
        <v>172</v>
      </c>
      <c r="P261" t="s">
        <v>172</v>
      </c>
      <c r="Q261">
        <v>1000</v>
      </c>
      <c r="X261">
        <v>1.3740000000000001E-5</v>
      </c>
      <c r="Y261">
        <v>19291.41</v>
      </c>
      <c r="Z261">
        <v>0</v>
      </c>
      <c r="AA261">
        <v>0</v>
      </c>
      <c r="AB261">
        <v>0</v>
      </c>
      <c r="AC261">
        <v>0</v>
      </c>
      <c r="AD261">
        <v>1</v>
      </c>
      <c r="AE261">
        <v>0</v>
      </c>
      <c r="AF261" t="s">
        <v>3</v>
      </c>
      <c r="AG261">
        <v>1.3740000000000001E-5</v>
      </c>
      <c r="AH261">
        <v>2</v>
      </c>
      <c r="AI261">
        <v>42706776</v>
      </c>
      <c r="AJ261">
        <v>181</v>
      </c>
      <c r="AK261">
        <v>0</v>
      </c>
      <c r="AL261">
        <v>0</v>
      </c>
      <c r="AM261">
        <v>0</v>
      </c>
      <c r="AN261">
        <v>0</v>
      </c>
      <c r="AO261">
        <v>0</v>
      </c>
      <c r="AP261">
        <v>0</v>
      </c>
      <c r="AQ261">
        <v>0</v>
      </c>
      <c r="AR261">
        <v>0</v>
      </c>
    </row>
    <row r="262" spans="1:44" x14ac:dyDescent="0.2">
      <c r="A262">
        <f>ROW(Source!A212)</f>
        <v>212</v>
      </c>
      <c r="B262">
        <v>42706777</v>
      </c>
      <c r="C262">
        <v>42559349</v>
      </c>
      <c r="D262">
        <v>30537291</v>
      </c>
      <c r="E262">
        <v>30515945</v>
      </c>
      <c r="F262">
        <v>1</v>
      </c>
      <c r="G262">
        <v>30515945</v>
      </c>
      <c r="H262">
        <v>3</v>
      </c>
      <c r="I262" t="s">
        <v>676</v>
      </c>
      <c r="J262" t="s">
        <v>3</v>
      </c>
      <c r="K262" t="s">
        <v>678</v>
      </c>
      <c r="L262">
        <v>1354</v>
      </c>
      <c r="N262">
        <v>1010</v>
      </c>
      <c r="O262" t="s">
        <v>43</v>
      </c>
      <c r="P262" t="s">
        <v>43</v>
      </c>
      <c r="Q262">
        <v>1</v>
      </c>
      <c r="X262">
        <v>1</v>
      </c>
      <c r="Y262">
        <v>0</v>
      </c>
      <c r="Z262">
        <v>0</v>
      </c>
      <c r="AA262">
        <v>0</v>
      </c>
      <c r="AB262">
        <v>0</v>
      </c>
      <c r="AC262">
        <v>0</v>
      </c>
      <c r="AD262">
        <v>0</v>
      </c>
      <c r="AE262">
        <v>0</v>
      </c>
      <c r="AF262" t="s">
        <v>3</v>
      </c>
      <c r="AG262">
        <v>1</v>
      </c>
      <c r="AH262">
        <v>3</v>
      </c>
      <c r="AI262">
        <v>-1</v>
      </c>
      <c r="AJ262" t="s">
        <v>3</v>
      </c>
      <c r="AK262">
        <v>0</v>
      </c>
      <c r="AL262">
        <v>0</v>
      </c>
      <c r="AM262">
        <v>0</v>
      </c>
      <c r="AN262">
        <v>0</v>
      </c>
      <c r="AO262">
        <v>0</v>
      </c>
      <c r="AP262">
        <v>0</v>
      </c>
      <c r="AQ262">
        <v>0</v>
      </c>
      <c r="AR262">
        <v>0</v>
      </c>
    </row>
    <row r="263" spans="1:44" x14ac:dyDescent="0.2">
      <c r="A263">
        <f>ROW(Source!A212)</f>
        <v>212</v>
      </c>
      <c r="B263">
        <v>42706778</v>
      </c>
      <c r="C263">
        <v>42559349</v>
      </c>
      <c r="D263">
        <v>30533863</v>
      </c>
      <c r="E263">
        <v>30515945</v>
      </c>
      <c r="F263">
        <v>1</v>
      </c>
      <c r="G263">
        <v>30515945</v>
      </c>
      <c r="H263">
        <v>3</v>
      </c>
      <c r="I263" t="s">
        <v>679</v>
      </c>
      <c r="J263" t="s">
        <v>3</v>
      </c>
      <c r="K263" t="s">
        <v>680</v>
      </c>
      <c r="L263">
        <v>1354</v>
      </c>
      <c r="N263">
        <v>1010</v>
      </c>
      <c r="O263" t="s">
        <v>43</v>
      </c>
      <c r="P263" t="s">
        <v>43</v>
      </c>
      <c r="Q263">
        <v>1</v>
      </c>
      <c r="X263">
        <v>1</v>
      </c>
      <c r="Y263">
        <v>0</v>
      </c>
      <c r="Z263">
        <v>0</v>
      </c>
      <c r="AA263">
        <v>0</v>
      </c>
      <c r="AB263">
        <v>0</v>
      </c>
      <c r="AC263">
        <v>0</v>
      </c>
      <c r="AD263">
        <v>0</v>
      </c>
      <c r="AE263">
        <v>0</v>
      </c>
      <c r="AF263" t="s">
        <v>3</v>
      </c>
      <c r="AG263">
        <v>1</v>
      </c>
      <c r="AH263">
        <v>3</v>
      </c>
      <c r="AI263">
        <v>-1</v>
      </c>
      <c r="AJ263" t="s">
        <v>3</v>
      </c>
      <c r="AK263">
        <v>0</v>
      </c>
      <c r="AL263">
        <v>0</v>
      </c>
      <c r="AM263">
        <v>0</v>
      </c>
      <c r="AN263">
        <v>0</v>
      </c>
      <c r="AO263">
        <v>0</v>
      </c>
      <c r="AP263">
        <v>0</v>
      </c>
      <c r="AQ263">
        <v>0</v>
      </c>
      <c r="AR263">
        <v>0</v>
      </c>
    </row>
    <row r="264" spans="1:44" x14ac:dyDescent="0.2">
      <c r="A264">
        <f>ROW(Source!A213)</f>
        <v>213</v>
      </c>
      <c r="B264">
        <v>42706770</v>
      </c>
      <c r="C264">
        <v>42559349</v>
      </c>
      <c r="D264">
        <v>30515951</v>
      </c>
      <c r="E264">
        <v>30515945</v>
      </c>
      <c r="F264">
        <v>1</v>
      </c>
      <c r="G264">
        <v>30515945</v>
      </c>
      <c r="H264">
        <v>1</v>
      </c>
      <c r="I264" t="s">
        <v>549</v>
      </c>
      <c r="J264" t="s">
        <v>3</v>
      </c>
      <c r="K264" t="s">
        <v>550</v>
      </c>
      <c r="L264">
        <v>1191</v>
      </c>
      <c r="N264">
        <v>1013</v>
      </c>
      <c r="O264" t="s">
        <v>551</v>
      </c>
      <c r="P264" t="s">
        <v>551</v>
      </c>
      <c r="Q264">
        <v>1</v>
      </c>
      <c r="X264">
        <v>1.59</v>
      </c>
      <c r="Y264">
        <v>0</v>
      </c>
      <c r="Z264">
        <v>0</v>
      </c>
      <c r="AA264">
        <v>0</v>
      </c>
      <c r="AB264">
        <v>0</v>
      </c>
      <c r="AC264">
        <v>0</v>
      </c>
      <c r="AD264">
        <v>1</v>
      </c>
      <c r="AE264">
        <v>1</v>
      </c>
      <c r="AF264" t="s">
        <v>22</v>
      </c>
      <c r="AG264">
        <v>1.8285</v>
      </c>
      <c r="AH264">
        <v>2</v>
      </c>
      <c r="AI264">
        <v>42706770</v>
      </c>
      <c r="AJ264">
        <v>182</v>
      </c>
      <c r="AK264">
        <v>0</v>
      </c>
      <c r="AL264">
        <v>0</v>
      </c>
      <c r="AM264">
        <v>0</v>
      </c>
      <c r="AN264">
        <v>0</v>
      </c>
      <c r="AO264">
        <v>0</v>
      </c>
      <c r="AP264">
        <v>0</v>
      </c>
      <c r="AQ264">
        <v>0</v>
      </c>
      <c r="AR264">
        <v>0</v>
      </c>
    </row>
    <row r="265" spans="1:44" x14ac:dyDescent="0.2">
      <c r="A265">
        <f>ROW(Source!A213)</f>
        <v>213</v>
      </c>
      <c r="B265">
        <v>42706771</v>
      </c>
      <c r="C265">
        <v>42559349</v>
      </c>
      <c r="D265">
        <v>30596074</v>
      </c>
      <c r="E265">
        <v>1</v>
      </c>
      <c r="F265">
        <v>1</v>
      </c>
      <c r="G265">
        <v>30515945</v>
      </c>
      <c r="H265">
        <v>2</v>
      </c>
      <c r="I265" t="s">
        <v>577</v>
      </c>
      <c r="J265" t="s">
        <v>578</v>
      </c>
      <c r="K265" t="s">
        <v>579</v>
      </c>
      <c r="L265">
        <v>1367</v>
      </c>
      <c r="N265">
        <v>1011</v>
      </c>
      <c r="O265" t="s">
        <v>564</v>
      </c>
      <c r="P265" t="s">
        <v>564</v>
      </c>
      <c r="Q265">
        <v>1</v>
      </c>
      <c r="X265">
        <v>0.06</v>
      </c>
      <c r="Y265">
        <v>0</v>
      </c>
      <c r="Z265">
        <v>76.81</v>
      </c>
      <c r="AA265">
        <v>14.36</v>
      </c>
      <c r="AB265">
        <v>0</v>
      </c>
      <c r="AC265">
        <v>0</v>
      </c>
      <c r="AD265">
        <v>1</v>
      </c>
      <c r="AE265">
        <v>0</v>
      </c>
      <c r="AF265" t="s">
        <v>21</v>
      </c>
      <c r="AG265">
        <v>7.4999999999999997E-2</v>
      </c>
      <c r="AH265">
        <v>2</v>
      </c>
      <c r="AI265">
        <v>42706771</v>
      </c>
      <c r="AJ265">
        <v>183</v>
      </c>
      <c r="AK265">
        <v>0</v>
      </c>
      <c r="AL265">
        <v>0</v>
      </c>
      <c r="AM265">
        <v>0</v>
      </c>
      <c r="AN265">
        <v>0</v>
      </c>
      <c r="AO265">
        <v>0</v>
      </c>
      <c r="AP265">
        <v>0</v>
      </c>
      <c r="AQ265">
        <v>0</v>
      </c>
      <c r="AR265">
        <v>0</v>
      </c>
    </row>
    <row r="266" spans="1:44" x14ac:dyDescent="0.2">
      <c r="A266">
        <f>ROW(Source!A213)</f>
        <v>213</v>
      </c>
      <c r="B266">
        <v>42706772</v>
      </c>
      <c r="C266">
        <v>42559349</v>
      </c>
      <c r="D266">
        <v>30595318</v>
      </c>
      <c r="E266">
        <v>1</v>
      </c>
      <c r="F266">
        <v>1</v>
      </c>
      <c r="G266">
        <v>30515945</v>
      </c>
      <c r="H266">
        <v>2</v>
      </c>
      <c r="I266" t="s">
        <v>580</v>
      </c>
      <c r="J266" t="s">
        <v>581</v>
      </c>
      <c r="K266" t="s">
        <v>582</v>
      </c>
      <c r="L266">
        <v>1367</v>
      </c>
      <c r="N266">
        <v>1011</v>
      </c>
      <c r="O266" t="s">
        <v>564</v>
      </c>
      <c r="P266" t="s">
        <v>564</v>
      </c>
      <c r="Q266">
        <v>1</v>
      </c>
      <c r="X266">
        <v>0.02</v>
      </c>
      <c r="Y266">
        <v>0</v>
      </c>
      <c r="Z266">
        <v>102.11</v>
      </c>
      <c r="AA266">
        <v>30.03</v>
      </c>
      <c r="AB266">
        <v>0</v>
      </c>
      <c r="AC266">
        <v>0</v>
      </c>
      <c r="AD266">
        <v>1</v>
      </c>
      <c r="AE266">
        <v>0</v>
      </c>
      <c r="AF266" t="s">
        <v>21</v>
      </c>
      <c r="AG266">
        <v>2.5000000000000001E-2</v>
      </c>
      <c r="AH266">
        <v>2</v>
      </c>
      <c r="AI266">
        <v>42706772</v>
      </c>
      <c r="AJ266">
        <v>184</v>
      </c>
      <c r="AK266">
        <v>0</v>
      </c>
      <c r="AL266">
        <v>0</v>
      </c>
      <c r="AM266">
        <v>0</v>
      </c>
      <c r="AN266">
        <v>0</v>
      </c>
      <c r="AO266">
        <v>0</v>
      </c>
      <c r="AP266">
        <v>0</v>
      </c>
      <c r="AQ266">
        <v>0</v>
      </c>
      <c r="AR266">
        <v>0</v>
      </c>
    </row>
    <row r="267" spans="1:44" x14ac:dyDescent="0.2">
      <c r="A267">
        <f>ROW(Source!A213)</f>
        <v>213</v>
      </c>
      <c r="B267">
        <v>42706773</v>
      </c>
      <c r="C267">
        <v>42559349</v>
      </c>
      <c r="D267">
        <v>30573295</v>
      </c>
      <c r="E267">
        <v>1</v>
      </c>
      <c r="F267">
        <v>1</v>
      </c>
      <c r="G267">
        <v>30515945</v>
      </c>
      <c r="H267">
        <v>3</v>
      </c>
      <c r="I267" t="s">
        <v>612</v>
      </c>
      <c r="J267" t="s">
        <v>613</v>
      </c>
      <c r="K267" t="s">
        <v>614</v>
      </c>
      <c r="L267">
        <v>1346</v>
      </c>
      <c r="N267">
        <v>1009</v>
      </c>
      <c r="O267" t="s">
        <v>611</v>
      </c>
      <c r="P267" t="s">
        <v>611</v>
      </c>
      <c r="Q267">
        <v>1</v>
      </c>
      <c r="X267">
        <v>0.04</v>
      </c>
      <c r="Y267">
        <v>38</v>
      </c>
      <c r="Z267">
        <v>0</v>
      </c>
      <c r="AA267">
        <v>0</v>
      </c>
      <c r="AB267">
        <v>0</v>
      </c>
      <c r="AC267">
        <v>0</v>
      </c>
      <c r="AD267">
        <v>1</v>
      </c>
      <c r="AE267">
        <v>0</v>
      </c>
      <c r="AF267" t="s">
        <v>3</v>
      </c>
      <c r="AG267">
        <v>0.04</v>
      </c>
      <c r="AH267">
        <v>2</v>
      </c>
      <c r="AI267">
        <v>42706773</v>
      </c>
      <c r="AJ267">
        <v>185</v>
      </c>
      <c r="AK267">
        <v>0</v>
      </c>
      <c r="AL267">
        <v>0</v>
      </c>
      <c r="AM267">
        <v>0</v>
      </c>
      <c r="AN267">
        <v>0</v>
      </c>
      <c r="AO267">
        <v>0</v>
      </c>
      <c r="AP267">
        <v>0</v>
      </c>
      <c r="AQ267">
        <v>0</v>
      </c>
      <c r="AR267">
        <v>0</v>
      </c>
    </row>
    <row r="268" spans="1:44" x14ac:dyDescent="0.2">
      <c r="A268">
        <f>ROW(Source!A213)</f>
        <v>213</v>
      </c>
      <c r="B268">
        <v>42706774</v>
      </c>
      <c r="C268">
        <v>42559349</v>
      </c>
      <c r="D268">
        <v>30571512</v>
      </c>
      <c r="E268">
        <v>1</v>
      </c>
      <c r="F268">
        <v>1</v>
      </c>
      <c r="G268">
        <v>30515945</v>
      </c>
      <c r="H268">
        <v>3</v>
      </c>
      <c r="I268" t="s">
        <v>615</v>
      </c>
      <c r="J268" t="s">
        <v>616</v>
      </c>
      <c r="K268" t="s">
        <v>617</v>
      </c>
      <c r="L268">
        <v>1348</v>
      </c>
      <c r="N268">
        <v>1009</v>
      </c>
      <c r="O268" t="s">
        <v>172</v>
      </c>
      <c r="P268" t="s">
        <v>172</v>
      </c>
      <c r="Q268">
        <v>1000</v>
      </c>
      <c r="X268">
        <v>1E-4</v>
      </c>
      <c r="Y268">
        <v>16222.39</v>
      </c>
      <c r="Z268">
        <v>0</v>
      </c>
      <c r="AA268">
        <v>0</v>
      </c>
      <c r="AB268">
        <v>0</v>
      </c>
      <c r="AC268">
        <v>0</v>
      </c>
      <c r="AD268">
        <v>1</v>
      </c>
      <c r="AE268">
        <v>0</v>
      </c>
      <c r="AF268" t="s">
        <v>3</v>
      </c>
      <c r="AG268">
        <v>1E-4</v>
      </c>
      <c r="AH268">
        <v>2</v>
      </c>
      <c r="AI268">
        <v>42706774</v>
      </c>
      <c r="AJ268">
        <v>186</v>
      </c>
      <c r="AK268">
        <v>0</v>
      </c>
      <c r="AL268">
        <v>0</v>
      </c>
      <c r="AM268">
        <v>0</v>
      </c>
      <c r="AN268">
        <v>0</v>
      </c>
      <c r="AO268">
        <v>0</v>
      </c>
      <c r="AP268">
        <v>0</v>
      </c>
      <c r="AQ268">
        <v>0</v>
      </c>
      <c r="AR268">
        <v>0</v>
      </c>
    </row>
    <row r="269" spans="1:44" x14ac:dyDescent="0.2">
      <c r="A269">
        <f>ROW(Source!A213)</f>
        <v>213</v>
      </c>
      <c r="B269">
        <v>42706775</v>
      </c>
      <c r="C269">
        <v>42559349</v>
      </c>
      <c r="D269">
        <v>30571714</v>
      </c>
      <c r="E269">
        <v>1</v>
      </c>
      <c r="F269">
        <v>1</v>
      </c>
      <c r="G269">
        <v>30515945</v>
      </c>
      <c r="H269">
        <v>3</v>
      </c>
      <c r="I269" t="s">
        <v>618</v>
      </c>
      <c r="J269" t="s">
        <v>619</v>
      </c>
      <c r="K269" t="s">
        <v>620</v>
      </c>
      <c r="L269">
        <v>1346</v>
      </c>
      <c r="N269">
        <v>1009</v>
      </c>
      <c r="O269" t="s">
        <v>611</v>
      </c>
      <c r="P269" t="s">
        <v>611</v>
      </c>
      <c r="Q269">
        <v>1</v>
      </c>
      <c r="X269">
        <v>0.01</v>
      </c>
      <c r="Y269">
        <v>20.190000000000001</v>
      </c>
      <c r="Z269">
        <v>0</v>
      </c>
      <c r="AA269">
        <v>0</v>
      </c>
      <c r="AB269">
        <v>0</v>
      </c>
      <c r="AC269">
        <v>0</v>
      </c>
      <c r="AD269">
        <v>1</v>
      </c>
      <c r="AE269">
        <v>0</v>
      </c>
      <c r="AF269" t="s">
        <v>3</v>
      </c>
      <c r="AG269">
        <v>0.01</v>
      </c>
      <c r="AH269">
        <v>2</v>
      </c>
      <c r="AI269">
        <v>42706775</v>
      </c>
      <c r="AJ269">
        <v>187</v>
      </c>
      <c r="AK269">
        <v>0</v>
      </c>
      <c r="AL269">
        <v>0</v>
      </c>
      <c r="AM269">
        <v>0</v>
      </c>
      <c r="AN269">
        <v>0</v>
      </c>
      <c r="AO269">
        <v>0</v>
      </c>
      <c r="AP269">
        <v>0</v>
      </c>
      <c r="AQ269">
        <v>0</v>
      </c>
      <c r="AR269">
        <v>0</v>
      </c>
    </row>
    <row r="270" spans="1:44" x14ac:dyDescent="0.2">
      <c r="A270">
        <f>ROW(Source!A213)</f>
        <v>213</v>
      </c>
      <c r="B270">
        <v>42706776</v>
      </c>
      <c r="C270">
        <v>42559349</v>
      </c>
      <c r="D270">
        <v>30581999</v>
      </c>
      <c r="E270">
        <v>1</v>
      </c>
      <c r="F270">
        <v>1</v>
      </c>
      <c r="G270">
        <v>30515945</v>
      </c>
      <c r="H270">
        <v>3</v>
      </c>
      <c r="I270" t="s">
        <v>621</v>
      </c>
      <c r="J270" t="s">
        <v>622</v>
      </c>
      <c r="K270" t="s">
        <v>623</v>
      </c>
      <c r="L270">
        <v>1348</v>
      </c>
      <c r="N270">
        <v>1009</v>
      </c>
      <c r="O270" t="s">
        <v>172</v>
      </c>
      <c r="P270" t="s">
        <v>172</v>
      </c>
      <c r="Q270">
        <v>1000</v>
      </c>
      <c r="X270">
        <v>1.3740000000000001E-5</v>
      </c>
      <c r="Y270">
        <v>19291.41</v>
      </c>
      <c r="Z270">
        <v>0</v>
      </c>
      <c r="AA270">
        <v>0</v>
      </c>
      <c r="AB270">
        <v>0</v>
      </c>
      <c r="AC270">
        <v>0</v>
      </c>
      <c r="AD270">
        <v>1</v>
      </c>
      <c r="AE270">
        <v>0</v>
      </c>
      <c r="AF270" t="s">
        <v>3</v>
      </c>
      <c r="AG270">
        <v>1.3740000000000001E-5</v>
      </c>
      <c r="AH270">
        <v>2</v>
      </c>
      <c r="AI270">
        <v>42706776</v>
      </c>
      <c r="AJ270">
        <v>190</v>
      </c>
      <c r="AK270">
        <v>0</v>
      </c>
      <c r="AL270">
        <v>0</v>
      </c>
      <c r="AM270">
        <v>0</v>
      </c>
      <c r="AN270">
        <v>0</v>
      </c>
      <c r="AO270">
        <v>0</v>
      </c>
      <c r="AP270">
        <v>0</v>
      </c>
      <c r="AQ270">
        <v>0</v>
      </c>
      <c r="AR270">
        <v>0</v>
      </c>
    </row>
    <row r="271" spans="1:44" x14ac:dyDescent="0.2">
      <c r="A271">
        <f>ROW(Source!A213)</f>
        <v>213</v>
      </c>
      <c r="B271">
        <v>42706777</v>
      </c>
      <c r="C271">
        <v>42559349</v>
      </c>
      <c r="D271">
        <v>30537291</v>
      </c>
      <c r="E271">
        <v>30515945</v>
      </c>
      <c r="F271">
        <v>1</v>
      </c>
      <c r="G271">
        <v>30515945</v>
      </c>
      <c r="H271">
        <v>3</v>
      </c>
      <c r="I271" t="s">
        <v>676</v>
      </c>
      <c r="J271" t="s">
        <v>3</v>
      </c>
      <c r="K271" t="s">
        <v>678</v>
      </c>
      <c r="L271">
        <v>1354</v>
      </c>
      <c r="N271">
        <v>1010</v>
      </c>
      <c r="O271" t="s">
        <v>43</v>
      </c>
      <c r="P271" t="s">
        <v>43</v>
      </c>
      <c r="Q271">
        <v>1</v>
      </c>
      <c r="X271">
        <v>1</v>
      </c>
      <c r="Y271">
        <v>0</v>
      </c>
      <c r="Z271">
        <v>0</v>
      </c>
      <c r="AA271">
        <v>0</v>
      </c>
      <c r="AB271">
        <v>0</v>
      </c>
      <c r="AC271">
        <v>0</v>
      </c>
      <c r="AD271">
        <v>0</v>
      </c>
      <c r="AE271">
        <v>0</v>
      </c>
      <c r="AF271" t="s">
        <v>3</v>
      </c>
      <c r="AG271">
        <v>1</v>
      </c>
      <c r="AH271">
        <v>3</v>
      </c>
      <c r="AI271">
        <v>-1</v>
      </c>
      <c r="AJ271" t="s">
        <v>3</v>
      </c>
      <c r="AK271">
        <v>0</v>
      </c>
      <c r="AL271">
        <v>0</v>
      </c>
      <c r="AM271">
        <v>0</v>
      </c>
      <c r="AN271">
        <v>0</v>
      </c>
      <c r="AO271">
        <v>0</v>
      </c>
      <c r="AP271">
        <v>0</v>
      </c>
      <c r="AQ271">
        <v>0</v>
      </c>
      <c r="AR271">
        <v>0</v>
      </c>
    </row>
    <row r="272" spans="1:44" x14ac:dyDescent="0.2">
      <c r="A272">
        <f>ROW(Source!A213)</f>
        <v>213</v>
      </c>
      <c r="B272">
        <v>42706778</v>
      </c>
      <c r="C272">
        <v>42559349</v>
      </c>
      <c r="D272">
        <v>30533863</v>
      </c>
      <c r="E272">
        <v>30515945</v>
      </c>
      <c r="F272">
        <v>1</v>
      </c>
      <c r="G272">
        <v>30515945</v>
      </c>
      <c r="H272">
        <v>3</v>
      </c>
      <c r="I272" t="s">
        <v>679</v>
      </c>
      <c r="J272" t="s">
        <v>3</v>
      </c>
      <c r="K272" t="s">
        <v>680</v>
      </c>
      <c r="L272">
        <v>1354</v>
      </c>
      <c r="N272">
        <v>1010</v>
      </c>
      <c r="O272" t="s">
        <v>43</v>
      </c>
      <c r="P272" t="s">
        <v>43</v>
      </c>
      <c r="Q272">
        <v>1</v>
      </c>
      <c r="X272">
        <v>1</v>
      </c>
      <c r="Y272">
        <v>0</v>
      </c>
      <c r="Z272">
        <v>0</v>
      </c>
      <c r="AA272">
        <v>0</v>
      </c>
      <c r="AB272">
        <v>0</v>
      </c>
      <c r="AC272">
        <v>0</v>
      </c>
      <c r="AD272">
        <v>0</v>
      </c>
      <c r="AE272">
        <v>0</v>
      </c>
      <c r="AF272" t="s">
        <v>3</v>
      </c>
      <c r="AG272">
        <v>1</v>
      </c>
      <c r="AH272">
        <v>3</v>
      </c>
      <c r="AI272">
        <v>-1</v>
      </c>
      <c r="AJ272" t="s">
        <v>3</v>
      </c>
      <c r="AK272">
        <v>0</v>
      </c>
      <c r="AL272">
        <v>0</v>
      </c>
      <c r="AM272">
        <v>0</v>
      </c>
      <c r="AN272">
        <v>0</v>
      </c>
      <c r="AO272">
        <v>0</v>
      </c>
      <c r="AP272">
        <v>0</v>
      </c>
      <c r="AQ272">
        <v>0</v>
      </c>
      <c r="AR272">
        <v>0</v>
      </c>
    </row>
    <row r="273" spans="1:44" x14ac:dyDescent="0.2">
      <c r="A273">
        <f>ROW(Source!A218)</f>
        <v>218</v>
      </c>
      <c r="B273">
        <v>42706789</v>
      </c>
      <c r="C273">
        <v>42559357</v>
      </c>
      <c r="D273">
        <v>30515951</v>
      </c>
      <c r="E273">
        <v>30515945</v>
      </c>
      <c r="F273">
        <v>1</v>
      </c>
      <c r="G273">
        <v>30515945</v>
      </c>
      <c r="H273">
        <v>1</v>
      </c>
      <c r="I273" t="s">
        <v>549</v>
      </c>
      <c r="J273" t="s">
        <v>3</v>
      </c>
      <c r="K273" t="s">
        <v>550</v>
      </c>
      <c r="L273">
        <v>1191</v>
      </c>
      <c r="N273">
        <v>1013</v>
      </c>
      <c r="O273" t="s">
        <v>551</v>
      </c>
      <c r="P273" t="s">
        <v>551</v>
      </c>
      <c r="Q273">
        <v>1</v>
      </c>
      <c r="X273">
        <v>59.1</v>
      </c>
      <c r="Y273">
        <v>0</v>
      </c>
      <c r="Z273">
        <v>0</v>
      </c>
      <c r="AA273">
        <v>0</v>
      </c>
      <c r="AB273">
        <v>0</v>
      </c>
      <c r="AC273">
        <v>0</v>
      </c>
      <c r="AD273">
        <v>1</v>
      </c>
      <c r="AE273">
        <v>1</v>
      </c>
      <c r="AF273" t="s">
        <v>22</v>
      </c>
      <c r="AG273">
        <v>67.965000000000003</v>
      </c>
      <c r="AH273">
        <v>2</v>
      </c>
      <c r="AI273">
        <v>42706789</v>
      </c>
      <c r="AJ273">
        <v>191</v>
      </c>
      <c r="AK273">
        <v>0</v>
      </c>
      <c r="AL273">
        <v>0</v>
      </c>
      <c r="AM273">
        <v>0</v>
      </c>
      <c r="AN273">
        <v>0</v>
      </c>
      <c r="AO273">
        <v>0</v>
      </c>
      <c r="AP273">
        <v>0</v>
      </c>
      <c r="AQ273">
        <v>0</v>
      </c>
      <c r="AR273">
        <v>0</v>
      </c>
    </row>
    <row r="274" spans="1:44" x14ac:dyDescent="0.2">
      <c r="A274">
        <f>ROW(Source!A218)</f>
        <v>218</v>
      </c>
      <c r="B274">
        <v>42706790</v>
      </c>
      <c r="C274">
        <v>42559357</v>
      </c>
      <c r="D274">
        <v>30516999</v>
      </c>
      <c r="E274">
        <v>30515945</v>
      </c>
      <c r="F274">
        <v>1</v>
      </c>
      <c r="G274">
        <v>30515945</v>
      </c>
      <c r="H274">
        <v>2</v>
      </c>
      <c r="I274" t="s">
        <v>552</v>
      </c>
      <c r="J274" t="s">
        <v>3</v>
      </c>
      <c r="K274" t="s">
        <v>553</v>
      </c>
      <c r="L274">
        <v>1344</v>
      </c>
      <c r="N274">
        <v>1008</v>
      </c>
      <c r="O274" t="s">
        <v>554</v>
      </c>
      <c r="P274" t="s">
        <v>554</v>
      </c>
      <c r="Q274">
        <v>1</v>
      </c>
      <c r="X274">
        <v>157.05000000000001</v>
      </c>
      <c r="Y274">
        <v>0</v>
      </c>
      <c r="Z274">
        <v>1</v>
      </c>
      <c r="AA274">
        <v>0</v>
      </c>
      <c r="AB274">
        <v>0</v>
      </c>
      <c r="AC274">
        <v>0</v>
      </c>
      <c r="AD274">
        <v>1</v>
      </c>
      <c r="AE274">
        <v>0</v>
      </c>
      <c r="AF274" t="s">
        <v>21</v>
      </c>
      <c r="AG274">
        <v>196.3125</v>
      </c>
      <c r="AH274">
        <v>2</v>
      </c>
      <c r="AI274">
        <v>42706790</v>
      </c>
      <c r="AJ274">
        <v>192</v>
      </c>
      <c r="AK274">
        <v>0</v>
      </c>
      <c r="AL274">
        <v>0</v>
      </c>
      <c r="AM274">
        <v>0</v>
      </c>
      <c r="AN274">
        <v>0</v>
      </c>
      <c r="AO274">
        <v>0</v>
      </c>
      <c r="AP274">
        <v>0</v>
      </c>
      <c r="AQ274">
        <v>0</v>
      </c>
      <c r="AR274">
        <v>0</v>
      </c>
    </row>
    <row r="275" spans="1:44" x14ac:dyDescent="0.2">
      <c r="A275">
        <f>ROW(Source!A218)</f>
        <v>218</v>
      </c>
      <c r="B275">
        <v>42706791</v>
      </c>
      <c r="C275">
        <v>42559357</v>
      </c>
      <c r="D275">
        <v>30578608</v>
      </c>
      <c r="E275">
        <v>1</v>
      </c>
      <c r="F275">
        <v>1</v>
      </c>
      <c r="G275">
        <v>30515945</v>
      </c>
      <c r="H275">
        <v>3</v>
      </c>
      <c r="I275" t="s">
        <v>592</v>
      </c>
      <c r="J275" t="s">
        <v>593</v>
      </c>
      <c r="K275" t="s">
        <v>594</v>
      </c>
      <c r="L275">
        <v>1391</v>
      </c>
      <c r="N275">
        <v>1013</v>
      </c>
      <c r="O275" t="s">
        <v>595</v>
      </c>
      <c r="P275" t="s">
        <v>595</v>
      </c>
      <c r="Q275">
        <v>1</v>
      </c>
      <c r="X275">
        <v>44.2</v>
      </c>
      <c r="Y275">
        <v>14.48</v>
      </c>
      <c r="Z275">
        <v>0</v>
      </c>
      <c r="AA275">
        <v>0</v>
      </c>
      <c r="AB275">
        <v>0</v>
      </c>
      <c r="AC275">
        <v>0</v>
      </c>
      <c r="AD275">
        <v>1</v>
      </c>
      <c r="AE275">
        <v>0</v>
      </c>
      <c r="AF275" t="s">
        <v>3</v>
      </c>
      <c r="AG275">
        <v>44.2</v>
      </c>
      <c r="AH275">
        <v>2</v>
      </c>
      <c r="AI275">
        <v>42706791</v>
      </c>
      <c r="AJ275">
        <v>193</v>
      </c>
      <c r="AK275">
        <v>0</v>
      </c>
      <c r="AL275">
        <v>0</v>
      </c>
      <c r="AM275">
        <v>0</v>
      </c>
      <c r="AN275">
        <v>0</v>
      </c>
      <c r="AO275">
        <v>0</v>
      </c>
      <c r="AP275">
        <v>0</v>
      </c>
      <c r="AQ275">
        <v>0</v>
      </c>
      <c r="AR275">
        <v>0</v>
      </c>
    </row>
    <row r="276" spans="1:44" x14ac:dyDescent="0.2">
      <c r="A276">
        <f>ROW(Source!A218)</f>
        <v>218</v>
      </c>
      <c r="B276">
        <v>42706792</v>
      </c>
      <c r="C276">
        <v>42559357</v>
      </c>
      <c r="D276">
        <v>30534170</v>
      </c>
      <c r="E276">
        <v>30515945</v>
      </c>
      <c r="F276">
        <v>1</v>
      </c>
      <c r="G276">
        <v>30515945</v>
      </c>
      <c r="H276">
        <v>3</v>
      </c>
      <c r="I276" t="s">
        <v>668</v>
      </c>
      <c r="J276" t="s">
        <v>3</v>
      </c>
      <c r="K276" t="s">
        <v>669</v>
      </c>
      <c r="L276">
        <v>1354</v>
      </c>
      <c r="N276">
        <v>1010</v>
      </c>
      <c r="O276" t="s">
        <v>43</v>
      </c>
      <c r="P276" t="s">
        <v>43</v>
      </c>
      <c r="Q276">
        <v>1</v>
      </c>
      <c r="X276">
        <v>0</v>
      </c>
      <c r="Y276">
        <v>0</v>
      </c>
      <c r="Z276">
        <v>0</v>
      </c>
      <c r="AA276">
        <v>0</v>
      </c>
      <c r="AB276">
        <v>0</v>
      </c>
      <c r="AC276">
        <v>0</v>
      </c>
      <c r="AD276">
        <v>0</v>
      </c>
      <c r="AE276">
        <v>0</v>
      </c>
      <c r="AF276" t="s">
        <v>3</v>
      </c>
      <c r="AG276">
        <v>0</v>
      </c>
      <c r="AH276">
        <v>3</v>
      </c>
      <c r="AI276">
        <v>-1</v>
      </c>
      <c r="AJ276" t="s">
        <v>3</v>
      </c>
      <c r="AK276">
        <v>0</v>
      </c>
      <c r="AL276">
        <v>0</v>
      </c>
      <c r="AM276">
        <v>0</v>
      </c>
      <c r="AN276">
        <v>0</v>
      </c>
      <c r="AO276">
        <v>0</v>
      </c>
      <c r="AP276">
        <v>0</v>
      </c>
      <c r="AQ276">
        <v>0</v>
      </c>
      <c r="AR276">
        <v>0</v>
      </c>
    </row>
    <row r="277" spans="1:44" x14ac:dyDescent="0.2">
      <c r="A277">
        <f>ROW(Source!A218)</f>
        <v>218</v>
      </c>
      <c r="B277">
        <v>42706793</v>
      </c>
      <c r="C277">
        <v>42559357</v>
      </c>
      <c r="D277">
        <v>30541208</v>
      </c>
      <c r="E277">
        <v>30515945</v>
      </c>
      <c r="F277">
        <v>1</v>
      </c>
      <c r="G277">
        <v>30515945</v>
      </c>
      <c r="H277">
        <v>3</v>
      </c>
      <c r="I277" t="s">
        <v>555</v>
      </c>
      <c r="J277" t="s">
        <v>3</v>
      </c>
      <c r="K277" t="s">
        <v>556</v>
      </c>
      <c r="L277">
        <v>1344</v>
      </c>
      <c r="N277">
        <v>1008</v>
      </c>
      <c r="O277" t="s">
        <v>554</v>
      </c>
      <c r="P277" t="s">
        <v>554</v>
      </c>
      <c r="Q277">
        <v>1</v>
      </c>
      <c r="X277">
        <v>134.54</v>
      </c>
      <c r="Y277">
        <v>1</v>
      </c>
      <c r="Z277">
        <v>0</v>
      </c>
      <c r="AA277">
        <v>0</v>
      </c>
      <c r="AB277">
        <v>0</v>
      </c>
      <c r="AC277">
        <v>0</v>
      </c>
      <c r="AD277">
        <v>1</v>
      </c>
      <c r="AE277">
        <v>0</v>
      </c>
      <c r="AF277" t="s">
        <v>3</v>
      </c>
      <c r="AG277">
        <v>134.54</v>
      </c>
      <c r="AH277">
        <v>2</v>
      </c>
      <c r="AI277">
        <v>42706793</v>
      </c>
      <c r="AJ277">
        <v>194</v>
      </c>
      <c r="AK277">
        <v>0</v>
      </c>
      <c r="AL277">
        <v>0</v>
      </c>
      <c r="AM277">
        <v>0</v>
      </c>
      <c r="AN277">
        <v>0</v>
      </c>
      <c r="AO277">
        <v>0</v>
      </c>
      <c r="AP277">
        <v>0</v>
      </c>
      <c r="AQ277">
        <v>0</v>
      </c>
      <c r="AR277">
        <v>0</v>
      </c>
    </row>
    <row r="278" spans="1:44" x14ac:dyDescent="0.2">
      <c r="A278">
        <f>ROW(Source!A219)</f>
        <v>219</v>
      </c>
      <c r="B278">
        <v>42706789</v>
      </c>
      <c r="C278">
        <v>42559357</v>
      </c>
      <c r="D278">
        <v>30515951</v>
      </c>
      <c r="E278">
        <v>30515945</v>
      </c>
      <c r="F278">
        <v>1</v>
      </c>
      <c r="G278">
        <v>30515945</v>
      </c>
      <c r="H278">
        <v>1</v>
      </c>
      <c r="I278" t="s">
        <v>549</v>
      </c>
      <c r="J278" t="s">
        <v>3</v>
      </c>
      <c r="K278" t="s">
        <v>550</v>
      </c>
      <c r="L278">
        <v>1191</v>
      </c>
      <c r="N278">
        <v>1013</v>
      </c>
      <c r="O278" t="s">
        <v>551</v>
      </c>
      <c r="P278" t="s">
        <v>551</v>
      </c>
      <c r="Q278">
        <v>1</v>
      </c>
      <c r="X278">
        <v>59.1</v>
      </c>
      <c r="Y278">
        <v>0</v>
      </c>
      <c r="Z278">
        <v>0</v>
      </c>
      <c r="AA278">
        <v>0</v>
      </c>
      <c r="AB278">
        <v>0</v>
      </c>
      <c r="AC278">
        <v>0</v>
      </c>
      <c r="AD278">
        <v>1</v>
      </c>
      <c r="AE278">
        <v>1</v>
      </c>
      <c r="AF278" t="s">
        <v>22</v>
      </c>
      <c r="AG278">
        <v>67.965000000000003</v>
      </c>
      <c r="AH278">
        <v>2</v>
      </c>
      <c r="AI278">
        <v>42706789</v>
      </c>
      <c r="AJ278">
        <v>195</v>
      </c>
      <c r="AK278">
        <v>0</v>
      </c>
      <c r="AL278">
        <v>0</v>
      </c>
      <c r="AM278">
        <v>0</v>
      </c>
      <c r="AN278">
        <v>0</v>
      </c>
      <c r="AO278">
        <v>0</v>
      </c>
      <c r="AP278">
        <v>0</v>
      </c>
      <c r="AQ278">
        <v>0</v>
      </c>
      <c r="AR278">
        <v>0</v>
      </c>
    </row>
    <row r="279" spans="1:44" x14ac:dyDescent="0.2">
      <c r="A279">
        <f>ROW(Source!A219)</f>
        <v>219</v>
      </c>
      <c r="B279">
        <v>42706790</v>
      </c>
      <c r="C279">
        <v>42559357</v>
      </c>
      <c r="D279">
        <v>30516999</v>
      </c>
      <c r="E279">
        <v>30515945</v>
      </c>
      <c r="F279">
        <v>1</v>
      </c>
      <c r="G279">
        <v>30515945</v>
      </c>
      <c r="H279">
        <v>2</v>
      </c>
      <c r="I279" t="s">
        <v>552</v>
      </c>
      <c r="J279" t="s">
        <v>3</v>
      </c>
      <c r="K279" t="s">
        <v>553</v>
      </c>
      <c r="L279">
        <v>1344</v>
      </c>
      <c r="N279">
        <v>1008</v>
      </c>
      <c r="O279" t="s">
        <v>554</v>
      </c>
      <c r="P279" t="s">
        <v>554</v>
      </c>
      <c r="Q279">
        <v>1</v>
      </c>
      <c r="X279">
        <v>157.05000000000001</v>
      </c>
      <c r="Y279">
        <v>0</v>
      </c>
      <c r="Z279">
        <v>1</v>
      </c>
      <c r="AA279">
        <v>0</v>
      </c>
      <c r="AB279">
        <v>0</v>
      </c>
      <c r="AC279">
        <v>0</v>
      </c>
      <c r="AD279">
        <v>1</v>
      </c>
      <c r="AE279">
        <v>0</v>
      </c>
      <c r="AF279" t="s">
        <v>21</v>
      </c>
      <c r="AG279">
        <v>196.3125</v>
      </c>
      <c r="AH279">
        <v>2</v>
      </c>
      <c r="AI279">
        <v>42706790</v>
      </c>
      <c r="AJ279">
        <v>196</v>
      </c>
      <c r="AK279">
        <v>0</v>
      </c>
      <c r="AL279">
        <v>0</v>
      </c>
      <c r="AM279">
        <v>0</v>
      </c>
      <c r="AN279">
        <v>0</v>
      </c>
      <c r="AO279">
        <v>0</v>
      </c>
      <c r="AP279">
        <v>0</v>
      </c>
      <c r="AQ279">
        <v>0</v>
      </c>
      <c r="AR279">
        <v>0</v>
      </c>
    </row>
    <row r="280" spans="1:44" x14ac:dyDescent="0.2">
      <c r="A280">
        <f>ROW(Source!A219)</f>
        <v>219</v>
      </c>
      <c r="B280">
        <v>42706791</v>
      </c>
      <c r="C280">
        <v>42559357</v>
      </c>
      <c r="D280">
        <v>30578608</v>
      </c>
      <c r="E280">
        <v>1</v>
      </c>
      <c r="F280">
        <v>1</v>
      </c>
      <c r="G280">
        <v>30515945</v>
      </c>
      <c r="H280">
        <v>3</v>
      </c>
      <c r="I280" t="s">
        <v>592</v>
      </c>
      <c r="J280" t="s">
        <v>593</v>
      </c>
      <c r="K280" t="s">
        <v>594</v>
      </c>
      <c r="L280">
        <v>1391</v>
      </c>
      <c r="N280">
        <v>1013</v>
      </c>
      <c r="O280" t="s">
        <v>595</v>
      </c>
      <c r="P280" t="s">
        <v>595</v>
      </c>
      <c r="Q280">
        <v>1</v>
      </c>
      <c r="X280">
        <v>44.2</v>
      </c>
      <c r="Y280">
        <v>14.48</v>
      </c>
      <c r="Z280">
        <v>0</v>
      </c>
      <c r="AA280">
        <v>0</v>
      </c>
      <c r="AB280">
        <v>0</v>
      </c>
      <c r="AC280">
        <v>0</v>
      </c>
      <c r="AD280">
        <v>1</v>
      </c>
      <c r="AE280">
        <v>0</v>
      </c>
      <c r="AF280" t="s">
        <v>3</v>
      </c>
      <c r="AG280">
        <v>44.2</v>
      </c>
      <c r="AH280">
        <v>2</v>
      </c>
      <c r="AI280">
        <v>42706791</v>
      </c>
      <c r="AJ280">
        <v>197</v>
      </c>
      <c r="AK280">
        <v>0</v>
      </c>
      <c r="AL280">
        <v>0</v>
      </c>
      <c r="AM280">
        <v>0</v>
      </c>
      <c r="AN280">
        <v>0</v>
      </c>
      <c r="AO280">
        <v>0</v>
      </c>
      <c r="AP280">
        <v>0</v>
      </c>
      <c r="AQ280">
        <v>0</v>
      </c>
      <c r="AR280">
        <v>0</v>
      </c>
    </row>
    <row r="281" spans="1:44" x14ac:dyDescent="0.2">
      <c r="A281">
        <f>ROW(Source!A219)</f>
        <v>219</v>
      </c>
      <c r="B281">
        <v>42706792</v>
      </c>
      <c r="C281">
        <v>42559357</v>
      </c>
      <c r="D281">
        <v>30534170</v>
      </c>
      <c r="E281">
        <v>30515945</v>
      </c>
      <c r="F281">
        <v>1</v>
      </c>
      <c r="G281">
        <v>30515945</v>
      </c>
      <c r="H281">
        <v>3</v>
      </c>
      <c r="I281" t="s">
        <v>668</v>
      </c>
      <c r="J281" t="s">
        <v>3</v>
      </c>
      <c r="K281" t="s">
        <v>669</v>
      </c>
      <c r="L281">
        <v>1354</v>
      </c>
      <c r="N281">
        <v>1010</v>
      </c>
      <c r="O281" t="s">
        <v>43</v>
      </c>
      <c r="P281" t="s">
        <v>43</v>
      </c>
      <c r="Q281">
        <v>1</v>
      </c>
      <c r="X281">
        <v>0</v>
      </c>
      <c r="Y281">
        <v>0</v>
      </c>
      <c r="Z281">
        <v>0</v>
      </c>
      <c r="AA281">
        <v>0</v>
      </c>
      <c r="AB281">
        <v>0</v>
      </c>
      <c r="AC281">
        <v>0</v>
      </c>
      <c r="AD281">
        <v>0</v>
      </c>
      <c r="AE281">
        <v>0</v>
      </c>
      <c r="AF281" t="s">
        <v>3</v>
      </c>
      <c r="AG281">
        <v>0</v>
      </c>
      <c r="AH281">
        <v>3</v>
      </c>
      <c r="AI281">
        <v>-1</v>
      </c>
      <c r="AJ281" t="s">
        <v>3</v>
      </c>
      <c r="AK281">
        <v>0</v>
      </c>
      <c r="AL281">
        <v>0</v>
      </c>
      <c r="AM281">
        <v>0</v>
      </c>
      <c r="AN281">
        <v>0</v>
      </c>
      <c r="AO281">
        <v>0</v>
      </c>
      <c r="AP281">
        <v>0</v>
      </c>
      <c r="AQ281">
        <v>0</v>
      </c>
      <c r="AR281">
        <v>0</v>
      </c>
    </row>
    <row r="282" spans="1:44" x14ac:dyDescent="0.2">
      <c r="A282">
        <f>ROW(Source!A219)</f>
        <v>219</v>
      </c>
      <c r="B282">
        <v>42706793</v>
      </c>
      <c r="C282">
        <v>42559357</v>
      </c>
      <c r="D282">
        <v>30541208</v>
      </c>
      <c r="E282">
        <v>30515945</v>
      </c>
      <c r="F282">
        <v>1</v>
      </c>
      <c r="G282">
        <v>30515945</v>
      </c>
      <c r="H282">
        <v>3</v>
      </c>
      <c r="I282" t="s">
        <v>555</v>
      </c>
      <c r="J282" t="s">
        <v>3</v>
      </c>
      <c r="K282" t="s">
        <v>556</v>
      </c>
      <c r="L282">
        <v>1344</v>
      </c>
      <c r="N282">
        <v>1008</v>
      </c>
      <c r="O282" t="s">
        <v>554</v>
      </c>
      <c r="P282" t="s">
        <v>554</v>
      </c>
      <c r="Q282">
        <v>1</v>
      </c>
      <c r="X282">
        <v>134.54</v>
      </c>
      <c r="Y282">
        <v>1</v>
      </c>
      <c r="Z282">
        <v>0</v>
      </c>
      <c r="AA282">
        <v>0</v>
      </c>
      <c r="AB282">
        <v>0</v>
      </c>
      <c r="AC282">
        <v>0</v>
      </c>
      <c r="AD282">
        <v>1</v>
      </c>
      <c r="AE282">
        <v>0</v>
      </c>
      <c r="AF282" t="s">
        <v>3</v>
      </c>
      <c r="AG282">
        <v>134.54</v>
      </c>
      <c r="AH282">
        <v>2</v>
      </c>
      <c r="AI282">
        <v>42706793</v>
      </c>
      <c r="AJ282">
        <v>198</v>
      </c>
      <c r="AK282">
        <v>0</v>
      </c>
      <c r="AL282">
        <v>0</v>
      </c>
      <c r="AM282">
        <v>0</v>
      </c>
      <c r="AN282">
        <v>0</v>
      </c>
      <c r="AO282">
        <v>0</v>
      </c>
      <c r="AP282">
        <v>0</v>
      </c>
      <c r="AQ282">
        <v>0</v>
      </c>
      <c r="AR282">
        <v>0</v>
      </c>
    </row>
    <row r="283" spans="1:44" x14ac:dyDescent="0.2">
      <c r="A283">
        <f>ROW(Source!A222)</f>
        <v>222</v>
      </c>
      <c r="B283">
        <v>42706795</v>
      </c>
      <c r="C283">
        <v>42559364</v>
      </c>
      <c r="D283">
        <v>30515951</v>
      </c>
      <c r="E283">
        <v>30515945</v>
      </c>
      <c r="F283">
        <v>1</v>
      </c>
      <c r="G283">
        <v>30515945</v>
      </c>
      <c r="H283">
        <v>1</v>
      </c>
      <c r="I283" t="s">
        <v>549</v>
      </c>
      <c r="J283" t="s">
        <v>3</v>
      </c>
      <c r="K283" t="s">
        <v>550</v>
      </c>
      <c r="L283">
        <v>1191</v>
      </c>
      <c r="N283">
        <v>1013</v>
      </c>
      <c r="O283" t="s">
        <v>551</v>
      </c>
      <c r="P283" t="s">
        <v>551</v>
      </c>
      <c r="Q283">
        <v>1</v>
      </c>
      <c r="X283">
        <v>1.47</v>
      </c>
      <c r="Y283">
        <v>0</v>
      </c>
      <c r="Z283">
        <v>0</v>
      </c>
      <c r="AA283">
        <v>0</v>
      </c>
      <c r="AB283">
        <v>0</v>
      </c>
      <c r="AC283">
        <v>0</v>
      </c>
      <c r="AD283">
        <v>1</v>
      </c>
      <c r="AE283">
        <v>1</v>
      </c>
      <c r="AF283" t="s">
        <v>22</v>
      </c>
      <c r="AG283">
        <v>1.6904999999999999</v>
      </c>
      <c r="AH283">
        <v>2</v>
      </c>
      <c r="AI283">
        <v>42706795</v>
      </c>
      <c r="AJ283">
        <v>199</v>
      </c>
      <c r="AK283">
        <v>0</v>
      </c>
      <c r="AL283">
        <v>0</v>
      </c>
      <c r="AM283">
        <v>0</v>
      </c>
      <c r="AN283">
        <v>0</v>
      </c>
      <c r="AO283">
        <v>0</v>
      </c>
      <c r="AP283">
        <v>0</v>
      </c>
      <c r="AQ283">
        <v>0</v>
      </c>
      <c r="AR283">
        <v>0</v>
      </c>
    </row>
    <row r="284" spans="1:44" x14ac:dyDescent="0.2">
      <c r="A284">
        <f>ROW(Source!A222)</f>
        <v>222</v>
      </c>
      <c r="B284">
        <v>42706796</v>
      </c>
      <c r="C284">
        <v>42559364</v>
      </c>
      <c r="D284">
        <v>30516999</v>
      </c>
      <c r="E284">
        <v>30515945</v>
      </c>
      <c r="F284">
        <v>1</v>
      </c>
      <c r="G284">
        <v>30515945</v>
      </c>
      <c r="H284">
        <v>2</v>
      </c>
      <c r="I284" t="s">
        <v>552</v>
      </c>
      <c r="J284" t="s">
        <v>3</v>
      </c>
      <c r="K284" t="s">
        <v>553</v>
      </c>
      <c r="L284">
        <v>1344</v>
      </c>
      <c r="N284">
        <v>1008</v>
      </c>
      <c r="O284" t="s">
        <v>554</v>
      </c>
      <c r="P284" t="s">
        <v>554</v>
      </c>
      <c r="Q284">
        <v>1</v>
      </c>
      <c r="X284">
        <v>3.35</v>
      </c>
      <c r="Y284">
        <v>0</v>
      </c>
      <c r="Z284">
        <v>1</v>
      </c>
      <c r="AA284">
        <v>0</v>
      </c>
      <c r="AB284">
        <v>0</v>
      </c>
      <c r="AC284">
        <v>0</v>
      </c>
      <c r="AD284">
        <v>1</v>
      </c>
      <c r="AE284">
        <v>0</v>
      </c>
      <c r="AF284" t="s">
        <v>21</v>
      </c>
      <c r="AG284">
        <v>4.1875</v>
      </c>
      <c r="AH284">
        <v>2</v>
      </c>
      <c r="AI284">
        <v>42706796</v>
      </c>
      <c r="AJ284">
        <v>200</v>
      </c>
      <c r="AK284">
        <v>0</v>
      </c>
      <c r="AL284">
        <v>0</v>
      </c>
      <c r="AM284">
        <v>0</v>
      </c>
      <c r="AN284">
        <v>0</v>
      </c>
      <c r="AO284">
        <v>0</v>
      </c>
      <c r="AP284">
        <v>0</v>
      </c>
      <c r="AQ284">
        <v>0</v>
      </c>
      <c r="AR284">
        <v>0</v>
      </c>
    </row>
    <row r="285" spans="1:44" x14ac:dyDescent="0.2">
      <c r="A285">
        <f>ROW(Source!A222)</f>
        <v>222</v>
      </c>
      <c r="B285">
        <v>42706797</v>
      </c>
      <c r="C285">
        <v>42559364</v>
      </c>
      <c r="D285">
        <v>30571127</v>
      </c>
      <c r="E285">
        <v>1</v>
      </c>
      <c r="F285">
        <v>1</v>
      </c>
      <c r="G285">
        <v>30515945</v>
      </c>
      <c r="H285">
        <v>3</v>
      </c>
      <c r="I285" t="s">
        <v>586</v>
      </c>
      <c r="J285" t="s">
        <v>587</v>
      </c>
      <c r="K285" t="s">
        <v>588</v>
      </c>
      <c r="L285">
        <v>1348</v>
      </c>
      <c r="N285">
        <v>1009</v>
      </c>
      <c r="O285" t="s">
        <v>172</v>
      </c>
      <c r="P285" t="s">
        <v>172</v>
      </c>
      <c r="Q285">
        <v>1000</v>
      </c>
      <c r="X285">
        <v>1.1000000000000001E-3</v>
      </c>
      <c r="Y285">
        <v>17876.91</v>
      </c>
      <c r="Z285">
        <v>0</v>
      </c>
      <c r="AA285">
        <v>0</v>
      </c>
      <c r="AB285">
        <v>0</v>
      </c>
      <c r="AC285">
        <v>0</v>
      </c>
      <c r="AD285">
        <v>1</v>
      </c>
      <c r="AE285">
        <v>0</v>
      </c>
      <c r="AF285" t="s">
        <v>3</v>
      </c>
      <c r="AG285">
        <v>1.1000000000000001E-3</v>
      </c>
      <c r="AH285">
        <v>2</v>
      </c>
      <c r="AI285">
        <v>42706797</v>
      </c>
      <c r="AJ285">
        <v>201</v>
      </c>
      <c r="AK285">
        <v>0</v>
      </c>
      <c r="AL285">
        <v>0</v>
      </c>
      <c r="AM285">
        <v>0</v>
      </c>
      <c r="AN285">
        <v>0</v>
      </c>
      <c r="AO285">
        <v>0</v>
      </c>
      <c r="AP285">
        <v>0</v>
      </c>
      <c r="AQ285">
        <v>0</v>
      </c>
      <c r="AR285">
        <v>0</v>
      </c>
    </row>
    <row r="286" spans="1:44" x14ac:dyDescent="0.2">
      <c r="A286">
        <f>ROW(Source!A222)</f>
        <v>222</v>
      </c>
      <c r="B286">
        <v>42706798</v>
      </c>
      <c r="C286">
        <v>42559364</v>
      </c>
      <c r="D286">
        <v>30536018</v>
      </c>
      <c r="E286">
        <v>30515945</v>
      </c>
      <c r="F286">
        <v>1</v>
      </c>
      <c r="G286">
        <v>30515945</v>
      </c>
      <c r="H286">
        <v>3</v>
      </c>
      <c r="I286" t="s">
        <v>676</v>
      </c>
      <c r="J286" t="s">
        <v>3</v>
      </c>
      <c r="K286" t="s">
        <v>677</v>
      </c>
      <c r="L286">
        <v>1354</v>
      </c>
      <c r="N286">
        <v>1010</v>
      </c>
      <c r="O286" t="s">
        <v>43</v>
      </c>
      <c r="P286" t="s">
        <v>43</v>
      </c>
      <c r="Q286">
        <v>1</v>
      </c>
      <c r="X286">
        <v>2</v>
      </c>
      <c r="Y286">
        <v>0</v>
      </c>
      <c r="Z286">
        <v>0</v>
      </c>
      <c r="AA286">
        <v>0</v>
      </c>
      <c r="AB286">
        <v>0</v>
      </c>
      <c r="AC286">
        <v>0</v>
      </c>
      <c r="AD286">
        <v>0</v>
      </c>
      <c r="AE286">
        <v>0</v>
      </c>
      <c r="AF286" t="s">
        <v>3</v>
      </c>
      <c r="AG286">
        <v>2</v>
      </c>
      <c r="AH286">
        <v>3</v>
      </c>
      <c r="AI286">
        <v>-1</v>
      </c>
      <c r="AJ286" t="s">
        <v>3</v>
      </c>
      <c r="AK286">
        <v>0</v>
      </c>
      <c r="AL286">
        <v>0</v>
      </c>
      <c r="AM286">
        <v>0</v>
      </c>
      <c r="AN286">
        <v>0</v>
      </c>
      <c r="AO286">
        <v>0</v>
      </c>
      <c r="AP286">
        <v>0</v>
      </c>
      <c r="AQ286">
        <v>0</v>
      </c>
      <c r="AR286">
        <v>0</v>
      </c>
    </row>
    <row r="287" spans="1:44" x14ac:dyDescent="0.2">
      <c r="A287">
        <f>ROW(Source!A222)</f>
        <v>222</v>
      </c>
      <c r="B287">
        <v>42706799</v>
      </c>
      <c r="C287">
        <v>42559364</v>
      </c>
      <c r="D287">
        <v>30536355</v>
      </c>
      <c r="E287">
        <v>30515945</v>
      </c>
      <c r="F287">
        <v>1</v>
      </c>
      <c r="G287">
        <v>30515945</v>
      </c>
      <c r="H287">
        <v>3</v>
      </c>
      <c r="I287" t="s">
        <v>645</v>
      </c>
      <c r="J287" t="s">
        <v>3</v>
      </c>
      <c r="K287" t="s">
        <v>646</v>
      </c>
      <c r="L287">
        <v>1354</v>
      </c>
      <c r="N287">
        <v>1010</v>
      </c>
      <c r="O287" t="s">
        <v>43</v>
      </c>
      <c r="P287" t="s">
        <v>43</v>
      </c>
      <c r="Q287">
        <v>1</v>
      </c>
      <c r="X287">
        <v>1</v>
      </c>
      <c r="Y287">
        <v>0</v>
      </c>
      <c r="Z287">
        <v>0</v>
      </c>
      <c r="AA287">
        <v>0</v>
      </c>
      <c r="AB287">
        <v>0</v>
      </c>
      <c r="AC287">
        <v>0</v>
      </c>
      <c r="AD287">
        <v>0</v>
      </c>
      <c r="AE287">
        <v>0</v>
      </c>
      <c r="AF287" t="s">
        <v>3</v>
      </c>
      <c r="AG287">
        <v>1</v>
      </c>
      <c r="AH287">
        <v>3</v>
      </c>
      <c r="AI287">
        <v>-1</v>
      </c>
      <c r="AJ287" t="s">
        <v>3</v>
      </c>
      <c r="AK287">
        <v>0</v>
      </c>
      <c r="AL287">
        <v>0</v>
      </c>
      <c r="AM287">
        <v>0</v>
      </c>
      <c r="AN287">
        <v>0</v>
      </c>
      <c r="AO287">
        <v>0</v>
      </c>
      <c r="AP287">
        <v>0</v>
      </c>
      <c r="AQ287">
        <v>0</v>
      </c>
      <c r="AR287">
        <v>0</v>
      </c>
    </row>
    <row r="288" spans="1:44" x14ac:dyDescent="0.2">
      <c r="A288">
        <f>ROW(Source!A222)</f>
        <v>222</v>
      </c>
      <c r="B288">
        <v>42706800</v>
      </c>
      <c r="C288">
        <v>42559364</v>
      </c>
      <c r="D288">
        <v>30541208</v>
      </c>
      <c r="E288">
        <v>30515945</v>
      </c>
      <c r="F288">
        <v>1</v>
      </c>
      <c r="G288">
        <v>30515945</v>
      </c>
      <c r="H288">
        <v>3</v>
      </c>
      <c r="I288" t="s">
        <v>555</v>
      </c>
      <c r="J288" t="s">
        <v>3</v>
      </c>
      <c r="K288" t="s">
        <v>556</v>
      </c>
      <c r="L288">
        <v>1344</v>
      </c>
      <c r="N288">
        <v>1008</v>
      </c>
      <c r="O288" t="s">
        <v>554</v>
      </c>
      <c r="P288" t="s">
        <v>554</v>
      </c>
      <c r="Q288">
        <v>1</v>
      </c>
      <c r="X288">
        <v>0.84</v>
      </c>
      <c r="Y288">
        <v>1</v>
      </c>
      <c r="Z288">
        <v>0</v>
      </c>
      <c r="AA288">
        <v>0</v>
      </c>
      <c r="AB288">
        <v>0</v>
      </c>
      <c r="AC288">
        <v>0</v>
      </c>
      <c r="AD288">
        <v>1</v>
      </c>
      <c r="AE288">
        <v>0</v>
      </c>
      <c r="AF288" t="s">
        <v>3</v>
      </c>
      <c r="AG288">
        <v>0.84</v>
      </c>
      <c r="AH288">
        <v>2</v>
      </c>
      <c r="AI288">
        <v>42706800</v>
      </c>
      <c r="AJ288">
        <v>202</v>
      </c>
      <c r="AK288">
        <v>0</v>
      </c>
      <c r="AL288">
        <v>0</v>
      </c>
      <c r="AM288">
        <v>0</v>
      </c>
      <c r="AN288">
        <v>0</v>
      </c>
      <c r="AO288">
        <v>0</v>
      </c>
      <c r="AP288">
        <v>0</v>
      </c>
      <c r="AQ288">
        <v>0</v>
      </c>
      <c r="AR288">
        <v>0</v>
      </c>
    </row>
    <row r="289" spans="1:44" x14ac:dyDescent="0.2">
      <c r="A289">
        <f>ROW(Source!A223)</f>
        <v>223</v>
      </c>
      <c r="B289">
        <v>42706795</v>
      </c>
      <c r="C289">
        <v>42559364</v>
      </c>
      <c r="D289">
        <v>30515951</v>
      </c>
      <c r="E289">
        <v>30515945</v>
      </c>
      <c r="F289">
        <v>1</v>
      </c>
      <c r="G289">
        <v>30515945</v>
      </c>
      <c r="H289">
        <v>1</v>
      </c>
      <c r="I289" t="s">
        <v>549</v>
      </c>
      <c r="J289" t="s">
        <v>3</v>
      </c>
      <c r="K289" t="s">
        <v>550</v>
      </c>
      <c r="L289">
        <v>1191</v>
      </c>
      <c r="N289">
        <v>1013</v>
      </c>
      <c r="O289" t="s">
        <v>551</v>
      </c>
      <c r="P289" t="s">
        <v>551</v>
      </c>
      <c r="Q289">
        <v>1</v>
      </c>
      <c r="X289">
        <v>1.47</v>
      </c>
      <c r="Y289">
        <v>0</v>
      </c>
      <c r="Z289">
        <v>0</v>
      </c>
      <c r="AA289">
        <v>0</v>
      </c>
      <c r="AB289">
        <v>0</v>
      </c>
      <c r="AC289">
        <v>0</v>
      </c>
      <c r="AD289">
        <v>1</v>
      </c>
      <c r="AE289">
        <v>1</v>
      </c>
      <c r="AF289" t="s">
        <v>22</v>
      </c>
      <c r="AG289">
        <v>1.6904999999999999</v>
      </c>
      <c r="AH289">
        <v>2</v>
      </c>
      <c r="AI289">
        <v>42706795</v>
      </c>
      <c r="AJ289">
        <v>203</v>
      </c>
      <c r="AK289">
        <v>0</v>
      </c>
      <c r="AL289">
        <v>0</v>
      </c>
      <c r="AM289">
        <v>0</v>
      </c>
      <c r="AN289">
        <v>0</v>
      </c>
      <c r="AO289">
        <v>0</v>
      </c>
      <c r="AP289">
        <v>0</v>
      </c>
      <c r="AQ289">
        <v>0</v>
      </c>
      <c r="AR289">
        <v>0</v>
      </c>
    </row>
    <row r="290" spans="1:44" x14ac:dyDescent="0.2">
      <c r="A290">
        <f>ROW(Source!A223)</f>
        <v>223</v>
      </c>
      <c r="B290">
        <v>42706796</v>
      </c>
      <c r="C290">
        <v>42559364</v>
      </c>
      <c r="D290">
        <v>30516999</v>
      </c>
      <c r="E290">
        <v>30515945</v>
      </c>
      <c r="F290">
        <v>1</v>
      </c>
      <c r="G290">
        <v>30515945</v>
      </c>
      <c r="H290">
        <v>2</v>
      </c>
      <c r="I290" t="s">
        <v>552</v>
      </c>
      <c r="J290" t="s">
        <v>3</v>
      </c>
      <c r="K290" t="s">
        <v>553</v>
      </c>
      <c r="L290">
        <v>1344</v>
      </c>
      <c r="N290">
        <v>1008</v>
      </c>
      <c r="O290" t="s">
        <v>554</v>
      </c>
      <c r="P290" t="s">
        <v>554</v>
      </c>
      <c r="Q290">
        <v>1</v>
      </c>
      <c r="X290">
        <v>3.35</v>
      </c>
      <c r="Y290">
        <v>0</v>
      </c>
      <c r="Z290">
        <v>1</v>
      </c>
      <c r="AA290">
        <v>0</v>
      </c>
      <c r="AB290">
        <v>0</v>
      </c>
      <c r="AC290">
        <v>0</v>
      </c>
      <c r="AD290">
        <v>1</v>
      </c>
      <c r="AE290">
        <v>0</v>
      </c>
      <c r="AF290" t="s">
        <v>21</v>
      </c>
      <c r="AG290">
        <v>4.1875</v>
      </c>
      <c r="AH290">
        <v>2</v>
      </c>
      <c r="AI290">
        <v>42706796</v>
      </c>
      <c r="AJ290">
        <v>204</v>
      </c>
      <c r="AK290">
        <v>0</v>
      </c>
      <c r="AL290">
        <v>0</v>
      </c>
      <c r="AM290">
        <v>0</v>
      </c>
      <c r="AN290">
        <v>0</v>
      </c>
      <c r="AO290">
        <v>0</v>
      </c>
      <c r="AP290">
        <v>0</v>
      </c>
      <c r="AQ290">
        <v>0</v>
      </c>
      <c r="AR290">
        <v>0</v>
      </c>
    </row>
    <row r="291" spans="1:44" x14ac:dyDescent="0.2">
      <c r="A291">
        <f>ROW(Source!A223)</f>
        <v>223</v>
      </c>
      <c r="B291">
        <v>42706797</v>
      </c>
      <c r="C291">
        <v>42559364</v>
      </c>
      <c r="D291">
        <v>30571127</v>
      </c>
      <c r="E291">
        <v>1</v>
      </c>
      <c r="F291">
        <v>1</v>
      </c>
      <c r="G291">
        <v>30515945</v>
      </c>
      <c r="H291">
        <v>3</v>
      </c>
      <c r="I291" t="s">
        <v>586</v>
      </c>
      <c r="J291" t="s">
        <v>587</v>
      </c>
      <c r="K291" t="s">
        <v>588</v>
      </c>
      <c r="L291">
        <v>1348</v>
      </c>
      <c r="N291">
        <v>1009</v>
      </c>
      <c r="O291" t="s">
        <v>172</v>
      </c>
      <c r="P291" t="s">
        <v>172</v>
      </c>
      <c r="Q291">
        <v>1000</v>
      </c>
      <c r="X291">
        <v>1.1000000000000001E-3</v>
      </c>
      <c r="Y291">
        <v>17876.91</v>
      </c>
      <c r="Z291">
        <v>0</v>
      </c>
      <c r="AA291">
        <v>0</v>
      </c>
      <c r="AB291">
        <v>0</v>
      </c>
      <c r="AC291">
        <v>0</v>
      </c>
      <c r="AD291">
        <v>1</v>
      </c>
      <c r="AE291">
        <v>0</v>
      </c>
      <c r="AF291" t="s">
        <v>3</v>
      </c>
      <c r="AG291">
        <v>1.1000000000000001E-3</v>
      </c>
      <c r="AH291">
        <v>2</v>
      </c>
      <c r="AI291">
        <v>42706797</v>
      </c>
      <c r="AJ291">
        <v>205</v>
      </c>
      <c r="AK291">
        <v>0</v>
      </c>
      <c r="AL291">
        <v>0</v>
      </c>
      <c r="AM291">
        <v>0</v>
      </c>
      <c r="AN291">
        <v>0</v>
      </c>
      <c r="AO291">
        <v>0</v>
      </c>
      <c r="AP291">
        <v>0</v>
      </c>
      <c r="AQ291">
        <v>0</v>
      </c>
      <c r="AR291">
        <v>0</v>
      </c>
    </row>
    <row r="292" spans="1:44" x14ac:dyDescent="0.2">
      <c r="A292">
        <f>ROW(Source!A223)</f>
        <v>223</v>
      </c>
      <c r="B292">
        <v>42706798</v>
      </c>
      <c r="C292">
        <v>42559364</v>
      </c>
      <c r="D292">
        <v>30536018</v>
      </c>
      <c r="E292">
        <v>30515945</v>
      </c>
      <c r="F292">
        <v>1</v>
      </c>
      <c r="G292">
        <v>30515945</v>
      </c>
      <c r="H292">
        <v>3</v>
      </c>
      <c r="I292" t="s">
        <v>676</v>
      </c>
      <c r="J292" t="s">
        <v>3</v>
      </c>
      <c r="K292" t="s">
        <v>677</v>
      </c>
      <c r="L292">
        <v>1354</v>
      </c>
      <c r="N292">
        <v>1010</v>
      </c>
      <c r="O292" t="s">
        <v>43</v>
      </c>
      <c r="P292" t="s">
        <v>43</v>
      </c>
      <c r="Q292">
        <v>1</v>
      </c>
      <c r="X292">
        <v>2</v>
      </c>
      <c r="Y292">
        <v>0</v>
      </c>
      <c r="Z292">
        <v>0</v>
      </c>
      <c r="AA292">
        <v>0</v>
      </c>
      <c r="AB292">
        <v>0</v>
      </c>
      <c r="AC292">
        <v>0</v>
      </c>
      <c r="AD292">
        <v>0</v>
      </c>
      <c r="AE292">
        <v>0</v>
      </c>
      <c r="AF292" t="s">
        <v>3</v>
      </c>
      <c r="AG292">
        <v>2</v>
      </c>
      <c r="AH292">
        <v>3</v>
      </c>
      <c r="AI292">
        <v>-1</v>
      </c>
      <c r="AJ292" t="s">
        <v>3</v>
      </c>
      <c r="AK292">
        <v>0</v>
      </c>
      <c r="AL292">
        <v>0</v>
      </c>
      <c r="AM292">
        <v>0</v>
      </c>
      <c r="AN292">
        <v>0</v>
      </c>
      <c r="AO292">
        <v>0</v>
      </c>
      <c r="AP292">
        <v>0</v>
      </c>
      <c r="AQ292">
        <v>0</v>
      </c>
      <c r="AR292">
        <v>0</v>
      </c>
    </row>
    <row r="293" spans="1:44" x14ac:dyDescent="0.2">
      <c r="A293">
        <f>ROW(Source!A223)</f>
        <v>223</v>
      </c>
      <c r="B293">
        <v>42706799</v>
      </c>
      <c r="C293">
        <v>42559364</v>
      </c>
      <c r="D293">
        <v>30536355</v>
      </c>
      <c r="E293">
        <v>30515945</v>
      </c>
      <c r="F293">
        <v>1</v>
      </c>
      <c r="G293">
        <v>30515945</v>
      </c>
      <c r="H293">
        <v>3</v>
      </c>
      <c r="I293" t="s">
        <v>645</v>
      </c>
      <c r="J293" t="s">
        <v>3</v>
      </c>
      <c r="K293" t="s">
        <v>646</v>
      </c>
      <c r="L293">
        <v>1354</v>
      </c>
      <c r="N293">
        <v>1010</v>
      </c>
      <c r="O293" t="s">
        <v>43</v>
      </c>
      <c r="P293" t="s">
        <v>43</v>
      </c>
      <c r="Q293">
        <v>1</v>
      </c>
      <c r="X293">
        <v>1</v>
      </c>
      <c r="Y293">
        <v>0</v>
      </c>
      <c r="Z293">
        <v>0</v>
      </c>
      <c r="AA293">
        <v>0</v>
      </c>
      <c r="AB293">
        <v>0</v>
      </c>
      <c r="AC293">
        <v>0</v>
      </c>
      <c r="AD293">
        <v>0</v>
      </c>
      <c r="AE293">
        <v>0</v>
      </c>
      <c r="AF293" t="s">
        <v>3</v>
      </c>
      <c r="AG293">
        <v>1</v>
      </c>
      <c r="AH293">
        <v>3</v>
      </c>
      <c r="AI293">
        <v>-1</v>
      </c>
      <c r="AJ293" t="s">
        <v>3</v>
      </c>
      <c r="AK293">
        <v>0</v>
      </c>
      <c r="AL293">
        <v>0</v>
      </c>
      <c r="AM293">
        <v>0</v>
      </c>
      <c r="AN293">
        <v>0</v>
      </c>
      <c r="AO293">
        <v>0</v>
      </c>
      <c r="AP293">
        <v>0</v>
      </c>
      <c r="AQ293">
        <v>0</v>
      </c>
      <c r="AR293">
        <v>0</v>
      </c>
    </row>
    <row r="294" spans="1:44" x14ac:dyDescent="0.2">
      <c r="A294">
        <f>ROW(Source!A223)</f>
        <v>223</v>
      </c>
      <c r="B294">
        <v>42706800</v>
      </c>
      <c r="C294">
        <v>42559364</v>
      </c>
      <c r="D294">
        <v>30541208</v>
      </c>
      <c r="E294">
        <v>30515945</v>
      </c>
      <c r="F294">
        <v>1</v>
      </c>
      <c r="G294">
        <v>30515945</v>
      </c>
      <c r="H294">
        <v>3</v>
      </c>
      <c r="I294" t="s">
        <v>555</v>
      </c>
      <c r="J294" t="s">
        <v>3</v>
      </c>
      <c r="K294" t="s">
        <v>556</v>
      </c>
      <c r="L294">
        <v>1344</v>
      </c>
      <c r="N294">
        <v>1008</v>
      </c>
      <c r="O294" t="s">
        <v>554</v>
      </c>
      <c r="P294" t="s">
        <v>554</v>
      </c>
      <c r="Q294">
        <v>1</v>
      </c>
      <c r="X294">
        <v>0.84</v>
      </c>
      <c r="Y294">
        <v>1</v>
      </c>
      <c r="Z294">
        <v>0</v>
      </c>
      <c r="AA294">
        <v>0</v>
      </c>
      <c r="AB294">
        <v>0</v>
      </c>
      <c r="AC294">
        <v>0</v>
      </c>
      <c r="AD294">
        <v>1</v>
      </c>
      <c r="AE294">
        <v>0</v>
      </c>
      <c r="AF294" t="s">
        <v>3</v>
      </c>
      <c r="AG294">
        <v>0.84</v>
      </c>
      <c r="AH294">
        <v>2</v>
      </c>
      <c r="AI294">
        <v>42706800</v>
      </c>
      <c r="AJ294">
        <v>206</v>
      </c>
      <c r="AK294">
        <v>0</v>
      </c>
      <c r="AL294">
        <v>0</v>
      </c>
      <c r="AM294">
        <v>0</v>
      </c>
      <c r="AN294">
        <v>0</v>
      </c>
      <c r="AO294">
        <v>0</v>
      </c>
      <c r="AP294">
        <v>0</v>
      </c>
      <c r="AQ294">
        <v>0</v>
      </c>
      <c r="AR294">
        <v>0</v>
      </c>
    </row>
    <row r="295" spans="1:44" x14ac:dyDescent="0.2">
      <c r="A295">
        <f>ROW(Source!A226)</f>
        <v>226</v>
      </c>
      <c r="B295">
        <v>42706803</v>
      </c>
      <c r="C295">
        <v>42559371</v>
      </c>
      <c r="D295">
        <v>30515951</v>
      </c>
      <c r="E295">
        <v>30515945</v>
      </c>
      <c r="F295">
        <v>1</v>
      </c>
      <c r="G295">
        <v>30515945</v>
      </c>
      <c r="H295">
        <v>1</v>
      </c>
      <c r="I295" t="s">
        <v>549</v>
      </c>
      <c r="J295" t="s">
        <v>3</v>
      </c>
      <c r="K295" t="s">
        <v>550</v>
      </c>
      <c r="L295">
        <v>1191</v>
      </c>
      <c r="N295">
        <v>1013</v>
      </c>
      <c r="O295" t="s">
        <v>551</v>
      </c>
      <c r="P295" t="s">
        <v>551</v>
      </c>
      <c r="Q295">
        <v>1</v>
      </c>
      <c r="X295">
        <v>1.47</v>
      </c>
      <c r="Y295">
        <v>0</v>
      </c>
      <c r="Z295">
        <v>0</v>
      </c>
      <c r="AA295">
        <v>0</v>
      </c>
      <c r="AB295">
        <v>0</v>
      </c>
      <c r="AC295">
        <v>0</v>
      </c>
      <c r="AD295">
        <v>1</v>
      </c>
      <c r="AE295">
        <v>1</v>
      </c>
      <c r="AF295" t="s">
        <v>22</v>
      </c>
      <c r="AG295">
        <v>1.6904999999999999</v>
      </c>
      <c r="AH295">
        <v>2</v>
      </c>
      <c r="AI295">
        <v>42706803</v>
      </c>
      <c r="AJ295">
        <v>207</v>
      </c>
      <c r="AK295">
        <v>0</v>
      </c>
      <c r="AL295">
        <v>0</v>
      </c>
      <c r="AM295">
        <v>0</v>
      </c>
      <c r="AN295">
        <v>0</v>
      </c>
      <c r="AO295">
        <v>0</v>
      </c>
      <c r="AP295">
        <v>0</v>
      </c>
      <c r="AQ295">
        <v>0</v>
      </c>
      <c r="AR295">
        <v>0</v>
      </c>
    </row>
    <row r="296" spans="1:44" x14ac:dyDescent="0.2">
      <c r="A296">
        <f>ROW(Source!A226)</f>
        <v>226</v>
      </c>
      <c r="B296">
        <v>42706804</v>
      </c>
      <c r="C296">
        <v>42559371</v>
      </c>
      <c r="D296">
        <v>30516999</v>
      </c>
      <c r="E296">
        <v>30515945</v>
      </c>
      <c r="F296">
        <v>1</v>
      </c>
      <c r="G296">
        <v>30515945</v>
      </c>
      <c r="H296">
        <v>2</v>
      </c>
      <c r="I296" t="s">
        <v>552</v>
      </c>
      <c r="J296" t="s">
        <v>3</v>
      </c>
      <c r="K296" t="s">
        <v>553</v>
      </c>
      <c r="L296">
        <v>1344</v>
      </c>
      <c r="N296">
        <v>1008</v>
      </c>
      <c r="O296" t="s">
        <v>554</v>
      </c>
      <c r="P296" t="s">
        <v>554</v>
      </c>
      <c r="Q296">
        <v>1</v>
      </c>
      <c r="X296">
        <v>3.35</v>
      </c>
      <c r="Y296">
        <v>0</v>
      </c>
      <c r="Z296">
        <v>1</v>
      </c>
      <c r="AA296">
        <v>0</v>
      </c>
      <c r="AB296">
        <v>0</v>
      </c>
      <c r="AC296">
        <v>0</v>
      </c>
      <c r="AD296">
        <v>1</v>
      </c>
      <c r="AE296">
        <v>0</v>
      </c>
      <c r="AF296" t="s">
        <v>21</v>
      </c>
      <c r="AG296">
        <v>4.1875</v>
      </c>
      <c r="AH296">
        <v>2</v>
      </c>
      <c r="AI296">
        <v>42706804</v>
      </c>
      <c r="AJ296">
        <v>208</v>
      </c>
      <c r="AK296">
        <v>0</v>
      </c>
      <c r="AL296">
        <v>0</v>
      </c>
      <c r="AM296">
        <v>0</v>
      </c>
      <c r="AN296">
        <v>0</v>
      </c>
      <c r="AO296">
        <v>0</v>
      </c>
      <c r="AP296">
        <v>0</v>
      </c>
      <c r="AQ296">
        <v>0</v>
      </c>
      <c r="AR296">
        <v>0</v>
      </c>
    </row>
    <row r="297" spans="1:44" x14ac:dyDescent="0.2">
      <c r="A297">
        <f>ROW(Source!A226)</f>
        <v>226</v>
      </c>
      <c r="B297">
        <v>42706805</v>
      </c>
      <c r="C297">
        <v>42559371</v>
      </c>
      <c r="D297">
        <v>30571127</v>
      </c>
      <c r="E297">
        <v>1</v>
      </c>
      <c r="F297">
        <v>1</v>
      </c>
      <c r="G297">
        <v>30515945</v>
      </c>
      <c r="H297">
        <v>3</v>
      </c>
      <c r="I297" t="s">
        <v>586</v>
      </c>
      <c r="J297" t="s">
        <v>587</v>
      </c>
      <c r="K297" t="s">
        <v>588</v>
      </c>
      <c r="L297">
        <v>1348</v>
      </c>
      <c r="N297">
        <v>1009</v>
      </c>
      <c r="O297" t="s">
        <v>172</v>
      </c>
      <c r="P297" t="s">
        <v>172</v>
      </c>
      <c r="Q297">
        <v>1000</v>
      </c>
      <c r="X297">
        <v>1.1000000000000001E-3</v>
      </c>
      <c r="Y297">
        <v>17876.91</v>
      </c>
      <c r="Z297">
        <v>0</v>
      </c>
      <c r="AA297">
        <v>0</v>
      </c>
      <c r="AB297">
        <v>0</v>
      </c>
      <c r="AC297">
        <v>0</v>
      </c>
      <c r="AD297">
        <v>1</v>
      </c>
      <c r="AE297">
        <v>0</v>
      </c>
      <c r="AF297" t="s">
        <v>3</v>
      </c>
      <c r="AG297">
        <v>1.1000000000000001E-3</v>
      </c>
      <c r="AH297">
        <v>2</v>
      </c>
      <c r="AI297">
        <v>42706805</v>
      </c>
      <c r="AJ297">
        <v>209</v>
      </c>
      <c r="AK297">
        <v>0</v>
      </c>
      <c r="AL297">
        <v>0</v>
      </c>
      <c r="AM297">
        <v>0</v>
      </c>
      <c r="AN297">
        <v>0</v>
      </c>
      <c r="AO297">
        <v>0</v>
      </c>
      <c r="AP297">
        <v>0</v>
      </c>
      <c r="AQ297">
        <v>0</v>
      </c>
      <c r="AR297">
        <v>0</v>
      </c>
    </row>
    <row r="298" spans="1:44" x14ac:dyDescent="0.2">
      <c r="A298">
        <f>ROW(Source!A226)</f>
        <v>226</v>
      </c>
      <c r="B298">
        <v>42706806</v>
      </c>
      <c r="C298">
        <v>42559371</v>
      </c>
      <c r="D298">
        <v>30536018</v>
      </c>
      <c r="E298">
        <v>30515945</v>
      </c>
      <c r="F298">
        <v>1</v>
      </c>
      <c r="G298">
        <v>30515945</v>
      </c>
      <c r="H298">
        <v>3</v>
      </c>
      <c r="I298" t="s">
        <v>676</v>
      </c>
      <c r="J298" t="s">
        <v>3</v>
      </c>
      <c r="K298" t="s">
        <v>677</v>
      </c>
      <c r="L298">
        <v>1354</v>
      </c>
      <c r="N298">
        <v>1010</v>
      </c>
      <c r="O298" t="s">
        <v>43</v>
      </c>
      <c r="P298" t="s">
        <v>43</v>
      </c>
      <c r="Q298">
        <v>1</v>
      </c>
      <c r="X298">
        <v>2</v>
      </c>
      <c r="Y298">
        <v>0</v>
      </c>
      <c r="Z298">
        <v>0</v>
      </c>
      <c r="AA298">
        <v>0</v>
      </c>
      <c r="AB298">
        <v>0</v>
      </c>
      <c r="AC298">
        <v>0</v>
      </c>
      <c r="AD298">
        <v>0</v>
      </c>
      <c r="AE298">
        <v>0</v>
      </c>
      <c r="AF298" t="s">
        <v>3</v>
      </c>
      <c r="AG298">
        <v>2</v>
      </c>
      <c r="AH298">
        <v>3</v>
      </c>
      <c r="AI298">
        <v>-1</v>
      </c>
      <c r="AJ298" t="s">
        <v>3</v>
      </c>
      <c r="AK298">
        <v>0</v>
      </c>
      <c r="AL298">
        <v>0</v>
      </c>
      <c r="AM298">
        <v>0</v>
      </c>
      <c r="AN298">
        <v>0</v>
      </c>
      <c r="AO298">
        <v>0</v>
      </c>
      <c r="AP298">
        <v>0</v>
      </c>
      <c r="AQ298">
        <v>0</v>
      </c>
      <c r="AR298">
        <v>0</v>
      </c>
    </row>
    <row r="299" spans="1:44" x14ac:dyDescent="0.2">
      <c r="A299">
        <f>ROW(Source!A226)</f>
        <v>226</v>
      </c>
      <c r="B299">
        <v>42706807</v>
      </c>
      <c r="C299">
        <v>42559371</v>
      </c>
      <c r="D299">
        <v>30536355</v>
      </c>
      <c r="E299">
        <v>30515945</v>
      </c>
      <c r="F299">
        <v>1</v>
      </c>
      <c r="G299">
        <v>30515945</v>
      </c>
      <c r="H299">
        <v>3</v>
      </c>
      <c r="I299" t="s">
        <v>645</v>
      </c>
      <c r="J299" t="s">
        <v>3</v>
      </c>
      <c r="K299" t="s">
        <v>646</v>
      </c>
      <c r="L299">
        <v>1354</v>
      </c>
      <c r="N299">
        <v>1010</v>
      </c>
      <c r="O299" t="s">
        <v>43</v>
      </c>
      <c r="P299" t="s">
        <v>43</v>
      </c>
      <c r="Q299">
        <v>1</v>
      </c>
      <c r="X299">
        <v>1</v>
      </c>
      <c r="Y299">
        <v>0</v>
      </c>
      <c r="Z299">
        <v>0</v>
      </c>
      <c r="AA299">
        <v>0</v>
      </c>
      <c r="AB299">
        <v>0</v>
      </c>
      <c r="AC299">
        <v>0</v>
      </c>
      <c r="AD299">
        <v>0</v>
      </c>
      <c r="AE299">
        <v>0</v>
      </c>
      <c r="AF299" t="s">
        <v>3</v>
      </c>
      <c r="AG299">
        <v>1</v>
      </c>
      <c r="AH299">
        <v>3</v>
      </c>
      <c r="AI299">
        <v>-1</v>
      </c>
      <c r="AJ299" t="s">
        <v>3</v>
      </c>
      <c r="AK299">
        <v>0</v>
      </c>
      <c r="AL299">
        <v>0</v>
      </c>
      <c r="AM299">
        <v>0</v>
      </c>
      <c r="AN299">
        <v>0</v>
      </c>
      <c r="AO299">
        <v>0</v>
      </c>
      <c r="AP299">
        <v>0</v>
      </c>
      <c r="AQ299">
        <v>0</v>
      </c>
      <c r="AR299">
        <v>0</v>
      </c>
    </row>
    <row r="300" spans="1:44" x14ac:dyDescent="0.2">
      <c r="A300">
        <f>ROW(Source!A226)</f>
        <v>226</v>
      </c>
      <c r="B300">
        <v>42706808</v>
      </c>
      <c r="C300">
        <v>42559371</v>
      </c>
      <c r="D300">
        <v>30541208</v>
      </c>
      <c r="E300">
        <v>30515945</v>
      </c>
      <c r="F300">
        <v>1</v>
      </c>
      <c r="G300">
        <v>30515945</v>
      </c>
      <c r="H300">
        <v>3</v>
      </c>
      <c r="I300" t="s">
        <v>555</v>
      </c>
      <c r="J300" t="s">
        <v>3</v>
      </c>
      <c r="K300" t="s">
        <v>556</v>
      </c>
      <c r="L300">
        <v>1344</v>
      </c>
      <c r="N300">
        <v>1008</v>
      </c>
      <c r="O300" t="s">
        <v>554</v>
      </c>
      <c r="P300" t="s">
        <v>554</v>
      </c>
      <c r="Q300">
        <v>1</v>
      </c>
      <c r="X300">
        <v>0.84</v>
      </c>
      <c r="Y300">
        <v>1</v>
      </c>
      <c r="Z300">
        <v>0</v>
      </c>
      <c r="AA300">
        <v>0</v>
      </c>
      <c r="AB300">
        <v>0</v>
      </c>
      <c r="AC300">
        <v>0</v>
      </c>
      <c r="AD300">
        <v>1</v>
      </c>
      <c r="AE300">
        <v>0</v>
      </c>
      <c r="AF300" t="s">
        <v>3</v>
      </c>
      <c r="AG300">
        <v>0.84</v>
      </c>
      <c r="AH300">
        <v>2</v>
      </c>
      <c r="AI300">
        <v>42706808</v>
      </c>
      <c r="AJ300">
        <v>210</v>
      </c>
      <c r="AK300">
        <v>0</v>
      </c>
      <c r="AL300">
        <v>0</v>
      </c>
      <c r="AM300">
        <v>0</v>
      </c>
      <c r="AN300">
        <v>0</v>
      </c>
      <c r="AO300">
        <v>0</v>
      </c>
      <c r="AP300">
        <v>0</v>
      </c>
      <c r="AQ300">
        <v>0</v>
      </c>
      <c r="AR300">
        <v>0</v>
      </c>
    </row>
    <row r="301" spans="1:44" x14ac:dyDescent="0.2">
      <c r="A301">
        <f>ROW(Source!A227)</f>
        <v>227</v>
      </c>
      <c r="B301">
        <v>42706803</v>
      </c>
      <c r="C301">
        <v>42559371</v>
      </c>
      <c r="D301">
        <v>30515951</v>
      </c>
      <c r="E301">
        <v>30515945</v>
      </c>
      <c r="F301">
        <v>1</v>
      </c>
      <c r="G301">
        <v>30515945</v>
      </c>
      <c r="H301">
        <v>1</v>
      </c>
      <c r="I301" t="s">
        <v>549</v>
      </c>
      <c r="J301" t="s">
        <v>3</v>
      </c>
      <c r="K301" t="s">
        <v>550</v>
      </c>
      <c r="L301">
        <v>1191</v>
      </c>
      <c r="N301">
        <v>1013</v>
      </c>
      <c r="O301" t="s">
        <v>551</v>
      </c>
      <c r="P301" t="s">
        <v>551</v>
      </c>
      <c r="Q301">
        <v>1</v>
      </c>
      <c r="X301">
        <v>1.47</v>
      </c>
      <c r="Y301">
        <v>0</v>
      </c>
      <c r="Z301">
        <v>0</v>
      </c>
      <c r="AA301">
        <v>0</v>
      </c>
      <c r="AB301">
        <v>0</v>
      </c>
      <c r="AC301">
        <v>0</v>
      </c>
      <c r="AD301">
        <v>1</v>
      </c>
      <c r="AE301">
        <v>1</v>
      </c>
      <c r="AF301" t="s">
        <v>22</v>
      </c>
      <c r="AG301">
        <v>1.6904999999999999</v>
      </c>
      <c r="AH301">
        <v>2</v>
      </c>
      <c r="AI301">
        <v>42706803</v>
      </c>
      <c r="AJ301">
        <v>211</v>
      </c>
      <c r="AK301">
        <v>0</v>
      </c>
      <c r="AL301">
        <v>0</v>
      </c>
      <c r="AM301">
        <v>0</v>
      </c>
      <c r="AN301">
        <v>0</v>
      </c>
      <c r="AO301">
        <v>0</v>
      </c>
      <c r="AP301">
        <v>0</v>
      </c>
      <c r="AQ301">
        <v>0</v>
      </c>
      <c r="AR301">
        <v>0</v>
      </c>
    </row>
    <row r="302" spans="1:44" x14ac:dyDescent="0.2">
      <c r="A302">
        <f>ROW(Source!A227)</f>
        <v>227</v>
      </c>
      <c r="B302">
        <v>42706804</v>
      </c>
      <c r="C302">
        <v>42559371</v>
      </c>
      <c r="D302">
        <v>30516999</v>
      </c>
      <c r="E302">
        <v>30515945</v>
      </c>
      <c r="F302">
        <v>1</v>
      </c>
      <c r="G302">
        <v>30515945</v>
      </c>
      <c r="H302">
        <v>2</v>
      </c>
      <c r="I302" t="s">
        <v>552</v>
      </c>
      <c r="J302" t="s">
        <v>3</v>
      </c>
      <c r="K302" t="s">
        <v>553</v>
      </c>
      <c r="L302">
        <v>1344</v>
      </c>
      <c r="N302">
        <v>1008</v>
      </c>
      <c r="O302" t="s">
        <v>554</v>
      </c>
      <c r="P302" t="s">
        <v>554</v>
      </c>
      <c r="Q302">
        <v>1</v>
      </c>
      <c r="X302">
        <v>3.35</v>
      </c>
      <c r="Y302">
        <v>0</v>
      </c>
      <c r="Z302">
        <v>1</v>
      </c>
      <c r="AA302">
        <v>0</v>
      </c>
      <c r="AB302">
        <v>0</v>
      </c>
      <c r="AC302">
        <v>0</v>
      </c>
      <c r="AD302">
        <v>1</v>
      </c>
      <c r="AE302">
        <v>0</v>
      </c>
      <c r="AF302" t="s">
        <v>21</v>
      </c>
      <c r="AG302">
        <v>4.1875</v>
      </c>
      <c r="AH302">
        <v>2</v>
      </c>
      <c r="AI302">
        <v>42706804</v>
      </c>
      <c r="AJ302">
        <v>212</v>
      </c>
      <c r="AK302">
        <v>0</v>
      </c>
      <c r="AL302">
        <v>0</v>
      </c>
      <c r="AM302">
        <v>0</v>
      </c>
      <c r="AN302">
        <v>0</v>
      </c>
      <c r="AO302">
        <v>0</v>
      </c>
      <c r="AP302">
        <v>0</v>
      </c>
      <c r="AQ302">
        <v>0</v>
      </c>
      <c r="AR302">
        <v>0</v>
      </c>
    </row>
    <row r="303" spans="1:44" x14ac:dyDescent="0.2">
      <c r="A303">
        <f>ROW(Source!A227)</f>
        <v>227</v>
      </c>
      <c r="B303">
        <v>42706805</v>
      </c>
      <c r="C303">
        <v>42559371</v>
      </c>
      <c r="D303">
        <v>30571127</v>
      </c>
      <c r="E303">
        <v>1</v>
      </c>
      <c r="F303">
        <v>1</v>
      </c>
      <c r="G303">
        <v>30515945</v>
      </c>
      <c r="H303">
        <v>3</v>
      </c>
      <c r="I303" t="s">
        <v>586</v>
      </c>
      <c r="J303" t="s">
        <v>587</v>
      </c>
      <c r="K303" t="s">
        <v>588</v>
      </c>
      <c r="L303">
        <v>1348</v>
      </c>
      <c r="N303">
        <v>1009</v>
      </c>
      <c r="O303" t="s">
        <v>172</v>
      </c>
      <c r="P303" t="s">
        <v>172</v>
      </c>
      <c r="Q303">
        <v>1000</v>
      </c>
      <c r="X303">
        <v>1.1000000000000001E-3</v>
      </c>
      <c r="Y303">
        <v>17876.91</v>
      </c>
      <c r="Z303">
        <v>0</v>
      </c>
      <c r="AA303">
        <v>0</v>
      </c>
      <c r="AB303">
        <v>0</v>
      </c>
      <c r="AC303">
        <v>0</v>
      </c>
      <c r="AD303">
        <v>1</v>
      </c>
      <c r="AE303">
        <v>0</v>
      </c>
      <c r="AF303" t="s">
        <v>3</v>
      </c>
      <c r="AG303">
        <v>1.1000000000000001E-3</v>
      </c>
      <c r="AH303">
        <v>2</v>
      </c>
      <c r="AI303">
        <v>42706805</v>
      </c>
      <c r="AJ303">
        <v>213</v>
      </c>
      <c r="AK303">
        <v>0</v>
      </c>
      <c r="AL303">
        <v>0</v>
      </c>
      <c r="AM303">
        <v>0</v>
      </c>
      <c r="AN303">
        <v>0</v>
      </c>
      <c r="AO303">
        <v>0</v>
      </c>
      <c r="AP303">
        <v>0</v>
      </c>
      <c r="AQ303">
        <v>0</v>
      </c>
      <c r="AR303">
        <v>0</v>
      </c>
    </row>
    <row r="304" spans="1:44" x14ac:dyDescent="0.2">
      <c r="A304">
        <f>ROW(Source!A227)</f>
        <v>227</v>
      </c>
      <c r="B304">
        <v>42706806</v>
      </c>
      <c r="C304">
        <v>42559371</v>
      </c>
      <c r="D304">
        <v>30536018</v>
      </c>
      <c r="E304">
        <v>30515945</v>
      </c>
      <c r="F304">
        <v>1</v>
      </c>
      <c r="G304">
        <v>30515945</v>
      </c>
      <c r="H304">
        <v>3</v>
      </c>
      <c r="I304" t="s">
        <v>676</v>
      </c>
      <c r="J304" t="s">
        <v>3</v>
      </c>
      <c r="K304" t="s">
        <v>677</v>
      </c>
      <c r="L304">
        <v>1354</v>
      </c>
      <c r="N304">
        <v>1010</v>
      </c>
      <c r="O304" t="s">
        <v>43</v>
      </c>
      <c r="P304" t="s">
        <v>43</v>
      </c>
      <c r="Q304">
        <v>1</v>
      </c>
      <c r="X304">
        <v>2</v>
      </c>
      <c r="Y304">
        <v>0</v>
      </c>
      <c r="Z304">
        <v>0</v>
      </c>
      <c r="AA304">
        <v>0</v>
      </c>
      <c r="AB304">
        <v>0</v>
      </c>
      <c r="AC304">
        <v>0</v>
      </c>
      <c r="AD304">
        <v>0</v>
      </c>
      <c r="AE304">
        <v>0</v>
      </c>
      <c r="AF304" t="s">
        <v>3</v>
      </c>
      <c r="AG304">
        <v>2</v>
      </c>
      <c r="AH304">
        <v>3</v>
      </c>
      <c r="AI304">
        <v>-1</v>
      </c>
      <c r="AJ304" t="s">
        <v>3</v>
      </c>
      <c r="AK304">
        <v>0</v>
      </c>
      <c r="AL304">
        <v>0</v>
      </c>
      <c r="AM304">
        <v>0</v>
      </c>
      <c r="AN304">
        <v>0</v>
      </c>
      <c r="AO304">
        <v>0</v>
      </c>
      <c r="AP304">
        <v>0</v>
      </c>
      <c r="AQ304">
        <v>0</v>
      </c>
      <c r="AR304">
        <v>0</v>
      </c>
    </row>
    <row r="305" spans="1:44" x14ac:dyDescent="0.2">
      <c r="A305">
        <f>ROW(Source!A227)</f>
        <v>227</v>
      </c>
      <c r="B305">
        <v>42706807</v>
      </c>
      <c r="C305">
        <v>42559371</v>
      </c>
      <c r="D305">
        <v>30536355</v>
      </c>
      <c r="E305">
        <v>30515945</v>
      </c>
      <c r="F305">
        <v>1</v>
      </c>
      <c r="G305">
        <v>30515945</v>
      </c>
      <c r="H305">
        <v>3</v>
      </c>
      <c r="I305" t="s">
        <v>645</v>
      </c>
      <c r="J305" t="s">
        <v>3</v>
      </c>
      <c r="K305" t="s">
        <v>646</v>
      </c>
      <c r="L305">
        <v>1354</v>
      </c>
      <c r="N305">
        <v>1010</v>
      </c>
      <c r="O305" t="s">
        <v>43</v>
      </c>
      <c r="P305" t="s">
        <v>43</v>
      </c>
      <c r="Q305">
        <v>1</v>
      </c>
      <c r="X305">
        <v>1</v>
      </c>
      <c r="Y305">
        <v>0</v>
      </c>
      <c r="Z305">
        <v>0</v>
      </c>
      <c r="AA305">
        <v>0</v>
      </c>
      <c r="AB305">
        <v>0</v>
      </c>
      <c r="AC305">
        <v>0</v>
      </c>
      <c r="AD305">
        <v>0</v>
      </c>
      <c r="AE305">
        <v>0</v>
      </c>
      <c r="AF305" t="s">
        <v>3</v>
      </c>
      <c r="AG305">
        <v>1</v>
      </c>
      <c r="AH305">
        <v>3</v>
      </c>
      <c r="AI305">
        <v>-1</v>
      </c>
      <c r="AJ305" t="s">
        <v>3</v>
      </c>
      <c r="AK305">
        <v>0</v>
      </c>
      <c r="AL305">
        <v>0</v>
      </c>
      <c r="AM305">
        <v>0</v>
      </c>
      <c r="AN305">
        <v>0</v>
      </c>
      <c r="AO305">
        <v>0</v>
      </c>
      <c r="AP305">
        <v>0</v>
      </c>
      <c r="AQ305">
        <v>0</v>
      </c>
      <c r="AR305">
        <v>0</v>
      </c>
    </row>
    <row r="306" spans="1:44" x14ac:dyDescent="0.2">
      <c r="A306">
        <f>ROW(Source!A227)</f>
        <v>227</v>
      </c>
      <c r="B306">
        <v>42706808</v>
      </c>
      <c r="C306">
        <v>42559371</v>
      </c>
      <c r="D306">
        <v>30541208</v>
      </c>
      <c r="E306">
        <v>30515945</v>
      </c>
      <c r="F306">
        <v>1</v>
      </c>
      <c r="G306">
        <v>30515945</v>
      </c>
      <c r="H306">
        <v>3</v>
      </c>
      <c r="I306" t="s">
        <v>555</v>
      </c>
      <c r="J306" t="s">
        <v>3</v>
      </c>
      <c r="K306" t="s">
        <v>556</v>
      </c>
      <c r="L306">
        <v>1344</v>
      </c>
      <c r="N306">
        <v>1008</v>
      </c>
      <c r="O306" t="s">
        <v>554</v>
      </c>
      <c r="P306" t="s">
        <v>554</v>
      </c>
      <c r="Q306">
        <v>1</v>
      </c>
      <c r="X306">
        <v>0.84</v>
      </c>
      <c r="Y306">
        <v>1</v>
      </c>
      <c r="Z306">
        <v>0</v>
      </c>
      <c r="AA306">
        <v>0</v>
      </c>
      <c r="AB306">
        <v>0</v>
      </c>
      <c r="AC306">
        <v>0</v>
      </c>
      <c r="AD306">
        <v>1</v>
      </c>
      <c r="AE306">
        <v>0</v>
      </c>
      <c r="AF306" t="s">
        <v>3</v>
      </c>
      <c r="AG306">
        <v>0.84</v>
      </c>
      <c r="AH306">
        <v>2</v>
      </c>
      <c r="AI306">
        <v>42706808</v>
      </c>
      <c r="AJ306">
        <v>214</v>
      </c>
      <c r="AK306">
        <v>0</v>
      </c>
      <c r="AL306">
        <v>0</v>
      </c>
      <c r="AM306">
        <v>0</v>
      </c>
      <c r="AN306">
        <v>0</v>
      </c>
      <c r="AO306">
        <v>0</v>
      </c>
      <c r="AP306">
        <v>0</v>
      </c>
      <c r="AQ306">
        <v>0</v>
      </c>
      <c r="AR306">
        <v>0</v>
      </c>
    </row>
    <row r="307" spans="1:44" x14ac:dyDescent="0.2">
      <c r="A307">
        <f>ROW(Source!A232)</f>
        <v>232</v>
      </c>
      <c r="B307">
        <v>42706811</v>
      </c>
      <c r="C307">
        <v>42559379</v>
      </c>
      <c r="D307">
        <v>30515951</v>
      </c>
      <c r="E307">
        <v>30515945</v>
      </c>
      <c r="F307">
        <v>1</v>
      </c>
      <c r="G307">
        <v>30515945</v>
      </c>
      <c r="H307">
        <v>1</v>
      </c>
      <c r="I307" t="s">
        <v>549</v>
      </c>
      <c r="J307" t="s">
        <v>3</v>
      </c>
      <c r="K307" t="s">
        <v>550</v>
      </c>
      <c r="L307">
        <v>1191</v>
      </c>
      <c r="N307">
        <v>1013</v>
      </c>
      <c r="O307" t="s">
        <v>551</v>
      </c>
      <c r="P307" t="s">
        <v>551</v>
      </c>
      <c r="Q307">
        <v>1</v>
      </c>
      <c r="X307">
        <v>2.6</v>
      </c>
      <c r="Y307">
        <v>0</v>
      </c>
      <c r="Z307">
        <v>0</v>
      </c>
      <c r="AA307">
        <v>0</v>
      </c>
      <c r="AB307">
        <v>0</v>
      </c>
      <c r="AC307">
        <v>0</v>
      </c>
      <c r="AD307">
        <v>1</v>
      </c>
      <c r="AE307">
        <v>1</v>
      </c>
      <c r="AF307" t="s">
        <v>22</v>
      </c>
      <c r="AG307">
        <v>2.9899999999999998</v>
      </c>
      <c r="AH307">
        <v>2</v>
      </c>
      <c r="AI307">
        <v>42706811</v>
      </c>
      <c r="AJ307">
        <v>215</v>
      </c>
      <c r="AK307">
        <v>0</v>
      </c>
      <c r="AL307">
        <v>0</v>
      </c>
      <c r="AM307">
        <v>0</v>
      </c>
      <c r="AN307">
        <v>0</v>
      </c>
      <c r="AO307">
        <v>0</v>
      </c>
      <c r="AP307">
        <v>0</v>
      </c>
      <c r="AQ307">
        <v>0</v>
      </c>
      <c r="AR307">
        <v>0</v>
      </c>
    </row>
    <row r="308" spans="1:44" x14ac:dyDescent="0.2">
      <c r="A308">
        <f>ROW(Source!A232)</f>
        <v>232</v>
      </c>
      <c r="B308">
        <v>42706812</v>
      </c>
      <c r="C308">
        <v>42559379</v>
      </c>
      <c r="D308">
        <v>30516999</v>
      </c>
      <c r="E308">
        <v>30515945</v>
      </c>
      <c r="F308">
        <v>1</v>
      </c>
      <c r="G308">
        <v>30515945</v>
      </c>
      <c r="H308">
        <v>2</v>
      </c>
      <c r="I308" t="s">
        <v>552</v>
      </c>
      <c r="J308" t="s">
        <v>3</v>
      </c>
      <c r="K308" t="s">
        <v>553</v>
      </c>
      <c r="L308">
        <v>1344</v>
      </c>
      <c r="N308">
        <v>1008</v>
      </c>
      <c r="O308" t="s">
        <v>554</v>
      </c>
      <c r="P308" t="s">
        <v>554</v>
      </c>
      <c r="Q308">
        <v>1</v>
      </c>
      <c r="X308">
        <v>8.85</v>
      </c>
      <c r="Y308">
        <v>0</v>
      </c>
      <c r="Z308">
        <v>1</v>
      </c>
      <c r="AA308">
        <v>0</v>
      </c>
      <c r="AB308">
        <v>0</v>
      </c>
      <c r="AC308">
        <v>0</v>
      </c>
      <c r="AD308">
        <v>1</v>
      </c>
      <c r="AE308">
        <v>0</v>
      </c>
      <c r="AF308" t="s">
        <v>21</v>
      </c>
      <c r="AG308">
        <v>11.0625</v>
      </c>
      <c r="AH308">
        <v>2</v>
      </c>
      <c r="AI308">
        <v>42706812</v>
      </c>
      <c r="AJ308">
        <v>216</v>
      </c>
      <c r="AK308">
        <v>0</v>
      </c>
      <c r="AL308">
        <v>0</v>
      </c>
      <c r="AM308">
        <v>0</v>
      </c>
      <c r="AN308">
        <v>0</v>
      </c>
      <c r="AO308">
        <v>0</v>
      </c>
      <c r="AP308">
        <v>0</v>
      </c>
      <c r="AQ308">
        <v>0</v>
      </c>
      <c r="AR308">
        <v>0</v>
      </c>
    </row>
    <row r="309" spans="1:44" x14ac:dyDescent="0.2">
      <c r="A309">
        <f>ROW(Source!A232)</f>
        <v>232</v>
      </c>
      <c r="B309">
        <v>42706813</v>
      </c>
      <c r="C309">
        <v>42559379</v>
      </c>
      <c r="D309">
        <v>30571127</v>
      </c>
      <c r="E309">
        <v>1</v>
      </c>
      <c r="F309">
        <v>1</v>
      </c>
      <c r="G309">
        <v>30515945</v>
      </c>
      <c r="H309">
        <v>3</v>
      </c>
      <c r="I309" t="s">
        <v>586</v>
      </c>
      <c r="J309" t="s">
        <v>587</v>
      </c>
      <c r="K309" t="s">
        <v>588</v>
      </c>
      <c r="L309">
        <v>1348</v>
      </c>
      <c r="N309">
        <v>1009</v>
      </c>
      <c r="O309" t="s">
        <v>172</v>
      </c>
      <c r="P309" t="s">
        <v>172</v>
      </c>
      <c r="Q309">
        <v>1000</v>
      </c>
      <c r="X309">
        <v>2.0699999999999998E-3</v>
      </c>
      <c r="Y309">
        <v>17876.91</v>
      </c>
      <c r="Z309">
        <v>0</v>
      </c>
      <c r="AA309">
        <v>0</v>
      </c>
      <c r="AB309">
        <v>0</v>
      </c>
      <c r="AC309">
        <v>0</v>
      </c>
      <c r="AD309">
        <v>1</v>
      </c>
      <c r="AE309">
        <v>0</v>
      </c>
      <c r="AF309" t="s">
        <v>3</v>
      </c>
      <c r="AG309">
        <v>2.0699999999999998E-3</v>
      </c>
      <c r="AH309">
        <v>2</v>
      </c>
      <c r="AI309">
        <v>42706813</v>
      </c>
      <c r="AJ309">
        <v>217</v>
      </c>
      <c r="AK309">
        <v>0</v>
      </c>
      <c r="AL309">
        <v>0</v>
      </c>
      <c r="AM309">
        <v>0</v>
      </c>
      <c r="AN309">
        <v>0</v>
      </c>
      <c r="AO309">
        <v>0</v>
      </c>
      <c r="AP309">
        <v>0</v>
      </c>
      <c r="AQ309">
        <v>0</v>
      </c>
      <c r="AR309">
        <v>0</v>
      </c>
    </row>
    <row r="310" spans="1:44" x14ac:dyDescent="0.2">
      <c r="A310">
        <f>ROW(Source!A232)</f>
        <v>232</v>
      </c>
      <c r="B310">
        <v>42706814</v>
      </c>
      <c r="C310">
        <v>42559379</v>
      </c>
      <c r="D310">
        <v>30536018</v>
      </c>
      <c r="E310">
        <v>30515945</v>
      </c>
      <c r="F310">
        <v>1</v>
      </c>
      <c r="G310">
        <v>30515945</v>
      </c>
      <c r="H310">
        <v>3</v>
      </c>
      <c r="I310" t="s">
        <v>676</v>
      </c>
      <c r="J310" t="s">
        <v>3</v>
      </c>
      <c r="K310" t="s">
        <v>677</v>
      </c>
      <c r="L310">
        <v>1354</v>
      </c>
      <c r="N310">
        <v>1010</v>
      </c>
      <c r="O310" t="s">
        <v>43</v>
      </c>
      <c r="P310" t="s">
        <v>43</v>
      </c>
      <c r="Q310">
        <v>1</v>
      </c>
      <c r="X310">
        <v>2</v>
      </c>
      <c r="Y310">
        <v>0</v>
      </c>
      <c r="Z310">
        <v>0</v>
      </c>
      <c r="AA310">
        <v>0</v>
      </c>
      <c r="AB310">
        <v>0</v>
      </c>
      <c r="AC310">
        <v>0</v>
      </c>
      <c r="AD310">
        <v>0</v>
      </c>
      <c r="AE310">
        <v>0</v>
      </c>
      <c r="AF310" t="s">
        <v>3</v>
      </c>
      <c r="AG310">
        <v>2</v>
      </c>
      <c r="AH310">
        <v>3</v>
      </c>
      <c r="AI310">
        <v>-1</v>
      </c>
      <c r="AJ310" t="s">
        <v>3</v>
      </c>
      <c r="AK310">
        <v>0</v>
      </c>
      <c r="AL310">
        <v>0</v>
      </c>
      <c r="AM310">
        <v>0</v>
      </c>
      <c r="AN310">
        <v>0</v>
      </c>
      <c r="AO310">
        <v>0</v>
      </c>
      <c r="AP310">
        <v>0</v>
      </c>
      <c r="AQ310">
        <v>0</v>
      </c>
      <c r="AR310">
        <v>0</v>
      </c>
    </row>
    <row r="311" spans="1:44" x14ac:dyDescent="0.2">
      <c r="A311">
        <f>ROW(Source!A232)</f>
        <v>232</v>
      </c>
      <c r="B311">
        <v>42706815</v>
      </c>
      <c r="C311">
        <v>42559379</v>
      </c>
      <c r="D311">
        <v>30536355</v>
      </c>
      <c r="E311">
        <v>30515945</v>
      </c>
      <c r="F311">
        <v>1</v>
      </c>
      <c r="G311">
        <v>30515945</v>
      </c>
      <c r="H311">
        <v>3</v>
      </c>
      <c r="I311" t="s">
        <v>645</v>
      </c>
      <c r="J311" t="s">
        <v>3</v>
      </c>
      <c r="K311" t="s">
        <v>646</v>
      </c>
      <c r="L311">
        <v>1354</v>
      </c>
      <c r="N311">
        <v>1010</v>
      </c>
      <c r="O311" t="s">
        <v>43</v>
      </c>
      <c r="P311" t="s">
        <v>43</v>
      </c>
      <c r="Q311">
        <v>1</v>
      </c>
      <c r="X311">
        <v>1</v>
      </c>
      <c r="Y311">
        <v>0</v>
      </c>
      <c r="Z311">
        <v>0</v>
      </c>
      <c r="AA311">
        <v>0</v>
      </c>
      <c r="AB311">
        <v>0</v>
      </c>
      <c r="AC311">
        <v>0</v>
      </c>
      <c r="AD311">
        <v>0</v>
      </c>
      <c r="AE311">
        <v>0</v>
      </c>
      <c r="AF311" t="s">
        <v>3</v>
      </c>
      <c r="AG311">
        <v>1</v>
      </c>
      <c r="AH311">
        <v>3</v>
      </c>
      <c r="AI311">
        <v>-1</v>
      </c>
      <c r="AJ311" t="s">
        <v>3</v>
      </c>
      <c r="AK311">
        <v>0</v>
      </c>
      <c r="AL311">
        <v>0</v>
      </c>
      <c r="AM311">
        <v>0</v>
      </c>
      <c r="AN311">
        <v>0</v>
      </c>
      <c r="AO311">
        <v>0</v>
      </c>
      <c r="AP311">
        <v>0</v>
      </c>
      <c r="AQ311">
        <v>0</v>
      </c>
      <c r="AR311">
        <v>0</v>
      </c>
    </row>
    <row r="312" spans="1:44" x14ac:dyDescent="0.2">
      <c r="A312">
        <f>ROW(Source!A232)</f>
        <v>232</v>
      </c>
      <c r="B312">
        <v>42706816</v>
      </c>
      <c r="C312">
        <v>42559379</v>
      </c>
      <c r="D312">
        <v>30541208</v>
      </c>
      <c r="E312">
        <v>30515945</v>
      </c>
      <c r="F312">
        <v>1</v>
      </c>
      <c r="G312">
        <v>30515945</v>
      </c>
      <c r="H312">
        <v>3</v>
      </c>
      <c r="I312" t="s">
        <v>555</v>
      </c>
      <c r="J312" t="s">
        <v>3</v>
      </c>
      <c r="K312" t="s">
        <v>556</v>
      </c>
      <c r="L312">
        <v>1344</v>
      </c>
      <c r="N312">
        <v>1008</v>
      </c>
      <c r="O312" t="s">
        <v>554</v>
      </c>
      <c r="P312" t="s">
        <v>554</v>
      </c>
      <c r="Q312">
        <v>1</v>
      </c>
      <c r="X312">
        <v>2.4500000000000002</v>
      </c>
      <c r="Y312">
        <v>1</v>
      </c>
      <c r="Z312">
        <v>0</v>
      </c>
      <c r="AA312">
        <v>0</v>
      </c>
      <c r="AB312">
        <v>0</v>
      </c>
      <c r="AC312">
        <v>0</v>
      </c>
      <c r="AD312">
        <v>1</v>
      </c>
      <c r="AE312">
        <v>0</v>
      </c>
      <c r="AF312" t="s">
        <v>3</v>
      </c>
      <c r="AG312">
        <v>2.4500000000000002</v>
      </c>
      <c r="AH312">
        <v>2</v>
      </c>
      <c r="AI312">
        <v>42706816</v>
      </c>
      <c r="AJ312">
        <v>218</v>
      </c>
      <c r="AK312">
        <v>0</v>
      </c>
      <c r="AL312">
        <v>0</v>
      </c>
      <c r="AM312">
        <v>0</v>
      </c>
      <c r="AN312">
        <v>0</v>
      </c>
      <c r="AO312">
        <v>0</v>
      </c>
      <c r="AP312">
        <v>0</v>
      </c>
      <c r="AQ312">
        <v>0</v>
      </c>
      <c r="AR312">
        <v>0</v>
      </c>
    </row>
    <row r="313" spans="1:44" x14ac:dyDescent="0.2">
      <c r="A313">
        <f>ROW(Source!A233)</f>
        <v>233</v>
      </c>
      <c r="B313">
        <v>42706811</v>
      </c>
      <c r="C313">
        <v>42559379</v>
      </c>
      <c r="D313">
        <v>30515951</v>
      </c>
      <c r="E313">
        <v>30515945</v>
      </c>
      <c r="F313">
        <v>1</v>
      </c>
      <c r="G313">
        <v>30515945</v>
      </c>
      <c r="H313">
        <v>1</v>
      </c>
      <c r="I313" t="s">
        <v>549</v>
      </c>
      <c r="J313" t="s">
        <v>3</v>
      </c>
      <c r="K313" t="s">
        <v>550</v>
      </c>
      <c r="L313">
        <v>1191</v>
      </c>
      <c r="N313">
        <v>1013</v>
      </c>
      <c r="O313" t="s">
        <v>551</v>
      </c>
      <c r="P313" t="s">
        <v>551</v>
      </c>
      <c r="Q313">
        <v>1</v>
      </c>
      <c r="X313">
        <v>2.6</v>
      </c>
      <c r="Y313">
        <v>0</v>
      </c>
      <c r="Z313">
        <v>0</v>
      </c>
      <c r="AA313">
        <v>0</v>
      </c>
      <c r="AB313">
        <v>0</v>
      </c>
      <c r="AC313">
        <v>0</v>
      </c>
      <c r="AD313">
        <v>1</v>
      </c>
      <c r="AE313">
        <v>1</v>
      </c>
      <c r="AF313" t="s">
        <v>22</v>
      </c>
      <c r="AG313">
        <v>2.9899999999999998</v>
      </c>
      <c r="AH313">
        <v>2</v>
      </c>
      <c r="AI313">
        <v>42706811</v>
      </c>
      <c r="AJ313">
        <v>219</v>
      </c>
      <c r="AK313">
        <v>0</v>
      </c>
      <c r="AL313">
        <v>0</v>
      </c>
      <c r="AM313">
        <v>0</v>
      </c>
      <c r="AN313">
        <v>0</v>
      </c>
      <c r="AO313">
        <v>0</v>
      </c>
      <c r="AP313">
        <v>0</v>
      </c>
      <c r="AQ313">
        <v>0</v>
      </c>
      <c r="AR313">
        <v>0</v>
      </c>
    </row>
    <row r="314" spans="1:44" x14ac:dyDescent="0.2">
      <c r="A314">
        <f>ROW(Source!A233)</f>
        <v>233</v>
      </c>
      <c r="B314">
        <v>42706812</v>
      </c>
      <c r="C314">
        <v>42559379</v>
      </c>
      <c r="D314">
        <v>30516999</v>
      </c>
      <c r="E314">
        <v>30515945</v>
      </c>
      <c r="F314">
        <v>1</v>
      </c>
      <c r="G314">
        <v>30515945</v>
      </c>
      <c r="H314">
        <v>2</v>
      </c>
      <c r="I314" t="s">
        <v>552</v>
      </c>
      <c r="J314" t="s">
        <v>3</v>
      </c>
      <c r="K314" t="s">
        <v>553</v>
      </c>
      <c r="L314">
        <v>1344</v>
      </c>
      <c r="N314">
        <v>1008</v>
      </c>
      <c r="O314" t="s">
        <v>554</v>
      </c>
      <c r="P314" t="s">
        <v>554</v>
      </c>
      <c r="Q314">
        <v>1</v>
      </c>
      <c r="X314">
        <v>8.85</v>
      </c>
      <c r="Y314">
        <v>0</v>
      </c>
      <c r="Z314">
        <v>1</v>
      </c>
      <c r="AA314">
        <v>0</v>
      </c>
      <c r="AB314">
        <v>0</v>
      </c>
      <c r="AC314">
        <v>0</v>
      </c>
      <c r="AD314">
        <v>1</v>
      </c>
      <c r="AE314">
        <v>0</v>
      </c>
      <c r="AF314" t="s">
        <v>21</v>
      </c>
      <c r="AG314">
        <v>11.0625</v>
      </c>
      <c r="AH314">
        <v>2</v>
      </c>
      <c r="AI314">
        <v>42706812</v>
      </c>
      <c r="AJ314">
        <v>220</v>
      </c>
      <c r="AK314">
        <v>0</v>
      </c>
      <c r="AL314">
        <v>0</v>
      </c>
      <c r="AM314">
        <v>0</v>
      </c>
      <c r="AN314">
        <v>0</v>
      </c>
      <c r="AO314">
        <v>0</v>
      </c>
      <c r="AP314">
        <v>0</v>
      </c>
      <c r="AQ314">
        <v>0</v>
      </c>
      <c r="AR314">
        <v>0</v>
      </c>
    </row>
    <row r="315" spans="1:44" x14ac:dyDescent="0.2">
      <c r="A315">
        <f>ROW(Source!A233)</f>
        <v>233</v>
      </c>
      <c r="B315">
        <v>42706813</v>
      </c>
      <c r="C315">
        <v>42559379</v>
      </c>
      <c r="D315">
        <v>30571127</v>
      </c>
      <c r="E315">
        <v>1</v>
      </c>
      <c r="F315">
        <v>1</v>
      </c>
      <c r="G315">
        <v>30515945</v>
      </c>
      <c r="H315">
        <v>3</v>
      </c>
      <c r="I315" t="s">
        <v>586</v>
      </c>
      <c r="J315" t="s">
        <v>587</v>
      </c>
      <c r="K315" t="s">
        <v>588</v>
      </c>
      <c r="L315">
        <v>1348</v>
      </c>
      <c r="N315">
        <v>1009</v>
      </c>
      <c r="O315" t="s">
        <v>172</v>
      </c>
      <c r="P315" t="s">
        <v>172</v>
      </c>
      <c r="Q315">
        <v>1000</v>
      </c>
      <c r="X315">
        <v>2.0699999999999998E-3</v>
      </c>
      <c r="Y315">
        <v>17876.91</v>
      </c>
      <c r="Z315">
        <v>0</v>
      </c>
      <c r="AA315">
        <v>0</v>
      </c>
      <c r="AB315">
        <v>0</v>
      </c>
      <c r="AC315">
        <v>0</v>
      </c>
      <c r="AD315">
        <v>1</v>
      </c>
      <c r="AE315">
        <v>0</v>
      </c>
      <c r="AF315" t="s">
        <v>3</v>
      </c>
      <c r="AG315">
        <v>2.0699999999999998E-3</v>
      </c>
      <c r="AH315">
        <v>2</v>
      </c>
      <c r="AI315">
        <v>42706813</v>
      </c>
      <c r="AJ315">
        <v>221</v>
      </c>
      <c r="AK315">
        <v>0</v>
      </c>
      <c r="AL315">
        <v>0</v>
      </c>
      <c r="AM315">
        <v>0</v>
      </c>
      <c r="AN315">
        <v>0</v>
      </c>
      <c r="AO315">
        <v>0</v>
      </c>
      <c r="AP315">
        <v>0</v>
      </c>
      <c r="AQ315">
        <v>0</v>
      </c>
      <c r="AR315">
        <v>0</v>
      </c>
    </row>
    <row r="316" spans="1:44" x14ac:dyDescent="0.2">
      <c r="A316">
        <f>ROW(Source!A233)</f>
        <v>233</v>
      </c>
      <c r="B316">
        <v>42706814</v>
      </c>
      <c r="C316">
        <v>42559379</v>
      </c>
      <c r="D316">
        <v>30536018</v>
      </c>
      <c r="E316">
        <v>30515945</v>
      </c>
      <c r="F316">
        <v>1</v>
      </c>
      <c r="G316">
        <v>30515945</v>
      </c>
      <c r="H316">
        <v>3</v>
      </c>
      <c r="I316" t="s">
        <v>676</v>
      </c>
      <c r="J316" t="s">
        <v>3</v>
      </c>
      <c r="K316" t="s">
        <v>677</v>
      </c>
      <c r="L316">
        <v>1354</v>
      </c>
      <c r="N316">
        <v>1010</v>
      </c>
      <c r="O316" t="s">
        <v>43</v>
      </c>
      <c r="P316" t="s">
        <v>43</v>
      </c>
      <c r="Q316">
        <v>1</v>
      </c>
      <c r="X316">
        <v>2</v>
      </c>
      <c r="Y316">
        <v>0</v>
      </c>
      <c r="Z316">
        <v>0</v>
      </c>
      <c r="AA316">
        <v>0</v>
      </c>
      <c r="AB316">
        <v>0</v>
      </c>
      <c r="AC316">
        <v>0</v>
      </c>
      <c r="AD316">
        <v>0</v>
      </c>
      <c r="AE316">
        <v>0</v>
      </c>
      <c r="AF316" t="s">
        <v>3</v>
      </c>
      <c r="AG316">
        <v>2</v>
      </c>
      <c r="AH316">
        <v>3</v>
      </c>
      <c r="AI316">
        <v>-1</v>
      </c>
      <c r="AJ316" t="s">
        <v>3</v>
      </c>
      <c r="AK316">
        <v>0</v>
      </c>
      <c r="AL316">
        <v>0</v>
      </c>
      <c r="AM316">
        <v>0</v>
      </c>
      <c r="AN316">
        <v>0</v>
      </c>
      <c r="AO316">
        <v>0</v>
      </c>
      <c r="AP316">
        <v>0</v>
      </c>
      <c r="AQ316">
        <v>0</v>
      </c>
      <c r="AR316">
        <v>0</v>
      </c>
    </row>
    <row r="317" spans="1:44" x14ac:dyDescent="0.2">
      <c r="A317">
        <f>ROW(Source!A233)</f>
        <v>233</v>
      </c>
      <c r="B317">
        <v>42706815</v>
      </c>
      <c r="C317">
        <v>42559379</v>
      </c>
      <c r="D317">
        <v>30536355</v>
      </c>
      <c r="E317">
        <v>30515945</v>
      </c>
      <c r="F317">
        <v>1</v>
      </c>
      <c r="G317">
        <v>30515945</v>
      </c>
      <c r="H317">
        <v>3</v>
      </c>
      <c r="I317" t="s">
        <v>645</v>
      </c>
      <c r="J317" t="s">
        <v>3</v>
      </c>
      <c r="K317" t="s">
        <v>646</v>
      </c>
      <c r="L317">
        <v>1354</v>
      </c>
      <c r="N317">
        <v>1010</v>
      </c>
      <c r="O317" t="s">
        <v>43</v>
      </c>
      <c r="P317" t="s">
        <v>43</v>
      </c>
      <c r="Q317">
        <v>1</v>
      </c>
      <c r="X317">
        <v>1</v>
      </c>
      <c r="Y317">
        <v>0</v>
      </c>
      <c r="Z317">
        <v>0</v>
      </c>
      <c r="AA317">
        <v>0</v>
      </c>
      <c r="AB317">
        <v>0</v>
      </c>
      <c r="AC317">
        <v>0</v>
      </c>
      <c r="AD317">
        <v>0</v>
      </c>
      <c r="AE317">
        <v>0</v>
      </c>
      <c r="AF317" t="s">
        <v>3</v>
      </c>
      <c r="AG317">
        <v>1</v>
      </c>
      <c r="AH317">
        <v>3</v>
      </c>
      <c r="AI317">
        <v>-1</v>
      </c>
      <c r="AJ317" t="s">
        <v>3</v>
      </c>
      <c r="AK317">
        <v>0</v>
      </c>
      <c r="AL317">
        <v>0</v>
      </c>
      <c r="AM317">
        <v>0</v>
      </c>
      <c r="AN317">
        <v>0</v>
      </c>
      <c r="AO317">
        <v>0</v>
      </c>
      <c r="AP317">
        <v>0</v>
      </c>
      <c r="AQ317">
        <v>0</v>
      </c>
      <c r="AR317">
        <v>0</v>
      </c>
    </row>
    <row r="318" spans="1:44" x14ac:dyDescent="0.2">
      <c r="A318">
        <f>ROW(Source!A233)</f>
        <v>233</v>
      </c>
      <c r="B318">
        <v>42706816</v>
      </c>
      <c r="C318">
        <v>42559379</v>
      </c>
      <c r="D318">
        <v>30541208</v>
      </c>
      <c r="E318">
        <v>30515945</v>
      </c>
      <c r="F318">
        <v>1</v>
      </c>
      <c r="G318">
        <v>30515945</v>
      </c>
      <c r="H318">
        <v>3</v>
      </c>
      <c r="I318" t="s">
        <v>555</v>
      </c>
      <c r="J318" t="s">
        <v>3</v>
      </c>
      <c r="K318" t="s">
        <v>556</v>
      </c>
      <c r="L318">
        <v>1344</v>
      </c>
      <c r="N318">
        <v>1008</v>
      </c>
      <c r="O318" t="s">
        <v>554</v>
      </c>
      <c r="P318" t="s">
        <v>554</v>
      </c>
      <c r="Q318">
        <v>1</v>
      </c>
      <c r="X318">
        <v>2.4500000000000002</v>
      </c>
      <c r="Y318">
        <v>1</v>
      </c>
      <c r="Z318">
        <v>0</v>
      </c>
      <c r="AA318">
        <v>0</v>
      </c>
      <c r="AB318">
        <v>0</v>
      </c>
      <c r="AC318">
        <v>0</v>
      </c>
      <c r="AD318">
        <v>1</v>
      </c>
      <c r="AE318">
        <v>0</v>
      </c>
      <c r="AF318" t="s">
        <v>3</v>
      </c>
      <c r="AG318">
        <v>2.4500000000000002</v>
      </c>
      <c r="AH318">
        <v>2</v>
      </c>
      <c r="AI318">
        <v>42706816</v>
      </c>
      <c r="AJ318">
        <v>222</v>
      </c>
      <c r="AK318">
        <v>0</v>
      </c>
      <c r="AL318">
        <v>0</v>
      </c>
      <c r="AM318">
        <v>0</v>
      </c>
      <c r="AN318">
        <v>0</v>
      </c>
      <c r="AO318">
        <v>0</v>
      </c>
      <c r="AP318">
        <v>0</v>
      </c>
      <c r="AQ318">
        <v>0</v>
      </c>
      <c r="AR318">
        <v>0</v>
      </c>
    </row>
    <row r="319" spans="1:44" x14ac:dyDescent="0.2">
      <c r="A319">
        <f>ROW(Source!A238)</f>
        <v>238</v>
      </c>
      <c r="B319">
        <v>42706819</v>
      </c>
      <c r="C319">
        <v>42559387</v>
      </c>
      <c r="D319">
        <v>30515951</v>
      </c>
      <c r="E319">
        <v>30515945</v>
      </c>
      <c r="F319">
        <v>1</v>
      </c>
      <c r="G319">
        <v>30515945</v>
      </c>
      <c r="H319">
        <v>1</v>
      </c>
      <c r="I319" t="s">
        <v>549</v>
      </c>
      <c r="J319" t="s">
        <v>3</v>
      </c>
      <c r="K319" t="s">
        <v>550</v>
      </c>
      <c r="L319">
        <v>1191</v>
      </c>
      <c r="N319">
        <v>1013</v>
      </c>
      <c r="O319" t="s">
        <v>551</v>
      </c>
      <c r="P319" t="s">
        <v>551</v>
      </c>
      <c r="Q319">
        <v>1</v>
      </c>
      <c r="X319">
        <v>4.46</v>
      </c>
      <c r="Y319">
        <v>0</v>
      </c>
      <c r="Z319">
        <v>0</v>
      </c>
      <c r="AA319">
        <v>0</v>
      </c>
      <c r="AB319">
        <v>0</v>
      </c>
      <c r="AC319">
        <v>0</v>
      </c>
      <c r="AD319">
        <v>1</v>
      </c>
      <c r="AE319">
        <v>1</v>
      </c>
      <c r="AF319" t="s">
        <v>22</v>
      </c>
      <c r="AG319">
        <v>5.1289999999999996</v>
      </c>
      <c r="AH319">
        <v>2</v>
      </c>
      <c r="AI319">
        <v>42706819</v>
      </c>
      <c r="AJ319">
        <v>223</v>
      </c>
      <c r="AK319">
        <v>0</v>
      </c>
      <c r="AL319">
        <v>0</v>
      </c>
      <c r="AM319">
        <v>0</v>
      </c>
      <c r="AN319">
        <v>0</v>
      </c>
      <c r="AO319">
        <v>0</v>
      </c>
      <c r="AP319">
        <v>0</v>
      </c>
      <c r="AQ319">
        <v>0</v>
      </c>
      <c r="AR319">
        <v>0</v>
      </c>
    </row>
    <row r="320" spans="1:44" x14ac:dyDescent="0.2">
      <c r="A320">
        <f>ROW(Source!A238)</f>
        <v>238</v>
      </c>
      <c r="B320">
        <v>42706820</v>
      </c>
      <c r="C320">
        <v>42559387</v>
      </c>
      <c r="D320">
        <v>30516999</v>
      </c>
      <c r="E320">
        <v>30515945</v>
      </c>
      <c r="F320">
        <v>1</v>
      </c>
      <c r="G320">
        <v>30515945</v>
      </c>
      <c r="H320">
        <v>2</v>
      </c>
      <c r="I320" t="s">
        <v>552</v>
      </c>
      <c r="J320" t="s">
        <v>3</v>
      </c>
      <c r="K320" t="s">
        <v>553</v>
      </c>
      <c r="L320">
        <v>1344</v>
      </c>
      <c r="N320">
        <v>1008</v>
      </c>
      <c r="O320" t="s">
        <v>554</v>
      </c>
      <c r="P320" t="s">
        <v>554</v>
      </c>
      <c r="Q320">
        <v>1</v>
      </c>
      <c r="X320">
        <v>2.96</v>
      </c>
      <c r="Y320">
        <v>0</v>
      </c>
      <c r="Z320">
        <v>1</v>
      </c>
      <c r="AA320">
        <v>0</v>
      </c>
      <c r="AB320">
        <v>0</v>
      </c>
      <c r="AC320">
        <v>0</v>
      </c>
      <c r="AD320">
        <v>1</v>
      </c>
      <c r="AE320">
        <v>0</v>
      </c>
      <c r="AF320" t="s">
        <v>21</v>
      </c>
      <c r="AG320">
        <v>3.7</v>
      </c>
      <c r="AH320">
        <v>2</v>
      </c>
      <c r="AI320">
        <v>42706820</v>
      </c>
      <c r="AJ320">
        <v>224</v>
      </c>
      <c r="AK320">
        <v>0</v>
      </c>
      <c r="AL320">
        <v>0</v>
      </c>
      <c r="AM320">
        <v>0</v>
      </c>
      <c r="AN320">
        <v>0</v>
      </c>
      <c r="AO320">
        <v>0</v>
      </c>
      <c r="AP320">
        <v>0</v>
      </c>
      <c r="AQ320">
        <v>0</v>
      </c>
      <c r="AR320">
        <v>0</v>
      </c>
    </row>
    <row r="321" spans="1:44" x14ac:dyDescent="0.2">
      <c r="A321">
        <f>ROW(Source!A238)</f>
        <v>238</v>
      </c>
      <c r="B321">
        <v>42706821</v>
      </c>
      <c r="C321">
        <v>42559387</v>
      </c>
      <c r="D321">
        <v>30577837</v>
      </c>
      <c r="E321">
        <v>1</v>
      </c>
      <c r="F321">
        <v>1</v>
      </c>
      <c r="G321">
        <v>30515945</v>
      </c>
      <c r="H321">
        <v>3</v>
      </c>
      <c r="I321" t="s">
        <v>624</v>
      </c>
      <c r="J321" t="s">
        <v>625</v>
      </c>
      <c r="K321" t="s">
        <v>626</v>
      </c>
      <c r="L321">
        <v>1301</v>
      </c>
      <c r="N321">
        <v>1003</v>
      </c>
      <c r="O321" t="s">
        <v>38</v>
      </c>
      <c r="P321" t="s">
        <v>38</v>
      </c>
      <c r="Q321">
        <v>1</v>
      </c>
      <c r="X321">
        <v>0.4</v>
      </c>
      <c r="Y321">
        <v>35.090000000000003</v>
      </c>
      <c r="Z321">
        <v>0</v>
      </c>
      <c r="AA321">
        <v>0</v>
      </c>
      <c r="AB321">
        <v>0</v>
      </c>
      <c r="AC321">
        <v>0</v>
      </c>
      <c r="AD321">
        <v>1</v>
      </c>
      <c r="AE321">
        <v>0</v>
      </c>
      <c r="AF321" t="s">
        <v>3</v>
      </c>
      <c r="AG321">
        <v>0.4</v>
      </c>
      <c r="AH321">
        <v>2</v>
      </c>
      <c r="AI321">
        <v>42706821</v>
      </c>
      <c r="AJ321">
        <v>225</v>
      </c>
      <c r="AK321">
        <v>0</v>
      </c>
      <c r="AL321">
        <v>0</v>
      </c>
      <c r="AM321">
        <v>0</v>
      </c>
      <c r="AN321">
        <v>0</v>
      </c>
      <c r="AO321">
        <v>0</v>
      </c>
      <c r="AP321">
        <v>0</v>
      </c>
      <c r="AQ321">
        <v>0</v>
      </c>
      <c r="AR321">
        <v>0</v>
      </c>
    </row>
    <row r="322" spans="1:44" x14ac:dyDescent="0.2">
      <c r="A322">
        <f>ROW(Source!A238)</f>
        <v>238</v>
      </c>
      <c r="B322">
        <v>42706822</v>
      </c>
      <c r="C322">
        <v>42559387</v>
      </c>
      <c r="D322">
        <v>30536355</v>
      </c>
      <c r="E322">
        <v>30515945</v>
      </c>
      <c r="F322">
        <v>1</v>
      </c>
      <c r="G322">
        <v>30515945</v>
      </c>
      <c r="H322">
        <v>3</v>
      </c>
      <c r="I322" t="s">
        <v>645</v>
      </c>
      <c r="J322" t="s">
        <v>3</v>
      </c>
      <c r="K322" t="s">
        <v>646</v>
      </c>
      <c r="L322">
        <v>1354</v>
      </c>
      <c r="N322">
        <v>1010</v>
      </c>
      <c r="O322" t="s">
        <v>43</v>
      </c>
      <c r="P322" t="s">
        <v>43</v>
      </c>
      <c r="Q322">
        <v>1</v>
      </c>
      <c r="X322">
        <v>1</v>
      </c>
      <c r="Y322">
        <v>0</v>
      </c>
      <c r="Z322">
        <v>0</v>
      </c>
      <c r="AA322">
        <v>0</v>
      </c>
      <c r="AB322">
        <v>0</v>
      </c>
      <c r="AC322">
        <v>0</v>
      </c>
      <c r="AD322">
        <v>0</v>
      </c>
      <c r="AE322">
        <v>0</v>
      </c>
      <c r="AF322" t="s">
        <v>3</v>
      </c>
      <c r="AG322">
        <v>1</v>
      </c>
      <c r="AH322">
        <v>3</v>
      </c>
      <c r="AI322">
        <v>-1</v>
      </c>
      <c r="AJ322" t="s">
        <v>3</v>
      </c>
      <c r="AK322">
        <v>0</v>
      </c>
      <c r="AL322">
        <v>0</v>
      </c>
      <c r="AM322">
        <v>0</v>
      </c>
      <c r="AN322">
        <v>0</v>
      </c>
      <c r="AO322">
        <v>0</v>
      </c>
      <c r="AP322">
        <v>0</v>
      </c>
      <c r="AQ322">
        <v>0</v>
      </c>
      <c r="AR322">
        <v>0</v>
      </c>
    </row>
    <row r="323" spans="1:44" x14ac:dyDescent="0.2">
      <c r="A323">
        <f>ROW(Source!A238)</f>
        <v>238</v>
      </c>
      <c r="B323">
        <v>42706823</v>
      </c>
      <c r="C323">
        <v>42559387</v>
      </c>
      <c r="D323">
        <v>30541208</v>
      </c>
      <c r="E323">
        <v>30515945</v>
      </c>
      <c r="F323">
        <v>1</v>
      </c>
      <c r="G323">
        <v>30515945</v>
      </c>
      <c r="H323">
        <v>3</v>
      </c>
      <c r="I323" t="s">
        <v>555</v>
      </c>
      <c r="J323" t="s">
        <v>3</v>
      </c>
      <c r="K323" t="s">
        <v>556</v>
      </c>
      <c r="L323">
        <v>1344</v>
      </c>
      <c r="N323">
        <v>1008</v>
      </c>
      <c r="O323" t="s">
        <v>554</v>
      </c>
      <c r="P323" t="s">
        <v>554</v>
      </c>
      <c r="Q323">
        <v>1</v>
      </c>
      <c r="X323">
        <v>2.8</v>
      </c>
      <c r="Y323">
        <v>1</v>
      </c>
      <c r="Z323">
        <v>0</v>
      </c>
      <c r="AA323">
        <v>0</v>
      </c>
      <c r="AB323">
        <v>0</v>
      </c>
      <c r="AC323">
        <v>0</v>
      </c>
      <c r="AD323">
        <v>1</v>
      </c>
      <c r="AE323">
        <v>0</v>
      </c>
      <c r="AF323" t="s">
        <v>3</v>
      </c>
      <c r="AG323">
        <v>2.8</v>
      </c>
      <c r="AH323">
        <v>2</v>
      </c>
      <c r="AI323">
        <v>42706823</v>
      </c>
      <c r="AJ323">
        <v>226</v>
      </c>
      <c r="AK323">
        <v>0</v>
      </c>
      <c r="AL323">
        <v>0</v>
      </c>
      <c r="AM323">
        <v>0</v>
      </c>
      <c r="AN323">
        <v>0</v>
      </c>
      <c r="AO323">
        <v>0</v>
      </c>
      <c r="AP323">
        <v>0</v>
      </c>
      <c r="AQ323">
        <v>0</v>
      </c>
      <c r="AR323">
        <v>0</v>
      </c>
    </row>
    <row r="324" spans="1:44" x14ac:dyDescent="0.2">
      <c r="A324">
        <f>ROW(Source!A239)</f>
        <v>239</v>
      </c>
      <c r="B324">
        <v>42706819</v>
      </c>
      <c r="C324">
        <v>42559387</v>
      </c>
      <c r="D324">
        <v>30515951</v>
      </c>
      <c r="E324">
        <v>30515945</v>
      </c>
      <c r="F324">
        <v>1</v>
      </c>
      <c r="G324">
        <v>30515945</v>
      </c>
      <c r="H324">
        <v>1</v>
      </c>
      <c r="I324" t="s">
        <v>549</v>
      </c>
      <c r="J324" t="s">
        <v>3</v>
      </c>
      <c r="K324" t="s">
        <v>550</v>
      </c>
      <c r="L324">
        <v>1191</v>
      </c>
      <c r="N324">
        <v>1013</v>
      </c>
      <c r="O324" t="s">
        <v>551</v>
      </c>
      <c r="P324" t="s">
        <v>551</v>
      </c>
      <c r="Q324">
        <v>1</v>
      </c>
      <c r="X324">
        <v>4.46</v>
      </c>
      <c r="Y324">
        <v>0</v>
      </c>
      <c r="Z324">
        <v>0</v>
      </c>
      <c r="AA324">
        <v>0</v>
      </c>
      <c r="AB324">
        <v>0</v>
      </c>
      <c r="AC324">
        <v>0</v>
      </c>
      <c r="AD324">
        <v>1</v>
      </c>
      <c r="AE324">
        <v>1</v>
      </c>
      <c r="AF324" t="s">
        <v>22</v>
      </c>
      <c r="AG324">
        <v>5.1289999999999996</v>
      </c>
      <c r="AH324">
        <v>2</v>
      </c>
      <c r="AI324">
        <v>42706819</v>
      </c>
      <c r="AJ324">
        <v>227</v>
      </c>
      <c r="AK324">
        <v>0</v>
      </c>
      <c r="AL324">
        <v>0</v>
      </c>
      <c r="AM324">
        <v>0</v>
      </c>
      <c r="AN324">
        <v>0</v>
      </c>
      <c r="AO324">
        <v>0</v>
      </c>
      <c r="AP324">
        <v>0</v>
      </c>
      <c r="AQ324">
        <v>0</v>
      </c>
      <c r="AR324">
        <v>0</v>
      </c>
    </row>
    <row r="325" spans="1:44" x14ac:dyDescent="0.2">
      <c r="A325">
        <f>ROW(Source!A239)</f>
        <v>239</v>
      </c>
      <c r="B325">
        <v>42706820</v>
      </c>
      <c r="C325">
        <v>42559387</v>
      </c>
      <c r="D325">
        <v>30516999</v>
      </c>
      <c r="E325">
        <v>30515945</v>
      </c>
      <c r="F325">
        <v>1</v>
      </c>
      <c r="G325">
        <v>30515945</v>
      </c>
      <c r="H325">
        <v>2</v>
      </c>
      <c r="I325" t="s">
        <v>552</v>
      </c>
      <c r="J325" t="s">
        <v>3</v>
      </c>
      <c r="K325" t="s">
        <v>553</v>
      </c>
      <c r="L325">
        <v>1344</v>
      </c>
      <c r="N325">
        <v>1008</v>
      </c>
      <c r="O325" t="s">
        <v>554</v>
      </c>
      <c r="P325" t="s">
        <v>554</v>
      </c>
      <c r="Q325">
        <v>1</v>
      </c>
      <c r="X325">
        <v>2.96</v>
      </c>
      <c r="Y325">
        <v>0</v>
      </c>
      <c r="Z325">
        <v>1</v>
      </c>
      <c r="AA325">
        <v>0</v>
      </c>
      <c r="AB325">
        <v>0</v>
      </c>
      <c r="AC325">
        <v>0</v>
      </c>
      <c r="AD325">
        <v>1</v>
      </c>
      <c r="AE325">
        <v>0</v>
      </c>
      <c r="AF325" t="s">
        <v>21</v>
      </c>
      <c r="AG325">
        <v>3.7</v>
      </c>
      <c r="AH325">
        <v>2</v>
      </c>
      <c r="AI325">
        <v>42706820</v>
      </c>
      <c r="AJ325">
        <v>228</v>
      </c>
      <c r="AK325">
        <v>0</v>
      </c>
      <c r="AL325">
        <v>0</v>
      </c>
      <c r="AM325">
        <v>0</v>
      </c>
      <c r="AN325">
        <v>0</v>
      </c>
      <c r="AO325">
        <v>0</v>
      </c>
      <c r="AP325">
        <v>0</v>
      </c>
      <c r="AQ325">
        <v>0</v>
      </c>
      <c r="AR325">
        <v>0</v>
      </c>
    </row>
    <row r="326" spans="1:44" x14ac:dyDescent="0.2">
      <c r="A326">
        <f>ROW(Source!A239)</f>
        <v>239</v>
      </c>
      <c r="B326">
        <v>42706821</v>
      </c>
      <c r="C326">
        <v>42559387</v>
      </c>
      <c r="D326">
        <v>30577837</v>
      </c>
      <c r="E326">
        <v>1</v>
      </c>
      <c r="F326">
        <v>1</v>
      </c>
      <c r="G326">
        <v>30515945</v>
      </c>
      <c r="H326">
        <v>3</v>
      </c>
      <c r="I326" t="s">
        <v>624</v>
      </c>
      <c r="J326" t="s">
        <v>625</v>
      </c>
      <c r="K326" t="s">
        <v>626</v>
      </c>
      <c r="L326">
        <v>1301</v>
      </c>
      <c r="N326">
        <v>1003</v>
      </c>
      <c r="O326" t="s">
        <v>38</v>
      </c>
      <c r="P326" t="s">
        <v>38</v>
      </c>
      <c r="Q326">
        <v>1</v>
      </c>
      <c r="X326">
        <v>0.4</v>
      </c>
      <c r="Y326">
        <v>35.090000000000003</v>
      </c>
      <c r="Z326">
        <v>0</v>
      </c>
      <c r="AA326">
        <v>0</v>
      </c>
      <c r="AB326">
        <v>0</v>
      </c>
      <c r="AC326">
        <v>0</v>
      </c>
      <c r="AD326">
        <v>1</v>
      </c>
      <c r="AE326">
        <v>0</v>
      </c>
      <c r="AF326" t="s">
        <v>3</v>
      </c>
      <c r="AG326">
        <v>0.4</v>
      </c>
      <c r="AH326">
        <v>2</v>
      </c>
      <c r="AI326">
        <v>42706821</v>
      </c>
      <c r="AJ326">
        <v>229</v>
      </c>
      <c r="AK326">
        <v>0</v>
      </c>
      <c r="AL326">
        <v>0</v>
      </c>
      <c r="AM326">
        <v>0</v>
      </c>
      <c r="AN326">
        <v>0</v>
      </c>
      <c r="AO326">
        <v>0</v>
      </c>
      <c r="AP326">
        <v>0</v>
      </c>
      <c r="AQ326">
        <v>0</v>
      </c>
      <c r="AR326">
        <v>0</v>
      </c>
    </row>
    <row r="327" spans="1:44" x14ac:dyDescent="0.2">
      <c r="A327">
        <f>ROW(Source!A239)</f>
        <v>239</v>
      </c>
      <c r="B327">
        <v>42706822</v>
      </c>
      <c r="C327">
        <v>42559387</v>
      </c>
      <c r="D327">
        <v>30536355</v>
      </c>
      <c r="E327">
        <v>30515945</v>
      </c>
      <c r="F327">
        <v>1</v>
      </c>
      <c r="G327">
        <v>30515945</v>
      </c>
      <c r="H327">
        <v>3</v>
      </c>
      <c r="I327" t="s">
        <v>645</v>
      </c>
      <c r="J327" t="s">
        <v>3</v>
      </c>
      <c r="K327" t="s">
        <v>646</v>
      </c>
      <c r="L327">
        <v>1354</v>
      </c>
      <c r="N327">
        <v>1010</v>
      </c>
      <c r="O327" t="s">
        <v>43</v>
      </c>
      <c r="P327" t="s">
        <v>43</v>
      </c>
      <c r="Q327">
        <v>1</v>
      </c>
      <c r="X327">
        <v>1</v>
      </c>
      <c r="Y327">
        <v>0</v>
      </c>
      <c r="Z327">
        <v>0</v>
      </c>
      <c r="AA327">
        <v>0</v>
      </c>
      <c r="AB327">
        <v>0</v>
      </c>
      <c r="AC327">
        <v>0</v>
      </c>
      <c r="AD327">
        <v>0</v>
      </c>
      <c r="AE327">
        <v>0</v>
      </c>
      <c r="AF327" t="s">
        <v>3</v>
      </c>
      <c r="AG327">
        <v>1</v>
      </c>
      <c r="AH327">
        <v>3</v>
      </c>
      <c r="AI327">
        <v>-1</v>
      </c>
      <c r="AJ327" t="s">
        <v>3</v>
      </c>
      <c r="AK327">
        <v>0</v>
      </c>
      <c r="AL327">
        <v>0</v>
      </c>
      <c r="AM327">
        <v>0</v>
      </c>
      <c r="AN327">
        <v>0</v>
      </c>
      <c r="AO327">
        <v>0</v>
      </c>
      <c r="AP327">
        <v>0</v>
      </c>
      <c r="AQ327">
        <v>0</v>
      </c>
      <c r="AR327">
        <v>0</v>
      </c>
    </row>
    <row r="328" spans="1:44" x14ac:dyDescent="0.2">
      <c r="A328">
        <f>ROW(Source!A239)</f>
        <v>239</v>
      </c>
      <c r="B328">
        <v>42706823</v>
      </c>
      <c r="C328">
        <v>42559387</v>
      </c>
      <c r="D328">
        <v>30541208</v>
      </c>
      <c r="E328">
        <v>30515945</v>
      </c>
      <c r="F328">
        <v>1</v>
      </c>
      <c r="G328">
        <v>30515945</v>
      </c>
      <c r="H328">
        <v>3</v>
      </c>
      <c r="I328" t="s">
        <v>555</v>
      </c>
      <c r="J328" t="s">
        <v>3</v>
      </c>
      <c r="K328" t="s">
        <v>556</v>
      </c>
      <c r="L328">
        <v>1344</v>
      </c>
      <c r="N328">
        <v>1008</v>
      </c>
      <c r="O328" t="s">
        <v>554</v>
      </c>
      <c r="P328" t="s">
        <v>554</v>
      </c>
      <c r="Q328">
        <v>1</v>
      </c>
      <c r="X328">
        <v>2.8</v>
      </c>
      <c r="Y328">
        <v>1</v>
      </c>
      <c r="Z328">
        <v>0</v>
      </c>
      <c r="AA328">
        <v>0</v>
      </c>
      <c r="AB328">
        <v>0</v>
      </c>
      <c r="AC328">
        <v>0</v>
      </c>
      <c r="AD328">
        <v>1</v>
      </c>
      <c r="AE328">
        <v>0</v>
      </c>
      <c r="AF328" t="s">
        <v>3</v>
      </c>
      <c r="AG328">
        <v>2.8</v>
      </c>
      <c r="AH328">
        <v>2</v>
      </c>
      <c r="AI328">
        <v>42706823</v>
      </c>
      <c r="AJ328">
        <v>230</v>
      </c>
      <c r="AK328">
        <v>0</v>
      </c>
      <c r="AL328">
        <v>0</v>
      </c>
      <c r="AM328">
        <v>0</v>
      </c>
      <c r="AN328">
        <v>0</v>
      </c>
      <c r="AO328">
        <v>0</v>
      </c>
      <c r="AP328">
        <v>0</v>
      </c>
      <c r="AQ328">
        <v>0</v>
      </c>
      <c r="AR328">
        <v>0</v>
      </c>
    </row>
    <row r="329" spans="1:44" x14ac:dyDescent="0.2">
      <c r="A329">
        <f>ROW(Source!A240)</f>
        <v>240</v>
      </c>
      <c r="B329">
        <v>42706834</v>
      </c>
      <c r="C329">
        <v>42559392</v>
      </c>
      <c r="D329">
        <v>30515951</v>
      </c>
      <c r="E329">
        <v>30515945</v>
      </c>
      <c r="F329">
        <v>1</v>
      </c>
      <c r="G329">
        <v>30515945</v>
      </c>
      <c r="H329">
        <v>1</v>
      </c>
      <c r="I329" t="s">
        <v>549</v>
      </c>
      <c r="J329" t="s">
        <v>3</v>
      </c>
      <c r="K329" t="s">
        <v>550</v>
      </c>
      <c r="L329">
        <v>1191</v>
      </c>
      <c r="N329">
        <v>1013</v>
      </c>
      <c r="O329" t="s">
        <v>551</v>
      </c>
      <c r="P329" t="s">
        <v>551</v>
      </c>
      <c r="Q329">
        <v>1</v>
      </c>
      <c r="X329">
        <v>5.64</v>
      </c>
      <c r="Y329">
        <v>0</v>
      </c>
      <c r="Z329">
        <v>0</v>
      </c>
      <c r="AA329">
        <v>0</v>
      </c>
      <c r="AB329">
        <v>0</v>
      </c>
      <c r="AC329">
        <v>0</v>
      </c>
      <c r="AD329">
        <v>1</v>
      </c>
      <c r="AE329">
        <v>1</v>
      </c>
      <c r="AF329" t="s">
        <v>22</v>
      </c>
      <c r="AG329">
        <v>6.4859999999999989</v>
      </c>
      <c r="AH329">
        <v>2</v>
      </c>
      <c r="AI329">
        <v>42706834</v>
      </c>
      <c r="AJ329">
        <v>231</v>
      </c>
      <c r="AK329">
        <v>0</v>
      </c>
      <c r="AL329">
        <v>0</v>
      </c>
      <c r="AM329">
        <v>0</v>
      </c>
      <c r="AN329">
        <v>0</v>
      </c>
      <c r="AO329">
        <v>0</v>
      </c>
      <c r="AP329">
        <v>0</v>
      </c>
      <c r="AQ329">
        <v>0</v>
      </c>
      <c r="AR329">
        <v>0</v>
      </c>
    </row>
    <row r="330" spans="1:44" x14ac:dyDescent="0.2">
      <c r="A330">
        <f>ROW(Source!A240)</f>
        <v>240</v>
      </c>
      <c r="B330">
        <v>42706835</v>
      </c>
      <c r="C330">
        <v>42559392</v>
      </c>
      <c r="D330">
        <v>30516999</v>
      </c>
      <c r="E330">
        <v>30515945</v>
      </c>
      <c r="F330">
        <v>1</v>
      </c>
      <c r="G330">
        <v>30515945</v>
      </c>
      <c r="H330">
        <v>2</v>
      </c>
      <c r="I330" t="s">
        <v>552</v>
      </c>
      <c r="J330" t="s">
        <v>3</v>
      </c>
      <c r="K330" t="s">
        <v>553</v>
      </c>
      <c r="L330">
        <v>1344</v>
      </c>
      <c r="N330">
        <v>1008</v>
      </c>
      <c r="O330" t="s">
        <v>554</v>
      </c>
      <c r="P330" t="s">
        <v>554</v>
      </c>
      <c r="Q330">
        <v>1</v>
      </c>
      <c r="X330">
        <v>5.6</v>
      </c>
      <c r="Y330">
        <v>0</v>
      </c>
      <c r="Z330">
        <v>1</v>
      </c>
      <c r="AA330">
        <v>0</v>
      </c>
      <c r="AB330">
        <v>0</v>
      </c>
      <c r="AC330">
        <v>0</v>
      </c>
      <c r="AD330">
        <v>1</v>
      </c>
      <c r="AE330">
        <v>0</v>
      </c>
      <c r="AF330" t="s">
        <v>21</v>
      </c>
      <c r="AG330">
        <v>7</v>
      </c>
      <c r="AH330">
        <v>2</v>
      </c>
      <c r="AI330">
        <v>42706835</v>
      </c>
      <c r="AJ330">
        <v>232</v>
      </c>
      <c r="AK330">
        <v>0</v>
      </c>
      <c r="AL330">
        <v>0</v>
      </c>
      <c r="AM330">
        <v>0</v>
      </c>
      <c r="AN330">
        <v>0</v>
      </c>
      <c r="AO330">
        <v>0</v>
      </c>
      <c r="AP330">
        <v>0</v>
      </c>
      <c r="AQ330">
        <v>0</v>
      </c>
      <c r="AR330">
        <v>0</v>
      </c>
    </row>
    <row r="331" spans="1:44" x14ac:dyDescent="0.2">
      <c r="A331">
        <f>ROW(Source!A240)</f>
        <v>240</v>
      </c>
      <c r="B331">
        <v>42706836</v>
      </c>
      <c r="C331">
        <v>42559392</v>
      </c>
      <c r="D331">
        <v>30571127</v>
      </c>
      <c r="E331">
        <v>1</v>
      </c>
      <c r="F331">
        <v>1</v>
      </c>
      <c r="G331">
        <v>30515945</v>
      </c>
      <c r="H331">
        <v>3</v>
      </c>
      <c r="I331" t="s">
        <v>586</v>
      </c>
      <c r="J331" t="s">
        <v>587</v>
      </c>
      <c r="K331" t="s">
        <v>588</v>
      </c>
      <c r="L331">
        <v>1348</v>
      </c>
      <c r="N331">
        <v>1009</v>
      </c>
      <c r="O331" t="s">
        <v>172</v>
      </c>
      <c r="P331" t="s">
        <v>172</v>
      </c>
      <c r="Q331">
        <v>1000</v>
      </c>
      <c r="X331">
        <v>5.9999999999999995E-4</v>
      </c>
      <c r="Y331">
        <v>17876.91</v>
      </c>
      <c r="Z331">
        <v>0</v>
      </c>
      <c r="AA331">
        <v>0</v>
      </c>
      <c r="AB331">
        <v>0</v>
      </c>
      <c r="AC331">
        <v>0</v>
      </c>
      <c r="AD331">
        <v>1</v>
      </c>
      <c r="AE331">
        <v>0</v>
      </c>
      <c r="AF331" t="s">
        <v>3</v>
      </c>
      <c r="AG331">
        <v>5.9999999999999995E-4</v>
      </c>
      <c r="AH331">
        <v>2</v>
      </c>
      <c r="AI331">
        <v>42706836</v>
      </c>
      <c r="AJ331">
        <v>233</v>
      </c>
      <c r="AK331">
        <v>0</v>
      </c>
      <c r="AL331">
        <v>0</v>
      </c>
      <c r="AM331">
        <v>0</v>
      </c>
      <c r="AN331">
        <v>0</v>
      </c>
      <c r="AO331">
        <v>0</v>
      </c>
      <c r="AP331">
        <v>0</v>
      </c>
      <c r="AQ331">
        <v>0</v>
      </c>
      <c r="AR331">
        <v>0</v>
      </c>
    </row>
    <row r="332" spans="1:44" x14ac:dyDescent="0.2">
      <c r="A332">
        <f>ROW(Source!A240)</f>
        <v>240</v>
      </c>
      <c r="B332">
        <v>42706837</v>
      </c>
      <c r="C332">
        <v>42559392</v>
      </c>
      <c r="D332">
        <v>30577281</v>
      </c>
      <c r="E332">
        <v>1</v>
      </c>
      <c r="F332">
        <v>1</v>
      </c>
      <c r="G332">
        <v>30515945</v>
      </c>
      <c r="H332">
        <v>3</v>
      </c>
      <c r="I332" t="s">
        <v>627</v>
      </c>
      <c r="J332" t="s">
        <v>628</v>
      </c>
      <c r="K332" t="s">
        <v>629</v>
      </c>
      <c r="L332">
        <v>1301</v>
      </c>
      <c r="N332">
        <v>1003</v>
      </c>
      <c r="O332" t="s">
        <v>38</v>
      </c>
      <c r="P332" t="s">
        <v>38</v>
      </c>
      <c r="Q332">
        <v>1</v>
      </c>
      <c r="X332">
        <v>0.4</v>
      </c>
      <c r="Y332">
        <v>37.869999999999997</v>
      </c>
      <c r="Z332">
        <v>0</v>
      </c>
      <c r="AA332">
        <v>0</v>
      </c>
      <c r="AB332">
        <v>0</v>
      </c>
      <c r="AC332">
        <v>0</v>
      </c>
      <c r="AD332">
        <v>1</v>
      </c>
      <c r="AE332">
        <v>0</v>
      </c>
      <c r="AF332" t="s">
        <v>3</v>
      </c>
      <c r="AG332">
        <v>0.4</v>
      </c>
      <c r="AH332">
        <v>2</v>
      </c>
      <c r="AI332">
        <v>42706837</v>
      </c>
      <c r="AJ332">
        <v>234</v>
      </c>
      <c r="AK332">
        <v>0</v>
      </c>
      <c r="AL332">
        <v>0</v>
      </c>
      <c r="AM332">
        <v>0</v>
      </c>
      <c r="AN332">
        <v>0</v>
      </c>
      <c r="AO332">
        <v>0</v>
      </c>
      <c r="AP332">
        <v>0</v>
      </c>
      <c r="AQ332">
        <v>0</v>
      </c>
      <c r="AR332">
        <v>0</v>
      </c>
    </row>
    <row r="333" spans="1:44" x14ac:dyDescent="0.2">
      <c r="A333">
        <f>ROW(Source!A240)</f>
        <v>240</v>
      </c>
      <c r="B333">
        <v>42706838</v>
      </c>
      <c r="C333">
        <v>42559392</v>
      </c>
      <c r="D333">
        <v>30536018</v>
      </c>
      <c r="E333">
        <v>30515945</v>
      </c>
      <c r="F333">
        <v>1</v>
      </c>
      <c r="G333">
        <v>30515945</v>
      </c>
      <c r="H333">
        <v>3</v>
      </c>
      <c r="I333" t="s">
        <v>676</v>
      </c>
      <c r="J333" t="s">
        <v>3</v>
      </c>
      <c r="K333" t="s">
        <v>677</v>
      </c>
      <c r="L333">
        <v>1354</v>
      </c>
      <c r="N333">
        <v>1010</v>
      </c>
      <c r="O333" t="s">
        <v>43</v>
      </c>
      <c r="P333" t="s">
        <v>43</v>
      </c>
      <c r="Q333">
        <v>1</v>
      </c>
      <c r="X333">
        <v>1</v>
      </c>
      <c r="Y333">
        <v>0</v>
      </c>
      <c r="Z333">
        <v>0</v>
      </c>
      <c r="AA333">
        <v>0</v>
      </c>
      <c r="AB333">
        <v>0</v>
      </c>
      <c r="AC333">
        <v>0</v>
      </c>
      <c r="AD333">
        <v>0</v>
      </c>
      <c r="AE333">
        <v>0</v>
      </c>
      <c r="AF333" t="s">
        <v>3</v>
      </c>
      <c r="AG333">
        <v>1</v>
      </c>
      <c r="AH333">
        <v>3</v>
      </c>
      <c r="AI333">
        <v>-1</v>
      </c>
      <c r="AJ333" t="s">
        <v>3</v>
      </c>
      <c r="AK333">
        <v>0</v>
      </c>
      <c r="AL333">
        <v>0</v>
      </c>
      <c r="AM333">
        <v>0</v>
      </c>
      <c r="AN333">
        <v>0</v>
      </c>
      <c r="AO333">
        <v>0</v>
      </c>
      <c r="AP333">
        <v>0</v>
      </c>
      <c r="AQ333">
        <v>0</v>
      </c>
      <c r="AR333">
        <v>0</v>
      </c>
    </row>
    <row r="334" spans="1:44" x14ac:dyDescent="0.2">
      <c r="A334">
        <f>ROW(Source!A240)</f>
        <v>240</v>
      </c>
      <c r="B334">
        <v>42706839</v>
      </c>
      <c r="C334">
        <v>42559392</v>
      </c>
      <c r="D334">
        <v>30536355</v>
      </c>
      <c r="E334">
        <v>30515945</v>
      </c>
      <c r="F334">
        <v>1</v>
      </c>
      <c r="G334">
        <v>30515945</v>
      </c>
      <c r="H334">
        <v>3</v>
      </c>
      <c r="I334" t="s">
        <v>645</v>
      </c>
      <c r="J334" t="s">
        <v>3</v>
      </c>
      <c r="K334" t="s">
        <v>646</v>
      </c>
      <c r="L334">
        <v>1354</v>
      </c>
      <c r="N334">
        <v>1010</v>
      </c>
      <c r="O334" t="s">
        <v>43</v>
      </c>
      <c r="P334" t="s">
        <v>43</v>
      </c>
      <c r="Q334">
        <v>1</v>
      </c>
      <c r="X334">
        <v>1</v>
      </c>
      <c r="Y334">
        <v>0</v>
      </c>
      <c r="Z334">
        <v>0</v>
      </c>
      <c r="AA334">
        <v>0</v>
      </c>
      <c r="AB334">
        <v>0</v>
      </c>
      <c r="AC334">
        <v>0</v>
      </c>
      <c r="AD334">
        <v>0</v>
      </c>
      <c r="AE334">
        <v>0</v>
      </c>
      <c r="AF334" t="s">
        <v>3</v>
      </c>
      <c r="AG334">
        <v>1</v>
      </c>
      <c r="AH334">
        <v>3</v>
      </c>
      <c r="AI334">
        <v>-1</v>
      </c>
      <c r="AJ334" t="s">
        <v>3</v>
      </c>
      <c r="AK334">
        <v>0</v>
      </c>
      <c r="AL334">
        <v>0</v>
      </c>
      <c r="AM334">
        <v>0</v>
      </c>
      <c r="AN334">
        <v>0</v>
      </c>
      <c r="AO334">
        <v>0</v>
      </c>
      <c r="AP334">
        <v>0</v>
      </c>
      <c r="AQ334">
        <v>0</v>
      </c>
      <c r="AR334">
        <v>0</v>
      </c>
    </row>
    <row r="335" spans="1:44" x14ac:dyDescent="0.2">
      <c r="A335">
        <f>ROW(Source!A240)</f>
        <v>240</v>
      </c>
      <c r="B335">
        <v>42706840</v>
      </c>
      <c r="C335">
        <v>42559392</v>
      </c>
      <c r="D335">
        <v>30541208</v>
      </c>
      <c r="E335">
        <v>30515945</v>
      </c>
      <c r="F335">
        <v>1</v>
      </c>
      <c r="G335">
        <v>30515945</v>
      </c>
      <c r="H335">
        <v>3</v>
      </c>
      <c r="I335" t="s">
        <v>555</v>
      </c>
      <c r="J335" t="s">
        <v>3</v>
      </c>
      <c r="K335" t="s">
        <v>556</v>
      </c>
      <c r="L335">
        <v>1344</v>
      </c>
      <c r="N335">
        <v>1008</v>
      </c>
      <c r="O335" t="s">
        <v>554</v>
      </c>
      <c r="P335" t="s">
        <v>554</v>
      </c>
      <c r="Q335">
        <v>1</v>
      </c>
      <c r="X335">
        <v>4.83</v>
      </c>
      <c r="Y335">
        <v>1</v>
      </c>
      <c r="Z335">
        <v>0</v>
      </c>
      <c r="AA335">
        <v>0</v>
      </c>
      <c r="AB335">
        <v>0</v>
      </c>
      <c r="AC335">
        <v>0</v>
      </c>
      <c r="AD335">
        <v>1</v>
      </c>
      <c r="AE335">
        <v>0</v>
      </c>
      <c r="AF335" t="s">
        <v>3</v>
      </c>
      <c r="AG335">
        <v>4.83</v>
      </c>
      <c r="AH335">
        <v>2</v>
      </c>
      <c r="AI335">
        <v>42706840</v>
      </c>
      <c r="AJ335">
        <v>235</v>
      </c>
      <c r="AK335">
        <v>0</v>
      </c>
      <c r="AL335">
        <v>0</v>
      </c>
      <c r="AM335">
        <v>0</v>
      </c>
      <c r="AN335">
        <v>0</v>
      </c>
      <c r="AO335">
        <v>0</v>
      </c>
      <c r="AP335">
        <v>0</v>
      </c>
      <c r="AQ335">
        <v>0</v>
      </c>
      <c r="AR335">
        <v>0</v>
      </c>
    </row>
    <row r="336" spans="1:44" x14ac:dyDescent="0.2">
      <c r="A336">
        <f>ROW(Source!A241)</f>
        <v>241</v>
      </c>
      <c r="B336">
        <v>42706834</v>
      </c>
      <c r="C336">
        <v>42559392</v>
      </c>
      <c r="D336">
        <v>30515951</v>
      </c>
      <c r="E336">
        <v>30515945</v>
      </c>
      <c r="F336">
        <v>1</v>
      </c>
      <c r="G336">
        <v>30515945</v>
      </c>
      <c r="H336">
        <v>1</v>
      </c>
      <c r="I336" t="s">
        <v>549</v>
      </c>
      <c r="J336" t="s">
        <v>3</v>
      </c>
      <c r="K336" t="s">
        <v>550</v>
      </c>
      <c r="L336">
        <v>1191</v>
      </c>
      <c r="N336">
        <v>1013</v>
      </c>
      <c r="O336" t="s">
        <v>551</v>
      </c>
      <c r="P336" t="s">
        <v>551</v>
      </c>
      <c r="Q336">
        <v>1</v>
      </c>
      <c r="X336">
        <v>5.64</v>
      </c>
      <c r="Y336">
        <v>0</v>
      </c>
      <c r="Z336">
        <v>0</v>
      </c>
      <c r="AA336">
        <v>0</v>
      </c>
      <c r="AB336">
        <v>0</v>
      </c>
      <c r="AC336">
        <v>0</v>
      </c>
      <c r="AD336">
        <v>1</v>
      </c>
      <c r="AE336">
        <v>1</v>
      </c>
      <c r="AF336" t="s">
        <v>22</v>
      </c>
      <c r="AG336">
        <v>6.4859999999999989</v>
      </c>
      <c r="AH336">
        <v>2</v>
      </c>
      <c r="AI336">
        <v>42706834</v>
      </c>
      <c r="AJ336">
        <v>236</v>
      </c>
      <c r="AK336">
        <v>0</v>
      </c>
      <c r="AL336">
        <v>0</v>
      </c>
      <c r="AM336">
        <v>0</v>
      </c>
      <c r="AN336">
        <v>0</v>
      </c>
      <c r="AO336">
        <v>0</v>
      </c>
      <c r="AP336">
        <v>0</v>
      </c>
      <c r="AQ336">
        <v>0</v>
      </c>
      <c r="AR336">
        <v>0</v>
      </c>
    </row>
    <row r="337" spans="1:44" x14ac:dyDescent="0.2">
      <c r="A337">
        <f>ROW(Source!A241)</f>
        <v>241</v>
      </c>
      <c r="B337">
        <v>42706835</v>
      </c>
      <c r="C337">
        <v>42559392</v>
      </c>
      <c r="D337">
        <v>30516999</v>
      </c>
      <c r="E337">
        <v>30515945</v>
      </c>
      <c r="F337">
        <v>1</v>
      </c>
      <c r="G337">
        <v>30515945</v>
      </c>
      <c r="H337">
        <v>2</v>
      </c>
      <c r="I337" t="s">
        <v>552</v>
      </c>
      <c r="J337" t="s">
        <v>3</v>
      </c>
      <c r="K337" t="s">
        <v>553</v>
      </c>
      <c r="L337">
        <v>1344</v>
      </c>
      <c r="N337">
        <v>1008</v>
      </c>
      <c r="O337" t="s">
        <v>554</v>
      </c>
      <c r="P337" t="s">
        <v>554</v>
      </c>
      <c r="Q337">
        <v>1</v>
      </c>
      <c r="X337">
        <v>5.6</v>
      </c>
      <c r="Y337">
        <v>0</v>
      </c>
      <c r="Z337">
        <v>1</v>
      </c>
      <c r="AA337">
        <v>0</v>
      </c>
      <c r="AB337">
        <v>0</v>
      </c>
      <c r="AC337">
        <v>0</v>
      </c>
      <c r="AD337">
        <v>1</v>
      </c>
      <c r="AE337">
        <v>0</v>
      </c>
      <c r="AF337" t="s">
        <v>21</v>
      </c>
      <c r="AG337">
        <v>7</v>
      </c>
      <c r="AH337">
        <v>2</v>
      </c>
      <c r="AI337">
        <v>42706835</v>
      </c>
      <c r="AJ337">
        <v>237</v>
      </c>
      <c r="AK337">
        <v>0</v>
      </c>
      <c r="AL337">
        <v>0</v>
      </c>
      <c r="AM337">
        <v>0</v>
      </c>
      <c r="AN337">
        <v>0</v>
      </c>
      <c r="AO337">
        <v>0</v>
      </c>
      <c r="AP337">
        <v>0</v>
      </c>
      <c r="AQ337">
        <v>0</v>
      </c>
      <c r="AR337">
        <v>0</v>
      </c>
    </row>
    <row r="338" spans="1:44" x14ac:dyDescent="0.2">
      <c r="A338">
        <f>ROW(Source!A241)</f>
        <v>241</v>
      </c>
      <c r="B338">
        <v>42706836</v>
      </c>
      <c r="C338">
        <v>42559392</v>
      </c>
      <c r="D338">
        <v>30571127</v>
      </c>
      <c r="E338">
        <v>1</v>
      </c>
      <c r="F338">
        <v>1</v>
      </c>
      <c r="G338">
        <v>30515945</v>
      </c>
      <c r="H338">
        <v>3</v>
      </c>
      <c r="I338" t="s">
        <v>586</v>
      </c>
      <c r="J338" t="s">
        <v>587</v>
      </c>
      <c r="K338" t="s">
        <v>588</v>
      </c>
      <c r="L338">
        <v>1348</v>
      </c>
      <c r="N338">
        <v>1009</v>
      </c>
      <c r="O338" t="s">
        <v>172</v>
      </c>
      <c r="P338" t="s">
        <v>172</v>
      </c>
      <c r="Q338">
        <v>1000</v>
      </c>
      <c r="X338">
        <v>5.9999999999999995E-4</v>
      </c>
      <c r="Y338">
        <v>17876.91</v>
      </c>
      <c r="Z338">
        <v>0</v>
      </c>
      <c r="AA338">
        <v>0</v>
      </c>
      <c r="AB338">
        <v>0</v>
      </c>
      <c r="AC338">
        <v>0</v>
      </c>
      <c r="AD338">
        <v>1</v>
      </c>
      <c r="AE338">
        <v>0</v>
      </c>
      <c r="AF338" t="s">
        <v>3</v>
      </c>
      <c r="AG338">
        <v>5.9999999999999995E-4</v>
      </c>
      <c r="AH338">
        <v>2</v>
      </c>
      <c r="AI338">
        <v>42706836</v>
      </c>
      <c r="AJ338">
        <v>238</v>
      </c>
      <c r="AK338">
        <v>0</v>
      </c>
      <c r="AL338">
        <v>0</v>
      </c>
      <c r="AM338">
        <v>0</v>
      </c>
      <c r="AN338">
        <v>0</v>
      </c>
      <c r="AO338">
        <v>0</v>
      </c>
      <c r="AP338">
        <v>0</v>
      </c>
      <c r="AQ338">
        <v>0</v>
      </c>
      <c r="AR338">
        <v>0</v>
      </c>
    </row>
    <row r="339" spans="1:44" x14ac:dyDescent="0.2">
      <c r="A339">
        <f>ROW(Source!A241)</f>
        <v>241</v>
      </c>
      <c r="B339">
        <v>42706837</v>
      </c>
      <c r="C339">
        <v>42559392</v>
      </c>
      <c r="D339">
        <v>30577281</v>
      </c>
      <c r="E339">
        <v>1</v>
      </c>
      <c r="F339">
        <v>1</v>
      </c>
      <c r="G339">
        <v>30515945</v>
      </c>
      <c r="H339">
        <v>3</v>
      </c>
      <c r="I339" t="s">
        <v>627</v>
      </c>
      <c r="J339" t="s">
        <v>628</v>
      </c>
      <c r="K339" t="s">
        <v>629</v>
      </c>
      <c r="L339">
        <v>1301</v>
      </c>
      <c r="N339">
        <v>1003</v>
      </c>
      <c r="O339" t="s">
        <v>38</v>
      </c>
      <c r="P339" t="s">
        <v>38</v>
      </c>
      <c r="Q339">
        <v>1</v>
      </c>
      <c r="X339">
        <v>0.4</v>
      </c>
      <c r="Y339">
        <v>37.869999999999997</v>
      </c>
      <c r="Z339">
        <v>0</v>
      </c>
      <c r="AA339">
        <v>0</v>
      </c>
      <c r="AB339">
        <v>0</v>
      </c>
      <c r="AC339">
        <v>0</v>
      </c>
      <c r="AD339">
        <v>1</v>
      </c>
      <c r="AE339">
        <v>0</v>
      </c>
      <c r="AF339" t="s">
        <v>3</v>
      </c>
      <c r="AG339">
        <v>0.4</v>
      </c>
      <c r="AH339">
        <v>2</v>
      </c>
      <c r="AI339">
        <v>42706837</v>
      </c>
      <c r="AJ339">
        <v>239</v>
      </c>
      <c r="AK339">
        <v>0</v>
      </c>
      <c r="AL339">
        <v>0</v>
      </c>
      <c r="AM339">
        <v>0</v>
      </c>
      <c r="AN339">
        <v>0</v>
      </c>
      <c r="AO339">
        <v>0</v>
      </c>
      <c r="AP339">
        <v>0</v>
      </c>
      <c r="AQ339">
        <v>0</v>
      </c>
      <c r="AR339">
        <v>0</v>
      </c>
    </row>
    <row r="340" spans="1:44" x14ac:dyDescent="0.2">
      <c r="A340">
        <f>ROW(Source!A241)</f>
        <v>241</v>
      </c>
      <c r="B340">
        <v>42706838</v>
      </c>
      <c r="C340">
        <v>42559392</v>
      </c>
      <c r="D340">
        <v>30536018</v>
      </c>
      <c r="E340">
        <v>30515945</v>
      </c>
      <c r="F340">
        <v>1</v>
      </c>
      <c r="G340">
        <v>30515945</v>
      </c>
      <c r="H340">
        <v>3</v>
      </c>
      <c r="I340" t="s">
        <v>676</v>
      </c>
      <c r="J340" t="s">
        <v>3</v>
      </c>
      <c r="K340" t="s">
        <v>677</v>
      </c>
      <c r="L340">
        <v>1354</v>
      </c>
      <c r="N340">
        <v>1010</v>
      </c>
      <c r="O340" t="s">
        <v>43</v>
      </c>
      <c r="P340" t="s">
        <v>43</v>
      </c>
      <c r="Q340">
        <v>1</v>
      </c>
      <c r="X340">
        <v>1</v>
      </c>
      <c r="Y340">
        <v>0</v>
      </c>
      <c r="Z340">
        <v>0</v>
      </c>
      <c r="AA340">
        <v>0</v>
      </c>
      <c r="AB340">
        <v>0</v>
      </c>
      <c r="AC340">
        <v>0</v>
      </c>
      <c r="AD340">
        <v>0</v>
      </c>
      <c r="AE340">
        <v>0</v>
      </c>
      <c r="AF340" t="s">
        <v>3</v>
      </c>
      <c r="AG340">
        <v>1</v>
      </c>
      <c r="AH340">
        <v>3</v>
      </c>
      <c r="AI340">
        <v>-1</v>
      </c>
      <c r="AJ340" t="s">
        <v>3</v>
      </c>
      <c r="AK340">
        <v>0</v>
      </c>
      <c r="AL340">
        <v>0</v>
      </c>
      <c r="AM340">
        <v>0</v>
      </c>
      <c r="AN340">
        <v>0</v>
      </c>
      <c r="AO340">
        <v>0</v>
      </c>
      <c r="AP340">
        <v>0</v>
      </c>
      <c r="AQ340">
        <v>0</v>
      </c>
      <c r="AR340">
        <v>0</v>
      </c>
    </row>
    <row r="341" spans="1:44" x14ac:dyDescent="0.2">
      <c r="A341">
        <f>ROW(Source!A241)</f>
        <v>241</v>
      </c>
      <c r="B341">
        <v>42706839</v>
      </c>
      <c r="C341">
        <v>42559392</v>
      </c>
      <c r="D341">
        <v>30536355</v>
      </c>
      <c r="E341">
        <v>30515945</v>
      </c>
      <c r="F341">
        <v>1</v>
      </c>
      <c r="G341">
        <v>30515945</v>
      </c>
      <c r="H341">
        <v>3</v>
      </c>
      <c r="I341" t="s">
        <v>645</v>
      </c>
      <c r="J341" t="s">
        <v>3</v>
      </c>
      <c r="K341" t="s">
        <v>646</v>
      </c>
      <c r="L341">
        <v>1354</v>
      </c>
      <c r="N341">
        <v>1010</v>
      </c>
      <c r="O341" t="s">
        <v>43</v>
      </c>
      <c r="P341" t="s">
        <v>43</v>
      </c>
      <c r="Q341">
        <v>1</v>
      </c>
      <c r="X341">
        <v>1</v>
      </c>
      <c r="Y341">
        <v>0</v>
      </c>
      <c r="Z341">
        <v>0</v>
      </c>
      <c r="AA341">
        <v>0</v>
      </c>
      <c r="AB341">
        <v>0</v>
      </c>
      <c r="AC341">
        <v>0</v>
      </c>
      <c r="AD341">
        <v>0</v>
      </c>
      <c r="AE341">
        <v>0</v>
      </c>
      <c r="AF341" t="s">
        <v>3</v>
      </c>
      <c r="AG341">
        <v>1</v>
      </c>
      <c r="AH341">
        <v>3</v>
      </c>
      <c r="AI341">
        <v>-1</v>
      </c>
      <c r="AJ341" t="s">
        <v>3</v>
      </c>
      <c r="AK341">
        <v>0</v>
      </c>
      <c r="AL341">
        <v>0</v>
      </c>
      <c r="AM341">
        <v>0</v>
      </c>
      <c r="AN341">
        <v>0</v>
      </c>
      <c r="AO341">
        <v>0</v>
      </c>
      <c r="AP341">
        <v>0</v>
      </c>
      <c r="AQ341">
        <v>0</v>
      </c>
      <c r="AR341">
        <v>0</v>
      </c>
    </row>
    <row r="342" spans="1:44" x14ac:dyDescent="0.2">
      <c r="A342">
        <f>ROW(Source!A241)</f>
        <v>241</v>
      </c>
      <c r="B342">
        <v>42706840</v>
      </c>
      <c r="C342">
        <v>42559392</v>
      </c>
      <c r="D342">
        <v>30541208</v>
      </c>
      <c r="E342">
        <v>30515945</v>
      </c>
      <c r="F342">
        <v>1</v>
      </c>
      <c r="G342">
        <v>30515945</v>
      </c>
      <c r="H342">
        <v>3</v>
      </c>
      <c r="I342" t="s">
        <v>555</v>
      </c>
      <c r="J342" t="s">
        <v>3</v>
      </c>
      <c r="K342" t="s">
        <v>556</v>
      </c>
      <c r="L342">
        <v>1344</v>
      </c>
      <c r="N342">
        <v>1008</v>
      </c>
      <c r="O342" t="s">
        <v>554</v>
      </c>
      <c r="P342" t="s">
        <v>554</v>
      </c>
      <c r="Q342">
        <v>1</v>
      </c>
      <c r="X342">
        <v>4.83</v>
      </c>
      <c r="Y342">
        <v>1</v>
      </c>
      <c r="Z342">
        <v>0</v>
      </c>
      <c r="AA342">
        <v>0</v>
      </c>
      <c r="AB342">
        <v>0</v>
      </c>
      <c r="AC342">
        <v>0</v>
      </c>
      <c r="AD342">
        <v>1</v>
      </c>
      <c r="AE342">
        <v>0</v>
      </c>
      <c r="AF342" t="s">
        <v>3</v>
      </c>
      <c r="AG342">
        <v>4.83</v>
      </c>
      <c r="AH342">
        <v>2</v>
      </c>
      <c r="AI342">
        <v>42706840</v>
      </c>
      <c r="AJ342">
        <v>240</v>
      </c>
      <c r="AK342">
        <v>0</v>
      </c>
      <c r="AL342">
        <v>0</v>
      </c>
      <c r="AM342">
        <v>0</v>
      </c>
      <c r="AN342">
        <v>0</v>
      </c>
      <c r="AO342">
        <v>0</v>
      </c>
      <c r="AP342">
        <v>0</v>
      </c>
      <c r="AQ342">
        <v>0</v>
      </c>
      <c r="AR342">
        <v>0</v>
      </c>
    </row>
    <row r="343" spans="1:44" x14ac:dyDescent="0.2">
      <c r="A343">
        <f>ROW(Source!A242)</f>
        <v>242</v>
      </c>
      <c r="B343">
        <v>42706825</v>
      </c>
      <c r="C343">
        <v>42559398</v>
      </c>
      <c r="D343">
        <v>30515951</v>
      </c>
      <c r="E343">
        <v>30515945</v>
      </c>
      <c r="F343">
        <v>1</v>
      </c>
      <c r="G343">
        <v>30515945</v>
      </c>
      <c r="H343">
        <v>1</v>
      </c>
      <c r="I343" t="s">
        <v>549</v>
      </c>
      <c r="J343" t="s">
        <v>3</v>
      </c>
      <c r="K343" t="s">
        <v>550</v>
      </c>
      <c r="L343">
        <v>1191</v>
      </c>
      <c r="N343">
        <v>1013</v>
      </c>
      <c r="O343" t="s">
        <v>551</v>
      </c>
      <c r="P343" t="s">
        <v>551</v>
      </c>
      <c r="Q343">
        <v>1</v>
      </c>
      <c r="X343">
        <v>6.66</v>
      </c>
      <c r="Y343">
        <v>0</v>
      </c>
      <c r="Z343">
        <v>0</v>
      </c>
      <c r="AA343">
        <v>0</v>
      </c>
      <c r="AB343">
        <v>0</v>
      </c>
      <c r="AC343">
        <v>0</v>
      </c>
      <c r="AD343">
        <v>1</v>
      </c>
      <c r="AE343">
        <v>1</v>
      </c>
      <c r="AF343" t="s">
        <v>22</v>
      </c>
      <c r="AG343">
        <v>7.6589999999999998</v>
      </c>
      <c r="AH343">
        <v>2</v>
      </c>
      <c r="AI343">
        <v>42706825</v>
      </c>
      <c r="AJ343">
        <v>241</v>
      </c>
      <c r="AK343">
        <v>0</v>
      </c>
      <c r="AL343">
        <v>0</v>
      </c>
      <c r="AM343">
        <v>0</v>
      </c>
      <c r="AN343">
        <v>0</v>
      </c>
      <c r="AO343">
        <v>0</v>
      </c>
      <c r="AP343">
        <v>0</v>
      </c>
      <c r="AQ343">
        <v>0</v>
      </c>
      <c r="AR343">
        <v>0</v>
      </c>
    </row>
    <row r="344" spans="1:44" x14ac:dyDescent="0.2">
      <c r="A344">
        <f>ROW(Source!A242)</f>
        <v>242</v>
      </c>
      <c r="B344">
        <v>42706826</v>
      </c>
      <c r="C344">
        <v>42559398</v>
      </c>
      <c r="D344">
        <v>30516999</v>
      </c>
      <c r="E344">
        <v>30515945</v>
      </c>
      <c r="F344">
        <v>1</v>
      </c>
      <c r="G344">
        <v>30515945</v>
      </c>
      <c r="H344">
        <v>2</v>
      </c>
      <c r="I344" t="s">
        <v>552</v>
      </c>
      <c r="J344" t="s">
        <v>3</v>
      </c>
      <c r="K344" t="s">
        <v>553</v>
      </c>
      <c r="L344">
        <v>1344</v>
      </c>
      <c r="N344">
        <v>1008</v>
      </c>
      <c r="O344" t="s">
        <v>554</v>
      </c>
      <c r="P344" t="s">
        <v>554</v>
      </c>
      <c r="Q344">
        <v>1</v>
      </c>
      <c r="X344">
        <v>13.07</v>
      </c>
      <c r="Y344">
        <v>0</v>
      </c>
      <c r="Z344">
        <v>1</v>
      </c>
      <c r="AA344">
        <v>0</v>
      </c>
      <c r="AB344">
        <v>0</v>
      </c>
      <c r="AC344">
        <v>0</v>
      </c>
      <c r="AD344">
        <v>1</v>
      </c>
      <c r="AE344">
        <v>0</v>
      </c>
      <c r="AF344" t="s">
        <v>21</v>
      </c>
      <c r="AG344">
        <v>16.337499999999999</v>
      </c>
      <c r="AH344">
        <v>2</v>
      </c>
      <c r="AI344">
        <v>42706826</v>
      </c>
      <c r="AJ344">
        <v>242</v>
      </c>
      <c r="AK344">
        <v>0</v>
      </c>
      <c r="AL344">
        <v>0</v>
      </c>
      <c r="AM344">
        <v>0</v>
      </c>
      <c r="AN344">
        <v>0</v>
      </c>
      <c r="AO344">
        <v>0</v>
      </c>
      <c r="AP344">
        <v>0</v>
      </c>
      <c r="AQ344">
        <v>0</v>
      </c>
      <c r="AR344">
        <v>0</v>
      </c>
    </row>
    <row r="345" spans="1:44" x14ac:dyDescent="0.2">
      <c r="A345">
        <f>ROW(Source!A242)</f>
        <v>242</v>
      </c>
      <c r="B345">
        <v>42706827</v>
      </c>
      <c r="C345">
        <v>42559398</v>
      </c>
      <c r="D345">
        <v>30571127</v>
      </c>
      <c r="E345">
        <v>1</v>
      </c>
      <c r="F345">
        <v>1</v>
      </c>
      <c r="G345">
        <v>30515945</v>
      </c>
      <c r="H345">
        <v>3</v>
      </c>
      <c r="I345" t="s">
        <v>586</v>
      </c>
      <c r="J345" t="s">
        <v>587</v>
      </c>
      <c r="K345" t="s">
        <v>588</v>
      </c>
      <c r="L345">
        <v>1348</v>
      </c>
      <c r="N345">
        <v>1009</v>
      </c>
      <c r="O345" t="s">
        <v>172</v>
      </c>
      <c r="P345" t="s">
        <v>172</v>
      </c>
      <c r="Q345">
        <v>1000</v>
      </c>
      <c r="X345">
        <v>1.4E-3</v>
      </c>
      <c r="Y345">
        <v>17876.91</v>
      </c>
      <c r="Z345">
        <v>0</v>
      </c>
      <c r="AA345">
        <v>0</v>
      </c>
      <c r="AB345">
        <v>0</v>
      </c>
      <c r="AC345">
        <v>0</v>
      </c>
      <c r="AD345">
        <v>1</v>
      </c>
      <c r="AE345">
        <v>0</v>
      </c>
      <c r="AF345" t="s">
        <v>3</v>
      </c>
      <c r="AG345">
        <v>1.4E-3</v>
      </c>
      <c r="AH345">
        <v>2</v>
      </c>
      <c r="AI345">
        <v>42706827</v>
      </c>
      <c r="AJ345">
        <v>243</v>
      </c>
      <c r="AK345">
        <v>0</v>
      </c>
      <c r="AL345">
        <v>0</v>
      </c>
      <c r="AM345">
        <v>0</v>
      </c>
      <c r="AN345">
        <v>0</v>
      </c>
      <c r="AO345">
        <v>0</v>
      </c>
      <c r="AP345">
        <v>0</v>
      </c>
      <c r="AQ345">
        <v>0</v>
      </c>
      <c r="AR345">
        <v>0</v>
      </c>
    </row>
    <row r="346" spans="1:44" x14ac:dyDescent="0.2">
      <c r="A346">
        <f>ROW(Source!A242)</f>
        <v>242</v>
      </c>
      <c r="B346">
        <v>42706828</v>
      </c>
      <c r="C346">
        <v>42559398</v>
      </c>
      <c r="D346">
        <v>30577305</v>
      </c>
      <c r="E346">
        <v>1</v>
      </c>
      <c r="F346">
        <v>1</v>
      </c>
      <c r="G346">
        <v>30515945</v>
      </c>
      <c r="H346">
        <v>3</v>
      </c>
      <c r="I346" t="s">
        <v>630</v>
      </c>
      <c r="J346" t="s">
        <v>631</v>
      </c>
      <c r="K346" t="s">
        <v>632</v>
      </c>
      <c r="L346">
        <v>1301</v>
      </c>
      <c r="N346">
        <v>1003</v>
      </c>
      <c r="O346" t="s">
        <v>38</v>
      </c>
      <c r="P346" t="s">
        <v>38</v>
      </c>
      <c r="Q346">
        <v>1</v>
      </c>
      <c r="X346">
        <v>0.4</v>
      </c>
      <c r="Y346">
        <v>60.89</v>
      </c>
      <c r="Z346">
        <v>0</v>
      </c>
      <c r="AA346">
        <v>0</v>
      </c>
      <c r="AB346">
        <v>0</v>
      </c>
      <c r="AC346">
        <v>0</v>
      </c>
      <c r="AD346">
        <v>1</v>
      </c>
      <c r="AE346">
        <v>0</v>
      </c>
      <c r="AF346" t="s">
        <v>3</v>
      </c>
      <c r="AG346">
        <v>0.4</v>
      </c>
      <c r="AH346">
        <v>2</v>
      </c>
      <c r="AI346">
        <v>42706828</v>
      </c>
      <c r="AJ346">
        <v>244</v>
      </c>
      <c r="AK346">
        <v>0</v>
      </c>
      <c r="AL346">
        <v>0</v>
      </c>
      <c r="AM346">
        <v>0</v>
      </c>
      <c r="AN346">
        <v>0</v>
      </c>
      <c r="AO346">
        <v>0</v>
      </c>
      <c r="AP346">
        <v>0</v>
      </c>
      <c r="AQ346">
        <v>0</v>
      </c>
      <c r="AR346">
        <v>0</v>
      </c>
    </row>
    <row r="347" spans="1:44" x14ac:dyDescent="0.2">
      <c r="A347">
        <f>ROW(Source!A242)</f>
        <v>242</v>
      </c>
      <c r="B347">
        <v>42706829</v>
      </c>
      <c r="C347">
        <v>42559398</v>
      </c>
      <c r="D347">
        <v>30536018</v>
      </c>
      <c r="E347">
        <v>30515945</v>
      </c>
      <c r="F347">
        <v>1</v>
      </c>
      <c r="G347">
        <v>30515945</v>
      </c>
      <c r="H347">
        <v>3</v>
      </c>
      <c r="I347" t="s">
        <v>676</v>
      </c>
      <c r="J347" t="s">
        <v>3</v>
      </c>
      <c r="K347" t="s">
        <v>677</v>
      </c>
      <c r="L347">
        <v>1354</v>
      </c>
      <c r="N347">
        <v>1010</v>
      </c>
      <c r="O347" t="s">
        <v>43</v>
      </c>
      <c r="P347" t="s">
        <v>43</v>
      </c>
      <c r="Q347">
        <v>1</v>
      </c>
      <c r="X347">
        <v>1</v>
      </c>
      <c r="Y347">
        <v>0</v>
      </c>
      <c r="Z347">
        <v>0</v>
      </c>
      <c r="AA347">
        <v>0</v>
      </c>
      <c r="AB347">
        <v>0</v>
      </c>
      <c r="AC347">
        <v>0</v>
      </c>
      <c r="AD347">
        <v>0</v>
      </c>
      <c r="AE347">
        <v>0</v>
      </c>
      <c r="AF347" t="s">
        <v>3</v>
      </c>
      <c r="AG347">
        <v>1</v>
      </c>
      <c r="AH347">
        <v>3</v>
      </c>
      <c r="AI347">
        <v>-1</v>
      </c>
      <c r="AJ347" t="s">
        <v>3</v>
      </c>
      <c r="AK347">
        <v>0</v>
      </c>
      <c r="AL347">
        <v>0</v>
      </c>
      <c r="AM347">
        <v>0</v>
      </c>
      <c r="AN347">
        <v>0</v>
      </c>
      <c r="AO347">
        <v>0</v>
      </c>
      <c r="AP347">
        <v>0</v>
      </c>
      <c r="AQ347">
        <v>0</v>
      </c>
      <c r="AR347">
        <v>0</v>
      </c>
    </row>
    <row r="348" spans="1:44" x14ac:dyDescent="0.2">
      <c r="A348">
        <f>ROW(Source!A242)</f>
        <v>242</v>
      </c>
      <c r="B348">
        <v>42706830</v>
      </c>
      <c r="C348">
        <v>42559398</v>
      </c>
      <c r="D348">
        <v>30536355</v>
      </c>
      <c r="E348">
        <v>30515945</v>
      </c>
      <c r="F348">
        <v>1</v>
      </c>
      <c r="G348">
        <v>30515945</v>
      </c>
      <c r="H348">
        <v>3</v>
      </c>
      <c r="I348" t="s">
        <v>645</v>
      </c>
      <c r="J348" t="s">
        <v>3</v>
      </c>
      <c r="K348" t="s">
        <v>646</v>
      </c>
      <c r="L348">
        <v>1354</v>
      </c>
      <c r="N348">
        <v>1010</v>
      </c>
      <c r="O348" t="s">
        <v>43</v>
      </c>
      <c r="P348" t="s">
        <v>43</v>
      </c>
      <c r="Q348">
        <v>1</v>
      </c>
      <c r="X348">
        <v>1</v>
      </c>
      <c r="Y348">
        <v>0</v>
      </c>
      <c r="Z348">
        <v>0</v>
      </c>
      <c r="AA348">
        <v>0</v>
      </c>
      <c r="AB348">
        <v>0</v>
      </c>
      <c r="AC348">
        <v>0</v>
      </c>
      <c r="AD348">
        <v>0</v>
      </c>
      <c r="AE348">
        <v>0</v>
      </c>
      <c r="AF348" t="s">
        <v>3</v>
      </c>
      <c r="AG348">
        <v>1</v>
      </c>
      <c r="AH348">
        <v>3</v>
      </c>
      <c r="AI348">
        <v>-1</v>
      </c>
      <c r="AJ348" t="s">
        <v>3</v>
      </c>
      <c r="AK348">
        <v>0</v>
      </c>
      <c r="AL348">
        <v>0</v>
      </c>
      <c r="AM348">
        <v>0</v>
      </c>
      <c r="AN348">
        <v>0</v>
      </c>
      <c r="AO348">
        <v>0</v>
      </c>
      <c r="AP348">
        <v>0</v>
      </c>
      <c r="AQ348">
        <v>0</v>
      </c>
      <c r="AR348">
        <v>0</v>
      </c>
    </row>
    <row r="349" spans="1:44" x14ac:dyDescent="0.2">
      <c r="A349">
        <f>ROW(Source!A242)</f>
        <v>242</v>
      </c>
      <c r="B349">
        <v>42706831</v>
      </c>
      <c r="C349">
        <v>42559398</v>
      </c>
      <c r="D349">
        <v>30541208</v>
      </c>
      <c r="E349">
        <v>30515945</v>
      </c>
      <c r="F349">
        <v>1</v>
      </c>
      <c r="G349">
        <v>30515945</v>
      </c>
      <c r="H349">
        <v>3</v>
      </c>
      <c r="I349" t="s">
        <v>555</v>
      </c>
      <c r="J349" t="s">
        <v>3</v>
      </c>
      <c r="K349" t="s">
        <v>556</v>
      </c>
      <c r="L349">
        <v>1344</v>
      </c>
      <c r="N349">
        <v>1008</v>
      </c>
      <c r="O349" t="s">
        <v>554</v>
      </c>
      <c r="P349" t="s">
        <v>554</v>
      </c>
      <c r="Q349">
        <v>1</v>
      </c>
      <c r="X349">
        <v>7.84</v>
      </c>
      <c r="Y349">
        <v>1</v>
      </c>
      <c r="Z349">
        <v>0</v>
      </c>
      <c r="AA349">
        <v>0</v>
      </c>
      <c r="AB349">
        <v>0</v>
      </c>
      <c r="AC349">
        <v>0</v>
      </c>
      <c r="AD349">
        <v>1</v>
      </c>
      <c r="AE349">
        <v>0</v>
      </c>
      <c r="AF349" t="s">
        <v>3</v>
      </c>
      <c r="AG349">
        <v>7.84</v>
      </c>
      <c r="AH349">
        <v>2</v>
      </c>
      <c r="AI349">
        <v>42706831</v>
      </c>
      <c r="AJ349">
        <v>245</v>
      </c>
      <c r="AK349">
        <v>0</v>
      </c>
      <c r="AL349">
        <v>0</v>
      </c>
      <c r="AM349">
        <v>0</v>
      </c>
      <c r="AN349">
        <v>0</v>
      </c>
      <c r="AO349">
        <v>0</v>
      </c>
      <c r="AP349">
        <v>0</v>
      </c>
      <c r="AQ349">
        <v>0</v>
      </c>
      <c r="AR349">
        <v>0</v>
      </c>
    </row>
    <row r="350" spans="1:44" x14ac:dyDescent="0.2">
      <c r="A350">
        <f>ROW(Source!A243)</f>
        <v>243</v>
      </c>
      <c r="B350">
        <v>42706825</v>
      </c>
      <c r="C350">
        <v>42559398</v>
      </c>
      <c r="D350">
        <v>30515951</v>
      </c>
      <c r="E350">
        <v>30515945</v>
      </c>
      <c r="F350">
        <v>1</v>
      </c>
      <c r="G350">
        <v>30515945</v>
      </c>
      <c r="H350">
        <v>1</v>
      </c>
      <c r="I350" t="s">
        <v>549</v>
      </c>
      <c r="J350" t="s">
        <v>3</v>
      </c>
      <c r="K350" t="s">
        <v>550</v>
      </c>
      <c r="L350">
        <v>1191</v>
      </c>
      <c r="N350">
        <v>1013</v>
      </c>
      <c r="O350" t="s">
        <v>551</v>
      </c>
      <c r="P350" t="s">
        <v>551</v>
      </c>
      <c r="Q350">
        <v>1</v>
      </c>
      <c r="X350">
        <v>6.66</v>
      </c>
      <c r="Y350">
        <v>0</v>
      </c>
      <c r="Z350">
        <v>0</v>
      </c>
      <c r="AA350">
        <v>0</v>
      </c>
      <c r="AB350">
        <v>0</v>
      </c>
      <c r="AC350">
        <v>0</v>
      </c>
      <c r="AD350">
        <v>1</v>
      </c>
      <c r="AE350">
        <v>1</v>
      </c>
      <c r="AF350" t="s">
        <v>22</v>
      </c>
      <c r="AG350">
        <v>7.6589999999999998</v>
      </c>
      <c r="AH350">
        <v>2</v>
      </c>
      <c r="AI350">
        <v>42706825</v>
      </c>
      <c r="AJ350">
        <v>246</v>
      </c>
      <c r="AK350">
        <v>0</v>
      </c>
      <c r="AL350">
        <v>0</v>
      </c>
      <c r="AM350">
        <v>0</v>
      </c>
      <c r="AN350">
        <v>0</v>
      </c>
      <c r="AO350">
        <v>0</v>
      </c>
      <c r="AP350">
        <v>0</v>
      </c>
      <c r="AQ350">
        <v>0</v>
      </c>
      <c r="AR350">
        <v>0</v>
      </c>
    </row>
    <row r="351" spans="1:44" x14ac:dyDescent="0.2">
      <c r="A351">
        <f>ROW(Source!A243)</f>
        <v>243</v>
      </c>
      <c r="B351">
        <v>42706826</v>
      </c>
      <c r="C351">
        <v>42559398</v>
      </c>
      <c r="D351">
        <v>30516999</v>
      </c>
      <c r="E351">
        <v>30515945</v>
      </c>
      <c r="F351">
        <v>1</v>
      </c>
      <c r="G351">
        <v>30515945</v>
      </c>
      <c r="H351">
        <v>2</v>
      </c>
      <c r="I351" t="s">
        <v>552</v>
      </c>
      <c r="J351" t="s">
        <v>3</v>
      </c>
      <c r="K351" t="s">
        <v>553</v>
      </c>
      <c r="L351">
        <v>1344</v>
      </c>
      <c r="N351">
        <v>1008</v>
      </c>
      <c r="O351" t="s">
        <v>554</v>
      </c>
      <c r="P351" t="s">
        <v>554</v>
      </c>
      <c r="Q351">
        <v>1</v>
      </c>
      <c r="X351">
        <v>13.07</v>
      </c>
      <c r="Y351">
        <v>0</v>
      </c>
      <c r="Z351">
        <v>1</v>
      </c>
      <c r="AA351">
        <v>0</v>
      </c>
      <c r="AB351">
        <v>0</v>
      </c>
      <c r="AC351">
        <v>0</v>
      </c>
      <c r="AD351">
        <v>1</v>
      </c>
      <c r="AE351">
        <v>0</v>
      </c>
      <c r="AF351" t="s">
        <v>21</v>
      </c>
      <c r="AG351">
        <v>16.337499999999999</v>
      </c>
      <c r="AH351">
        <v>2</v>
      </c>
      <c r="AI351">
        <v>42706826</v>
      </c>
      <c r="AJ351">
        <v>247</v>
      </c>
      <c r="AK351">
        <v>0</v>
      </c>
      <c r="AL351">
        <v>0</v>
      </c>
      <c r="AM351">
        <v>0</v>
      </c>
      <c r="AN351">
        <v>0</v>
      </c>
      <c r="AO351">
        <v>0</v>
      </c>
      <c r="AP351">
        <v>0</v>
      </c>
      <c r="AQ351">
        <v>0</v>
      </c>
      <c r="AR351">
        <v>0</v>
      </c>
    </row>
    <row r="352" spans="1:44" x14ac:dyDescent="0.2">
      <c r="A352">
        <f>ROW(Source!A243)</f>
        <v>243</v>
      </c>
      <c r="B352">
        <v>42706827</v>
      </c>
      <c r="C352">
        <v>42559398</v>
      </c>
      <c r="D352">
        <v>30571127</v>
      </c>
      <c r="E352">
        <v>1</v>
      </c>
      <c r="F352">
        <v>1</v>
      </c>
      <c r="G352">
        <v>30515945</v>
      </c>
      <c r="H352">
        <v>3</v>
      </c>
      <c r="I352" t="s">
        <v>586</v>
      </c>
      <c r="J352" t="s">
        <v>587</v>
      </c>
      <c r="K352" t="s">
        <v>588</v>
      </c>
      <c r="L352">
        <v>1348</v>
      </c>
      <c r="N352">
        <v>1009</v>
      </c>
      <c r="O352" t="s">
        <v>172</v>
      </c>
      <c r="P352" t="s">
        <v>172</v>
      </c>
      <c r="Q352">
        <v>1000</v>
      </c>
      <c r="X352">
        <v>1.4E-3</v>
      </c>
      <c r="Y352">
        <v>17876.91</v>
      </c>
      <c r="Z352">
        <v>0</v>
      </c>
      <c r="AA352">
        <v>0</v>
      </c>
      <c r="AB352">
        <v>0</v>
      </c>
      <c r="AC352">
        <v>0</v>
      </c>
      <c r="AD352">
        <v>1</v>
      </c>
      <c r="AE352">
        <v>0</v>
      </c>
      <c r="AF352" t="s">
        <v>3</v>
      </c>
      <c r="AG352">
        <v>1.4E-3</v>
      </c>
      <c r="AH352">
        <v>2</v>
      </c>
      <c r="AI352">
        <v>42706827</v>
      </c>
      <c r="AJ352">
        <v>248</v>
      </c>
      <c r="AK352">
        <v>0</v>
      </c>
      <c r="AL352">
        <v>0</v>
      </c>
      <c r="AM352">
        <v>0</v>
      </c>
      <c r="AN352">
        <v>0</v>
      </c>
      <c r="AO352">
        <v>0</v>
      </c>
      <c r="AP352">
        <v>0</v>
      </c>
      <c r="AQ352">
        <v>0</v>
      </c>
      <c r="AR352">
        <v>0</v>
      </c>
    </row>
    <row r="353" spans="1:44" x14ac:dyDescent="0.2">
      <c r="A353">
        <f>ROW(Source!A243)</f>
        <v>243</v>
      </c>
      <c r="B353">
        <v>42706828</v>
      </c>
      <c r="C353">
        <v>42559398</v>
      </c>
      <c r="D353">
        <v>30577305</v>
      </c>
      <c r="E353">
        <v>1</v>
      </c>
      <c r="F353">
        <v>1</v>
      </c>
      <c r="G353">
        <v>30515945</v>
      </c>
      <c r="H353">
        <v>3</v>
      </c>
      <c r="I353" t="s">
        <v>630</v>
      </c>
      <c r="J353" t="s">
        <v>631</v>
      </c>
      <c r="K353" t="s">
        <v>632</v>
      </c>
      <c r="L353">
        <v>1301</v>
      </c>
      <c r="N353">
        <v>1003</v>
      </c>
      <c r="O353" t="s">
        <v>38</v>
      </c>
      <c r="P353" t="s">
        <v>38</v>
      </c>
      <c r="Q353">
        <v>1</v>
      </c>
      <c r="X353">
        <v>0.4</v>
      </c>
      <c r="Y353">
        <v>60.89</v>
      </c>
      <c r="Z353">
        <v>0</v>
      </c>
      <c r="AA353">
        <v>0</v>
      </c>
      <c r="AB353">
        <v>0</v>
      </c>
      <c r="AC353">
        <v>0</v>
      </c>
      <c r="AD353">
        <v>1</v>
      </c>
      <c r="AE353">
        <v>0</v>
      </c>
      <c r="AF353" t="s">
        <v>3</v>
      </c>
      <c r="AG353">
        <v>0.4</v>
      </c>
      <c r="AH353">
        <v>2</v>
      </c>
      <c r="AI353">
        <v>42706828</v>
      </c>
      <c r="AJ353">
        <v>249</v>
      </c>
      <c r="AK353">
        <v>0</v>
      </c>
      <c r="AL353">
        <v>0</v>
      </c>
      <c r="AM353">
        <v>0</v>
      </c>
      <c r="AN353">
        <v>0</v>
      </c>
      <c r="AO353">
        <v>0</v>
      </c>
      <c r="AP353">
        <v>0</v>
      </c>
      <c r="AQ353">
        <v>0</v>
      </c>
      <c r="AR353">
        <v>0</v>
      </c>
    </row>
    <row r="354" spans="1:44" x14ac:dyDescent="0.2">
      <c r="A354">
        <f>ROW(Source!A243)</f>
        <v>243</v>
      </c>
      <c r="B354">
        <v>42706829</v>
      </c>
      <c r="C354">
        <v>42559398</v>
      </c>
      <c r="D354">
        <v>30536018</v>
      </c>
      <c r="E354">
        <v>30515945</v>
      </c>
      <c r="F354">
        <v>1</v>
      </c>
      <c r="G354">
        <v>30515945</v>
      </c>
      <c r="H354">
        <v>3</v>
      </c>
      <c r="I354" t="s">
        <v>676</v>
      </c>
      <c r="J354" t="s">
        <v>3</v>
      </c>
      <c r="K354" t="s">
        <v>677</v>
      </c>
      <c r="L354">
        <v>1354</v>
      </c>
      <c r="N354">
        <v>1010</v>
      </c>
      <c r="O354" t="s">
        <v>43</v>
      </c>
      <c r="P354" t="s">
        <v>43</v>
      </c>
      <c r="Q354">
        <v>1</v>
      </c>
      <c r="X354">
        <v>1</v>
      </c>
      <c r="Y354">
        <v>0</v>
      </c>
      <c r="Z354">
        <v>0</v>
      </c>
      <c r="AA354">
        <v>0</v>
      </c>
      <c r="AB354">
        <v>0</v>
      </c>
      <c r="AC354">
        <v>0</v>
      </c>
      <c r="AD354">
        <v>0</v>
      </c>
      <c r="AE354">
        <v>0</v>
      </c>
      <c r="AF354" t="s">
        <v>3</v>
      </c>
      <c r="AG354">
        <v>1</v>
      </c>
      <c r="AH354">
        <v>3</v>
      </c>
      <c r="AI354">
        <v>-1</v>
      </c>
      <c r="AJ354" t="s">
        <v>3</v>
      </c>
      <c r="AK354">
        <v>0</v>
      </c>
      <c r="AL354">
        <v>0</v>
      </c>
      <c r="AM354">
        <v>0</v>
      </c>
      <c r="AN354">
        <v>0</v>
      </c>
      <c r="AO354">
        <v>0</v>
      </c>
      <c r="AP354">
        <v>0</v>
      </c>
      <c r="AQ354">
        <v>0</v>
      </c>
      <c r="AR354">
        <v>0</v>
      </c>
    </row>
    <row r="355" spans="1:44" x14ac:dyDescent="0.2">
      <c r="A355">
        <f>ROW(Source!A243)</f>
        <v>243</v>
      </c>
      <c r="B355">
        <v>42706830</v>
      </c>
      <c r="C355">
        <v>42559398</v>
      </c>
      <c r="D355">
        <v>30536355</v>
      </c>
      <c r="E355">
        <v>30515945</v>
      </c>
      <c r="F355">
        <v>1</v>
      </c>
      <c r="G355">
        <v>30515945</v>
      </c>
      <c r="H355">
        <v>3</v>
      </c>
      <c r="I355" t="s">
        <v>645</v>
      </c>
      <c r="J355" t="s">
        <v>3</v>
      </c>
      <c r="K355" t="s">
        <v>646</v>
      </c>
      <c r="L355">
        <v>1354</v>
      </c>
      <c r="N355">
        <v>1010</v>
      </c>
      <c r="O355" t="s">
        <v>43</v>
      </c>
      <c r="P355" t="s">
        <v>43</v>
      </c>
      <c r="Q355">
        <v>1</v>
      </c>
      <c r="X355">
        <v>1</v>
      </c>
      <c r="Y355">
        <v>0</v>
      </c>
      <c r="Z355">
        <v>0</v>
      </c>
      <c r="AA355">
        <v>0</v>
      </c>
      <c r="AB355">
        <v>0</v>
      </c>
      <c r="AC355">
        <v>0</v>
      </c>
      <c r="AD355">
        <v>0</v>
      </c>
      <c r="AE355">
        <v>0</v>
      </c>
      <c r="AF355" t="s">
        <v>3</v>
      </c>
      <c r="AG355">
        <v>1</v>
      </c>
      <c r="AH355">
        <v>3</v>
      </c>
      <c r="AI355">
        <v>-1</v>
      </c>
      <c r="AJ355" t="s">
        <v>3</v>
      </c>
      <c r="AK355">
        <v>0</v>
      </c>
      <c r="AL355">
        <v>0</v>
      </c>
      <c r="AM355">
        <v>0</v>
      </c>
      <c r="AN355">
        <v>0</v>
      </c>
      <c r="AO355">
        <v>0</v>
      </c>
      <c r="AP355">
        <v>0</v>
      </c>
      <c r="AQ355">
        <v>0</v>
      </c>
      <c r="AR355">
        <v>0</v>
      </c>
    </row>
    <row r="356" spans="1:44" x14ac:dyDescent="0.2">
      <c r="A356">
        <f>ROW(Source!A243)</f>
        <v>243</v>
      </c>
      <c r="B356">
        <v>42706831</v>
      </c>
      <c r="C356">
        <v>42559398</v>
      </c>
      <c r="D356">
        <v>30541208</v>
      </c>
      <c r="E356">
        <v>30515945</v>
      </c>
      <c r="F356">
        <v>1</v>
      </c>
      <c r="G356">
        <v>30515945</v>
      </c>
      <c r="H356">
        <v>3</v>
      </c>
      <c r="I356" t="s">
        <v>555</v>
      </c>
      <c r="J356" t="s">
        <v>3</v>
      </c>
      <c r="K356" t="s">
        <v>556</v>
      </c>
      <c r="L356">
        <v>1344</v>
      </c>
      <c r="N356">
        <v>1008</v>
      </c>
      <c r="O356" t="s">
        <v>554</v>
      </c>
      <c r="P356" t="s">
        <v>554</v>
      </c>
      <c r="Q356">
        <v>1</v>
      </c>
      <c r="X356">
        <v>7.84</v>
      </c>
      <c r="Y356">
        <v>1</v>
      </c>
      <c r="Z356">
        <v>0</v>
      </c>
      <c r="AA356">
        <v>0</v>
      </c>
      <c r="AB356">
        <v>0</v>
      </c>
      <c r="AC356">
        <v>0</v>
      </c>
      <c r="AD356">
        <v>1</v>
      </c>
      <c r="AE356">
        <v>0</v>
      </c>
      <c r="AF356" t="s">
        <v>3</v>
      </c>
      <c r="AG356">
        <v>7.84</v>
      </c>
      <c r="AH356">
        <v>2</v>
      </c>
      <c r="AI356">
        <v>42706831</v>
      </c>
      <c r="AJ356">
        <v>250</v>
      </c>
      <c r="AK356">
        <v>0</v>
      </c>
      <c r="AL356">
        <v>0</v>
      </c>
      <c r="AM356">
        <v>0</v>
      </c>
      <c r="AN356">
        <v>0</v>
      </c>
      <c r="AO356">
        <v>0</v>
      </c>
      <c r="AP356">
        <v>0</v>
      </c>
      <c r="AQ356">
        <v>0</v>
      </c>
      <c r="AR356">
        <v>0</v>
      </c>
    </row>
    <row r="357" spans="1:44" x14ac:dyDescent="0.2">
      <c r="A357">
        <f>ROW(Source!A244)</f>
        <v>244</v>
      </c>
      <c r="B357">
        <v>42706843</v>
      </c>
      <c r="C357">
        <v>42559404</v>
      </c>
      <c r="D357">
        <v>30515951</v>
      </c>
      <c r="E357">
        <v>30515945</v>
      </c>
      <c r="F357">
        <v>1</v>
      </c>
      <c r="G357">
        <v>30515945</v>
      </c>
      <c r="H357">
        <v>1</v>
      </c>
      <c r="I357" t="s">
        <v>549</v>
      </c>
      <c r="J357" t="s">
        <v>3</v>
      </c>
      <c r="K357" t="s">
        <v>550</v>
      </c>
      <c r="L357">
        <v>1191</v>
      </c>
      <c r="N357">
        <v>1013</v>
      </c>
      <c r="O357" t="s">
        <v>551</v>
      </c>
      <c r="P357" t="s">
        <v>551</v>
      </c>
      <c r="Q357">
        <v>1</v>
      </c>
      <c r="X357">
        <v>6.66</v>
      </c>
      <c r="Y357">
        <v>0</v>
      </c>
      <c r="Z357">
        <v>0</v>
      </c>
      <c r="AA357">
        <v>0</v>
      </c>
      <c r="AB357">
        <v>0</v>
      </c>
      <c r="AC357">
        <v>0</v>
      </c>
      <c r="AD357">
        <v>1</v>
      </c>
      <c r="AE357">
        <v>1</v>
      </c>
      <c r="AF357" t="s">
        <v>22</v>
      </c>
      <c r="AG357">
        <v>7.6589999999999998</v>
      </c>
      <c r="AH357">
        <v>2</v>
      </c>
      <c r="AI357">
        <v>42706843</v>
      </c>
      <c r="AJ357">
        <v>251</v>
      </c>
      <c r="AK357">
        <v>0</v>
      </c>
      <c r="AL357">
        <v>0</v>
      </c>
      <c r="AM357">
        <v>0</v>
      </c>
      <c r="AN357">
        <v>0</v>
      </c>
      <c r="AO357">
        <v>0</v>
      </c>
      <c r="AP357">
        <v>0</v>
      </c>
      <c r="AQ357">
        <v>0</v>
      </c>
      <c r="AR357">
        <v>0</v>
      </c>
    </row>
    <row r="358" spans="1:44" x14ac:dyDescent="0.2">
      <c r="A358">
        <f>ROW(Source!A244)</f>
        <v>244</v>
      </c>
      <c r="B358">
        <v>42706844</v>
      </c>
      <c r="C358">
        <v>42559404</v>
      </c>
      <c r="D358">
        <v>30516999</v>
      </c>
      <c r="E358">
        <v>30515945</v>
      </c>
      <c r="F358">
        <v>1</v>
      </c>
      <c r="G358">
        <v>30515945</v>
      </c>
      <c r="H358">
        <v>2</v>
      </c>
      <c r="I358" t="s">
        <v>552</v>
      </c>
      <c r="J358" t="s">
        <v>3</v>
      </c>
      <c r="K358" t="s">
        <v>553</v>
      </c>
      <c r="L358">
        <v>1344</v>
      </c>
      <c r="N358">
        <v>1008</v>
      </c>
      <c r="O358" t="s">
        <v>554</v>
      </c>
      <c r="P358" t="s">
        <v>554</v>
      </c>
      <c r="Q358">
        <v>1</v>
      </c>
      <c r="X358">
        <v>13.07</v>
      </c>
      <c r="Y358">
        <v>0</v>
      </c>
      <c r="Z358">
        <v>1</v>
      </c>
      <c r="AA358">
        <v>0</v>
      </c>
      <c r="AB358">
        <v>0</v>
      </c>
      <c r="AC358">
        <v>0</v>
      </c>
      <c r="AD358">
        <v>1</v>
      </c>
      <c r="AE358">
        <v>0</v>
      </c>
      <c r="AF358" t="s">
        <v>21</v>
      </c>
      <c r="AG358">
        <v>16.337499999999999</v>
      </c>
      <c r="AH358">
        <v>2</v>
      </c>
      <c r="AI358">
        <v>42706844</v>
      </c>
      <c r="AJ358">
        <v>252</v>
      </c>
      <c r="AK358">
        <v>0</v>
      </c>
      <c r="AL358">
        <v>0</v>
      </c>
      <c r="AM358">
        <v>0</v>
      </c>
      <c r="AN358">
        <v>0</v>
      </c>
      <c r="AO358">
        <v>0</v>
      </c>
      <c r="AP358">
        <v>0</v>
      </c>
      <c r="AQ358">
        <v>0</v>
      </c>
      <c r="AR358">
        <v>0</v>
      </c>
    </row>
    <row r="359" spans="1:44" x14ac:dyDescent="0.2">
      <c r="A359">
        <f>ROW(Source!A244)</f>
        <v>244</v>
      </c>
      <c r="B359">
        <v>42706845</v>
      </c>
      <c r="C359">
        <v>42559404</v>
      </c>
      <c r="D359">
        <v>30571127</v>
      </c>
      <c r="E359">
        <v>1</v>
      </c>
      <c r="F359">
        <v>1</v>
      </c>
      <c r="G359">
        <v>30515945</v>
      </c>
      <c r="H359">
        <v>3</v>
      </c>
      <c r="I359" t="s">
        <v>586</v>
      </c>
      <c r="J359" t="s">
        <v>587</v>
      </c>
      <c r="K359" t="s">
        <v>588</v>
      </c>
      <c r="L359">
        <v>1348</v>
      </c>
      <c r="N359">
        <v>1009</v>
      </c>
      <c r="O359" t="s">
        <v>172</v>
      </c>
      <c r="P359" t="s">
        <v>172</v>
      </c>
      <c r="Q359">
        <v>1000</v>
      </c>
      <c r="X359">
        <v>1.4E-3</v>
      </c>
      <c r="Y359">
        <v>17876.91</v>
      </c>
      <c r="Z359">
        <v>0</v>
      </c>
      <c r="AA359">
        <v>0</v>
      </c>
      <c r="AB359">
        <v>0</v>
      </c>
      <c r="AC359">
        <v>0</v>
      </c>
      <c r="AD359">
        <v>1</v>
      </c>
      <c r="AE359">
        <v>0</v>
      </c>
      <c r="AF359" t="s">
        <v>3</v>
      </c>
      <c r="AG359">
        <v>1.4E-3</v>
      </c>
      <c r="AH359">
        <v>2</v>
      </c>
      <c r="AI359">
        <v>42706845</v>
      </c>
      <c r="AJ359">
        <v>253</v>
      </c>
      <c r="AK359">
        <v>0</v>
      </c>
      <c r="AL359">
        <v>0</v>
      </c>
      <c r="AM359">
        <v>0</v>
      </c>
      <c r="AN359">
        <v>0</v>
      </c>
      <c r="AO359">
        <v>0</v>
      </c>
      <c r="AP359">
        <v>0</v>
      </c>
      <c r="AQ359">
        <v>0</v>
      </c>
      <c r="AR359">
        <v>0</v>
      </c>
    </row>
    <row r="360" spans="1:44" x14ac:dyDescent="0.2">
      <c r="A360">
        <f>ROW(Source!A244)</f>
        <v>244</v>
      </c>
      <c r="B360">
        <v>42706846</v>
      </c>
      <c r="C360">
        <v>42559404</v>
      </c>
      <c r="D360">
        <v>30577332</v>
      </c>
      <c r="E360">
        <v>1</v>
      </c>
      <c r="F360">
        <v>1</v>
      </c>
      <c r="G360">
        <v>30515945</v>
      </c>
      <c r="H360">
        <v>3</v>
      </c>
      <c r="I360" t="s">
        <v>633</v>
      </c>
      <c r="J360" t="s">
        <v>634</v>
      </c>
      <c r="K360" t="s">
        <v>635</v>
      </c>
      <c r="L360">
        <v>1301</v>
      </c>
      <c r="N360">
        <v>1003</v>
      </c>
      <c r="O360" t="s">
        <v>38</v>
      </c>
      <c r="P360" t="s">
        <v>38</v>
      </c>
      <c r="Q360">
        <v>1</v>
      </c>
      <c r="X360">
        <v>0.4</v>
      </c>
      <c r="Y360">
        <v>113.39</v>
      </c>
      <c r="Z360">
        <v>0</v>
      </c>
      <c r="AA360">
        <v>0</v>
      </c>
      <c r="AB360">
        <v>0</v>
      </c>
      <c r="AC360">
        <v>0</v>
      </c>
      <c r="AD360">
        <v>1</v>
      </c>
      <c r="AE360">
        <v>0</v>
      </c>
      <c r="AF360" t="s">
        <v>3</v>
      </c>
      <c r="AG360">
        <v>0.4</v>
      </c>
      <c r="AH360">
        <v>2</v>
      </c>
      <c r="AI360">
        <v>42706846</v>
      </c>
      <c r="AJ360">
        <v>254</v>
      </c>
      <c r="AK360">
        <v>0</v>
      </c>
      <c r="AL360">
        <v>0</v>
      </c>
      <c r="AM360">
        <v>0</v>
      </c>
      <c r="AN360">
        <v>0</v>
      </c>
      <c r="AO360">
        <v>0</v>
      </c>
      <c r="AP360">
        <v>0</v>
      </c>
      <c r="AQ360">
        <v>0</v>
      </c>
      <c r="AR360">
        <v>0</v>
      </c>
    </row>
    <row r="361" spans="1:44" x14ac:dyDescent="0.2">
      <c r="A361">
        <f>ROW(Source!A244)</f>
        <v>244</v>
      </c>
      <c r="B361">
        <v>42706847</v>
      </c>
      <c r="C361">
        <v>42559404</v>
      </c>
      <c r="D361">
        <v>30536018</v>
      </c>
      <c r="E361">
        <v>30515945</v>
      </c>
      <c r="F361">
        <v>1</v>
      </c>
      <c r="G361">
        <v>30515945</v>
      </c>
      <c r="H361">
        <v>3</v>
      </c>
      <c r="I361" t="s">
        <v>676</v>
      </c>
      <c r="J361" t="s">
        <v>3</v>
      </c>
      <c r="K361" t="s">
        <v>677</v>
      </c>
      <c r="L361">
        <v>1354</v>
      </c>
      <c r="N361">
        <v>1010</v>
      </c>
      <c r="O361" t="s">
        <v>43</v>
      </c>
      <c r="P361" t="s">
        <v>43</v>
      </c>
      <c r="Q361">
        <v>1</v>
      </c>
      <c r="X361">
        <v>1</v>
      </c>
      <c r="Y361">
        <v>0</v>
      </c>
      <c r="Z361">
        <v>0</v>
      </c>
      <c r="AA361">
        <v>0</v>
      </c>
      <c r="AB361">
        <v>0</v>
      </c>
      <c r="AC361">
        <v>0</v>
      </c>
      <c r="AD361">
        <v>0</v>
      </c>
      <c r="AE361">
        <v>0</v>
      </c>
      <c r="AF361" t="s">
        <v>3</v>
      </c>
      <c r="AG361">
        <v>1</v>
      </c>
      <c r="AH361">
        <v>3</v>
      </c>
      <c r="AI361">
        <v>-1</v>
      </c>
      <c r="AJ361" t="s">
        <v>3</v>
      </c>
      <c r="AK361">
        <v>0</v>
      </c>
      <c r="AL361">
        <v>0</v>
      </c>
      <c r="AM361">
        <v>0</v>
      </c>
      <c r="AN361">
        <v>0</v>
      </c>
      <c r="AO361">
        <v>0</v>
      </c>
      <c r="AP361">
        <v>0</v>
      </c>
      <c r="AQ361">
        <v>0</v>
      </c>
      <c r="AR361">
        <v>0</v>
      </c>
    </row>
    <row r="362" spans="1:44" x14ac:dyDescent="0.2">
      <c r="A362">
        <f>ROW(Source!A244)</f>
        <v>244</v>
      </c>
      <c r="B362">
        <v>42706848</v>
      </c>
      <c r="C362">
        <v>42559404</v>
      </c>
      <c r="D362">
        <v>30536355</v>
      </c>
      <c r="E362">
        <v>30515945</v>
      </c>
      <c r="F362">
        <v>1</v>
      </c>
      <c r="G362">
        <v>30515945</v>
      </c>
      <c r="H362">
        <v>3</v>
      </c>
      <c r="I362" t="s">
        <v>645</v>
      </c>
      <c r="J362" t="s">
        <v>3</v>
      </c>
      <c r="K362" t="s">
        <v>646</v>
      </c>
      <c r="L362">
        <v>1354</v>
      </c>
      <c r="N362">
        <v>1010</v>
      </c>
      <c r="O362" t="s">
        <v>43</v>
      </c>
      <c r="P362" t="s">
        <v>43</v>
      </c>
      <c r="Q362">
        <v>1</v>
      </c>
      <c r="X362">
        <v>1</v>
      </c>
      <c r="Y362">
        <v>0</v>
      </c>
      <c r="Z362">
        <v>0</v>
      </c>
      <c r="AA362">
        <v>0</v>
      </c>
      <c r="AB362">
        <v>0</v>
      </c>
      <c r="AC362">
        <v>0</v>
      </c>
      <c r="AD362">
        <v>0</v>
      </c>
      <c r="AE362">
        <v>0</v>
      </c>
      <c r="AF362" t="s">
        <v>3</v>
      </c>
      <c r="AG362">
        <v>1</v>
      </c>
      <c r="AH362">
        <v>3</v>
      </c>
      <c r="AI362">
        <v>-1</v>
      </c>
      <c r="AJ362" t="s">
        <v>3</v>
      </c>
      <c r="AK362">
        <v>0</v>
      </c>
      <c r="AL362">
        <v>0</v>
      </c>
      <c r="AM362">
        <v>0</v>
      </c>
      <c r="AN362">
        <v>0</v>
      </c>
      <c r="AO362">
        <v>0</v>
      </c>
      <c r="AP362">
        <v>0</v>
      </c>
      <c r="AQ362">
        <v>0</v>
      </c>
      <c r="AR362">
        <v>0</v>
      </c>
    </row>
    <row r="363" spans="1:44" x14ac:dyDescent="0.2">
      <c r="A363">
        <f>ROW(Source!A244)</f>
        <v>244</v>
      </c>
      <c r="B363">
        <v>42706849</v>
      </c>
      <c r="C363">
        <v>42559404</v>
      </c>
      <c r="D363">
        <v>30541208</v>
      </c>
      <c r="E363">
        <v>30515945</v>
      </c>
      <c r="F363">
        <v>1</v>
      </c>
      <c r="G363">
        <v>30515945</v>
      </c>
      <c r="H363">
        <v>3</v>
      </c>
      <c r="I363" t="s">
        <v>555</v>
      </c>
      <c r="J363" t="s">
        <v>3</v>
      </c>
      <c r="K363" t="s">
        <v>556</v>
      </c>
      <c r="L363">
        <v>1344</v>
      </c>
      <c r="N363">
        <v>1008</v>
      </c>
      <c r="O363" t="s">
        <v>554</v>
      </c>
      <c r="P363" t="s">
        <v>554</v>
      </c>
      <c r="Q363">
        <v>1</v>
      </c>
      <c r="X363">
        <v>7.84</v>
      </c>
      <c r="Y363">
        <v>1</v>
      </c>
      <c r="Z363">
        <v>0</v>
      </c>
      <c r="AA363">
        <v>0</v>
      </c>
      <c r="AB363">
        <v>0</v>
      </c>
      <c r="AC363">
        <v>0</v>
      </c>
      <c r="AD363">
        <v>1</v>
      </c>
      <c r="AE363">
        <v>0</v>
      </c>
      <c r="AF363" t="s">
        <v>3</v>
      </c>
      <c r="AG363">
        <v>7.84</v>
      </c>
      <c r="AH363">
        <v>2</v>
      </c>
      <c r="AI363">
        <v>42706849</v>
      </c>
      <c r="AJ363">
        <v>255</v>
      </c>
      <c r="AK363">
        <v>0</v>
      </c>
      <c r="AL363">
        <v>0</v>
      </c>
      <c r="AM363">
        <v>0</v>
      </c>
      <c r="AN363">
        <v>0</v>
      </c>
      <c r="AO363">
        <v>0</v>
      </c>
      <c r="AP363">
        <v>0</v>
      </c>
      <c r="AQ363">
        <v>0</v>
      </c>
      <c r="AR363">
        <v>0</v>
      </c>
    </row>
    <row r="364" spans="1:44" x14ac:dyDescent="0.2">
      <c r="A364">
        <f>ROW(Source!A245)</f>
        <v>245</v>
      </c>
      <c r="B364">
        <v>42706843</v>
      </c>
      <c r="C364">
        <v>42559404</v>
      </c>
      <c r="D364">
        <v>30515951</v>
      </c>
      <c r="E364">
        <v>30515945</v>
      </c>
      <c r="F364">
        <v>1</v>
      </c>
      <c r="G364">
        <v>30515945</v>
      </c>
      <c r="H364">
        <v>1</v>
      </c>
      <c r="I364" t="s">
        <v>549</v>
      </c>
      <c r="J364" t="s">
        <v>3</v>
      </c>
      <c r="K364" t="s">
        <v>550</v>
      </c>
      <c r="L364">
        <v>1191</v>
      </c>
      <c r="N364">
        <v>1013</v>
      </c>
      <c r="O364" t="s">
        <v>551</v>
      </c>
      <c r="P364" t="s">
        <v>551</v>
      </c>
      <c r="Q364">
        <v>1</v>
      </c>
      <c r="X364">
        <v>6.66</v>
      </c>
      <c r="Y364">
        <v>0</v>
      </c>
      <c r="Z364">
        <v>0</v>
      </c>
      <c r="AA364">
        <v>0</v>
      </c>
      <c r="AB364">
        <v>0</v>
      </c>
      <c r="AC364">
        <v>0</v>
      </c>
      <c r="AD364">
        <v>1</v>
      </c>
      <c r="AE364">
        <v>1</v>
      </c>
      <c r="AF364" t="s">
        <v>22</v>
      </c>
      <c r="AG364">
        <v>7.6589999999999998</v>
      </c>
      <c r="AH364">
        <v>2</v>
      </c>
      <c r="AI364">
        <v>42706843</v>
      </c>
      <c r="AJ364">
        <v>256</v>
      </c>
      <c r="AK364">
        <v>0</v>
      </c>
      <c r="AL364">
        <v>0</v>
      </c>
      <c r="AM364">
        <v>0</v>
      </c>
      <c r="AN364">
        <v>0</v>
      </c>
      <c r="AO364">
        <v>0</v>
      </c>
      <c r="AP364">
        <v>0</v>
      </c>
      <c r="AQ364">
        <v>0</v>
      </c>
      <c r="AR364">
        <v>0</v>
      </c>
    </row>
    <row r="365" spans="1:44" x14ac:dyDescent="0.2">
      <c r="A365">
        <f>ROW(Source!A245)</f>
        <v>245</v>
      </c>
      <c r="B365">
        <v>42706844</v>
      </c>
      <c r="C365">
        <v>42559404</v>
      </c>
      <c r="D365">
        <v>30516999</v>
      </c>
      <c r="E365">
        <v>30515945</v>
      </c>
      <c r="F365">
        <v>1</v>
      </c>
      <c r="G365">
        <v>30515945</v>
      </c>
      <c r="H365">
        <v>2</v>
      </c>
      <c r="I365" t="s">
        <v>552</v>
      </c>
      <c r="J365" t="s">
        <v>3</v>
      </c>
      <c r="K365" t="s">
        <v>553</v>
      </c>
      <c r="L365">
        <v>1344</v>
      </c>
      <c r="N365">
        <v>1008</v>
      </c>
      <c r="O365" t="s">
        <v>554</v>
      </c>
      <c r="P365" t="s">
        <v>554</v>
      </c>
      <c r="Q365">
        <v>1</v>
      </c>
      <c r="X365">
        <v>13.07</v>
      </c>
      <c r="Y365">
        <v>0</v>
      </c>
      <c r="Z365">
        <v>1</v>
      </c>
      <c r="AA365">
        <v>0</v>
      </c>
      <c r="AB365">
        <v>0</v>
      </c>
      <c r="AC365">
        <v>0</v>
      </c>
      <c r="AD365">
        <v>1</v>
      </c>
      <c r="AE365">
        <v>0</v>
      </c>
      <c r="AF365" t="s">
        <v>21</v>
      </c>
      <c r="AG365">
        <v>16.337499999999999</v>
      </c>
      <c r="AH365">
        <v>2</v>
      </c>
      <c r="AI365">
        <v>42706844</v>
      </c>
      <c r="AJ365">
        <v>257</v>
      </c>
      <c r="AK365">
        <v>0</v>
      </c>
      <c r="AL365">
        <v>0</v>
      </c>
      <c r="AM365">
        <v>0</v>
      </c>
      <c r="AN365">
        <v>0</v>
      </c>
      <c r="AO365">
        <v>0</v>
      </c>
      <c r="AP365">
        <v>0</v>
      </c>
      <c r="AQ365">
        <v>0</v>
      </c>
      <c r="AR365">
        <v>0</v>
      </c>
    </row>
    <row r="366" spans="1:44" x14ac:dyDescent="0.2">
      <c r="A366">
        <f>ROW(Source!A245)</f>
        <v>245</v>
      </c>
      <c r="B366">
        <v>42706845</v>
      </c>
      <c r="C366">
        <v>42559404</v>
      </c>
      <c r="D366">
        <v>30571127</v>
      </c>
      <c r="E366">
        <v>1</v>
      </c>
      <c r="F366">
        <v>1</v>
      </c>
      <c r="G366">
        <v>30515945</v>
      </c>
      <c r="H366">
        <v>3</v>
      </c>
      <c r="I366" t="s">
        <v>586</v>
      </c>
      <c r="J366" t="s">
        <v>587</v>
      </c>
      <c r="K366" t="s">
        <v>588</v>
      </c>
      <c r="L366">
        <v>1348</v>
      </c>
      <c r="N366">
        <v>1009</v>
      </c>
      <c r="O366" t="s">
        <v>172</v>
      </c>
      <c r="P366" t="s">
        <v>172</v>
      </c>
      <c r="Q366">
        <v>1000</v>
      </c>
      <c r="X366">
        <v>1.4E-3</v>
      </c>
      <c r="Y366">
        <v>17876.91</v>
      </c>
      <c r="Z366">
        <v>0</v>
      </c>
      <c r="AA366">
        <v>0</v>
      </c>
      <c r="AB366">
        <v>0</v>
      </c>
      <c r="AC366">
        <v>0</v>
      </c>
      <c r="AD366">
        <v>1</v>
      </c>
      <c r="AE366">
        <v>0</v>
      </c>
      <c r="AF366" t="s">
        <v>3</v>
      </c>
      <c r="AG366">
        <v>1.4E-3</v>
      </c>
      <c r="AH366">
        <v>2</v>
      </c>
      <c r="AI366">
        <v>42706845</v>
      </c>
      <c r="AJ366">
        <v>258</v>
      </c>
      <c r="AK366">
        <v>0</v>
      </c>
      <c r="AL366">
        <v>0</v>
      </c>
      <c r="AM366">
        <v>0</v>
      </c>
      <c r="AN366">
        <v>0</v>
      </c>
      <c r="AO366">
        <v>0</v>
      </c>
      <c r="AP366">
        <v>0</v>
      </c>
      <c r="AQ366">
        <v>0</v>
      </c>
      <c r="AR366">
        <v>0</v>
      </c>
    </row>
    <row r="367" spans="1:44" x14ac:dyDescent="0.2">
      <c r="A367">
        <f>ROW(Source!A245)</f>
        <v>245</v>
      </c>
      <c r="B367">
        <v>42706846</v>
      </c>
      <c r="C367">
        <v>42559404</v>
      </c>
      <c r="D367">
        <v>30577332</v>
      </c>
      <c r="E367">
        <v>1</v>
      </c>
      <c r="F367">
        <v>1</v>
      </c>
      <c r="G367">
        <v>30515945</v>
      </c>
      <c r="H367">
        <v>3</v>
      </c>
      <c r="I367" t="s">
        <v>633</v>
      </c>
      <c r="J367" t="s">
        <v>634</v>
      </c>
      <c r="K367" t="s">
        <v>635</v>
      </c>
      <c r="L367">
        <v>1301</v>
      </c>
      <c r="N367">
        <v>1003</v>
      </c>
      <c r="O367" t="s">
        <v>38</v>
      </c>
      <c r="P367" t="s">
        <v>38</v>
      </c>
      <c r="Q367">
        <v>1</v>
      </c>
      <c r="X367">
        <v>0.4</v>
      </c>
      <c r="Y367">
        <v>113.39</v>
      </c>
      <c r="Z367">
        <v>0</v>
      </c>
      <c r="AA367">
        <v>0</v>
      </c>
      <c r="AB367">
        <v>0</v>
      </c>
      <c r="AC367">
        <v>0</v>
      </c>
      <c r="AD367">
        <v>1</v>
      </c>
      <c r="AE367">
        <v>0</v>
      </c>
      <c r="AF367" t="s">
        <v>3</v>
      </c>
      <c r="AG367">
        <v>0.4</v>
      </c>
      <c r="AH367">
        <v>2</v>
      </c>
      <c r="AI367">
        <v>42706846</v>
      </c>
      <c r="AJ367">
        <v>259</v>
      </c>
      <c r="AK367">
        <v>0</v>
      </c>
      <c r="AL367">
        <v>0</v>
      </c>
      <c r="AM367">
        <v>0</v>
      </c>
      <c r="AN367">
        <v>0</v>
      </c>
      <c r="AO367">
        <v>0</v>
      </c>
      <c r="AP367">
        <v>0</v>
      </c>
      <c r="AQ367">
        <v>0</v>
      </c>
      <c r="AR367">
        <v>0</v>
      </c>
    </row>
    <row r="368" spans="1:44" x14ac:dyDescent="0.2">
      <c r="A368">
        <f>ROW(Source!A245)</f>
        <v>245</v>
      </c>
      <c r="B368">
        <v>42706847</v>
      </c>
      <c r="C368">
        <v>42559404</v>
      </c>
      <c r="D368">
        <v>30536018</v>
      </c>
      <c r="E368">
        <v>30515945</v>
      </c>
      <c r="F368">
        <v>1</v>
      </c>
      <c r="G368">
        <v>30515945</v>
      </c>
      <c r="H368">
        <v>3</v>
      </c>
      <c r="I368" t="s">
        <v>676</v>
      </c>
      <c r="J368" t="s">
        <v>3</v>
      </c>
      <c r="K368" t="s">
        <v>677</v>
      </c>
      <c r="L368">
        <v>1354</v>
      </c>
      <c r="N368">
        <v>1010</v>
      </c>
      <c r="O368" t="s">
        <v>43</v>
      </c>
      <c r="P368" t="s">
        <v>43</v>
      </c>
      <c r="Q368">
        <v>1</v>
      </c>
      <c r="X368">
        <v>1</v>
      </c>
      <c r="Y368">
        <v>0</v>
      </c>
      <c r="Z368">
        <v>0</v>
      </c>
      <c r="AA368">
        <v>0</v>
      </c>
      <c r="AB368">
        <v>0</v>
      </c>
      <c r="AC368">
        <v>0</v>
      </c>
      <c r="AD368">
        <v>0</v>
      </c>
      <c r="AE368">
        <v>0</v>
      </c>
      <c r="AF368" t="s">
        <v>3</v>
      </c>
      <c r="AG368">
        <v>1</v>
      </c>
      <c r="AH368">
        <v>3</v>
      </c>
      <c r="AI368">
        <v>-1</v>
      </c>
      <c r="AJ368" t="s">
        <v>3</v>
      </c>
      <c r="AK368">
        <v>0</v>
      </c>
      <c r="AL368">
        <v>0</v>
      </c>
      <c r="AM368">
        <v>0</v>
      </c>
      <c r="AN368">
        <v>0</v>
      </c>
      <c r="AO368">
        <v>0</v>
      </c>
      <c r="AP368">
        <v>0</v>
      </c>
      <c r="AQ368">
        <v>0</v>
      </c>
      <c r="AR368">
        <v>0</v>
      </c>
    </row>
    <row r="369" spans="1:44" x14ac:dyDescent="0.2">
      <c r="A369">
        <f>ROW(Source!A245)</f>
        <v>245</v>
      </c>
      <c r="B369">
        <v>42706848</v>
      </c>
      <c r="C369">
        <v>42559404</v>
      </c>
      <c r="D369">
        <v>30536355</v>
      </c>
      <c r="E369">
        <v>30515945</v>
      </c>
      <c r="F369">
        <v>1</v>
      </c>
      <c r="G369">
        <v>30515945</v>
      </c>
      <c r="H369">
        <v>3</v>
      </c>
      <c r="I369" t="s">
        <v>645</v>
      </c>
      <c r="J369" t="s">
        <v>3</v>
      </c>
      <c r="K369" t="s">
        <v>646</v>
      </c>
      <c r="L369">
        <v>1354</v>
      </c>
      <c r="N369">
        <v>1010</v>
      </c>
      <c r="O369" t="s">
        <v>43</v>
      </c>
      <c r="P369" t="s">
        <v>43</v>
      </c>
      <c r="Q369">
        <v>1</v>
      </c>
      <c r="X369">
        <v>1</v>
      </c>
      <c r="Y369">
        <v>0</v>
      </c>
      <c r="Z369">
        <v>0</v>
      </c>
      <c r="AA369">
        <v>0</v>
      </c>
      <c r="AB369">
        <v>0</v>
      </c>
      <c r="AC369">
        <v>0</v>
      </c>
      <c r="AD369">
        <v>0</v>
      </c>
      <c r="AE369">
        <v>0</v>
      </c>
      <c r="AF369" t="s">
        <v>3</v>
      </c>
      <c r="AG369">
        <v>1</v>
      </c>
      <c r="AH369">
        <v>3</v>
      </c>
      <c r="AI369">
        <v>-1</v>
      </c>
      <c r="AJ369" t="s">
        <v>3</v>
      </c>
      <c r="AK369">
        <v>0</v>
      </c>
      <c r="AL369">
        <v>0</v>
      </c>
      <c r="AM369">
        <v>0</v>
      </c>
      <c r="AN369">
        <v>0</v>
      </c>
      <c r="AO369">
        <v>0</v>
      </c>
      <c r="AP369">
        <v>0</v>
      </c>
      <c r="AQ369">
        <v>0</v>
      </c>
      <c r="AR369">
        <v>0</v>
      </c>
    </row>
    <row r="370" spans="1:44" x14ac:dyDescent="0.2">
      <c r="A370">
        <f>ROW(Source!A245)</f>
        <v>245</v>
      </c>
      <c r="B370">
        <v>42706849</v>
      </c>
      <c r="C370">
        <v>42559404</v>
      </c>
      <c r="D370">
        <v>30541208</v>
      </c>
      <c r="E370">
        <v>30515945</v>
      </c>
      <c r="F370">
        <v>1</v>
      </c>
      <c r="G370">
        <v>30515945</v>
      </c>
      <c r="H370">
        <v>3</v>
      </c>
      <c r="I370" t="s">
        <v>555</v>
      </c>
      <c r="J370" t="s">
        <v>3</v>
      </c>
      <c r="K370" t="s">
        <v>556</v>
      </c>
      <c r="L370">
        <v>1344</v>
      </c>
      <c r="N370">
        <v>1008</v>
      </c>
      <c r="O370" t="s">
        <v>554</v>
      </c>
      <c r="P370" t="s">
        <v>554</v>
      </c>
      <c r="Q370">
        <v>1</v>
      </c>
      <c r="X370">
        <v>7.84</v>
      </c>
      <c r="Y370">
        <v>1</v>
      </c>
      <c r="Z370">
        <v>0</v>
      </c>
      <c r="AA370">
        <v>0</v>
      </c>
      <c r="AB370">
        <v>0</v>
      </c>
      <c r="AC370">
        <v>0</v>
      </c>
      <c r="AD370">
        <v>1</v>
      </c>
      <c r="AE370">
        <v>0</v>
      </c>
      <c r="AF370" t="s">
        <v>3</v>
      </c>
      <c r="AG370">
        <v>7.84</v>
      </c>
      <c r="AH370">
        <v>2</v>
      </c>
      <c r="AI370">
        <v>42706849</v>
      </c>
      <c r="AJ370">
        <v>260</v>
      </c>
      <c r="AK370">
        <v>0</v>
      </c>
      <c r="AL370">
        <v>0</v>
      </c>
      <c r="AM370">
        <v>0</v>
      </c>
      <c r="AN370">
        <v>0</v>
      </c>
      <c r="AO370">
        <v>0</v>
      </c>
      <c r="AP370">
        <v>0</v>
      </c>
      <c r="AQ370">
        <v>0</v>
      </c>
      <c r="AR370">
        <v>0</v>
      </c>
    </row>
    <row r="371" spans="1:44" x14ac:dyDescent="0.2">
      <c r="A371">
        <f>ROW(Source!A280)</f>
        <v>280</v>
      </c>
      <c r="B371">
        <v>42706852</v>
      </c>
      <c r="C371">
        <v>42559466</v>
      </c>
      <c r="D371">
        <v>30515951</v>
      </c>
      <c r="E371">
        <v>30515945</v>
      </c>
      <c r="F371">
        <v>1</v>
      </c>
      <c r="G371">
        <v>30515945</v>
      </c>
      <c r="H371">
        <v>1</v>
      </c>
      <c r="I371" t="s">
        <v>549</v>
      </c>
      <c r="J371" t="s">
        <v>3</v>
      </c>
      <c r="K371" t="s">
        <v>550</v>
      </c>
      <c r="L371">
        <v>1191</v>
      </c>
      <c r="N371">
        <v>1013</v>
      </c>
      <c r="O371" t="s">
        <v>551</v>
      </c>
      <c r="P371" t="s">
        <v>551</v>
      </c>
      <c r="Q371">
        <v>1</v>
      </c>
      <c r="X371">
        <v>43.57</v>
      </c>
      <c r="Y371">
        <v>0</v>
      </c>
      <c r="Z371">
        <v>0</v>
      </c>
      <c r="AA371">
        <v>0</v>
      </c>
      <c r="AB371">
        <v>0</v>
      </c>
      <c r="AC371">
        <v>0</v>
      </c>
      <c r="AD371">
        <v>1</v>
      </c>
      <c r="AE371">
        <v>1</v>
      </c>
      <c r="AF371" t="s">
        <v>488</v>
      </c>
      <c r="AG371">
        <v>35.727399999999996</v>
      </c>
      <c r="AH371">
        <v>2</v>
      </c>
      <c r="AI371">
        <v>42706852</v>
      </c>
      <c r="AJ371">
        <v>261</v>
      </c>
      <c r="AK371">
        <v>0</v>
      </c>
      <c r="AL371">
        <v>0</v>
      </c>
      <c r="AM371">
        <v>0</v>
      </c>
      <c r="AN371">
        <v>0</v>
      </c>
      <c r="AO371">
        <v>0</v>
      </c>
      <c r="AP371">
        <v>0</v>
      </c>
      <c r="AQ371">
        <v>0</v>
      </c>
      <c r="AR371">
        <v>0</v>
      </c>
    </row>
    <row r="372" spans="1:44" x14ac:dyDescent="0.2">
      <c r="A372">
        <f>ROW(Source!A280)</f>
        <v>280</v>
      </c>
      <c r="B372">
        <v>42706853</v>
      </c>
      <c r="C372">
        <v>42559466</v>
      </c>
      <c r="D372">
        <v>30541192</v>
      </c>
      <c r="E372">
        <v>30515945</v>
      </c>
      <c r="F372">
        <v>1</v>
      </c>
      <c r="G372">
        <v>30515945</v>
      </c>
      <c r="H372">
        <v>3</v>
      </c>
      <c r="I372" t="s">
        <v>636</v>
      </c>
      <c r="J372" t="s">
        <v>3</v>
      </c>
      <c r="K372" t="s">
        <v>495</v>
      </c>
      <c r="L372">
        <v>1348</v>
      </c>
      <c r="N372">
        <v>1009</v>
      </c>
      <c r="O372" t="s">
        <v>172</v>
      </c>
      <c r="P372" t="s">
        <v>172</v>
      </c>
      <c r="Q372">
        <v>1000</v>
      </c>
      <c r="X372">
        <v>0.27600000000000002</v>
      </c>
      <c r="Y372">
        <v>0</v>
      </c>
      <c r="Z372">
        <v>0</v>
      </c>
      <c r="AA372">
        <v>0</v>
      </c>
      <c r="AB372">
        <v>0</v>
      </c>
      <c r="AC372">
        <v>0</v>
      </c>
      <c r="AD372">
        <v>1</v>
      </c>
      <c r="AE372">
        <v>0</v>
      </c>
      <c r="AF372" t="s">
        <v>3</v>
      </c>
      <c r="AG372">
        <v>0.27600000000000002</v>
      </c>
      <c r="AH372">
        <v>2</v>
      </c>
      <c r="AI372">
        <v>42706853</v>
      </c>
      <c r="AJ372">
        <v>262</v>
      </c>
      <c r="AK372">
        <v>0</v>
      </c>
      <c r="AL372">
        <v>0</v>
      </c>
      <c r="AM372">
        <v>0</v>
      </c>
      <c r="AN372">
        <v>0</v>
      </c>
      <c r="AO372">
        <v>0</v>
      </c>
      <c r="AP372">
        <v>0</v>
      </c>
      <c r="AQ372">
        <v>0</v>
      </c>
      <c r="AR372">
        <v>0</v>
      </c>
    </row>
    <row r="373" spans="1:44" x14ac:dyDescent="0.2">
      <c r="A373">
        <f>ROW(Source!A281)</f>
        <v>281</v>
      </c>
      <c r="B373">
        <v>42706852</v>
      </c>
      <c r="C373">
        <v>42559466</v>
      </c>
      <c r="D373">
        <v>30515951</v>
      </c>
      <c r="E373">
        <v>30515945</v>
      </c>
      <c r="F373">
        <v>1</v>
      </c>
      <c r="G373">
        <v>30515945</v>
      </c>
      <c r="H373">
        <v>1</v>
      </c>
      <c r="I373" t="s">
        <v>549</v>
      </c>
      <c r="J373" t="s">
        <v>3</v>
      </c>
      <c r="K373" t="s">
        <v>550</v>
      </c>
      <c r="L373">
        <v>1191</v>
      </c>
      <c r="N373">
        <v>1013</v>
      </c>
      <c r="O373" t="s">
        <v>551</v>
      </c>
      <c r="P373" t="s">
        <v>551</v>
      </c>
      <c r="Q373">
        <v>1</v>
      </c>
      <c r="X373">
        <v>43.57</v>
      </c>
      <c r="Y373">
        <v>0</v>
      </c>
      <c r="Z373">
        <v>0</v>
      </c>
      <c r="AA373">
        <v>0</v>
      </c>
      <c r="AB373">
        <v>0</v>
      </c>
      <c r="AC373">
        <v>0</v>
      </c>
      <c r="AD373">
        <v>1</v>
      </c>
      <c r="AE373">
        <v>1</v>
      </c>
      <c r="AF373" t="s">
        <v>488</v>
      </c>
      <c r="AG373">
        <v>35.727399999999996</v>
      </c>
      <c r="AH373">
        <v>2</v>
      </c>
      <c r="AI373">
        <v>42706852</v>
      </c>
      <c r="AJ373">
        <v>263</v>
      </c>
      <c r="AK373">
        <v>0</v>
      </c>
      <c r="AL373">
        <v>0</v>
      </c>
      <c r="AM373">
        <v>0</v>
      </c>
      <c r="AN373">
        <v>0</v>
      </c>
      <c r="AO373">
        <v>0</v>
      </c>
      <c r="AP373">
        <v>0</v>
      </c>
      <c r="AQ373">
        <v>0</v>
      </c>
      <c r="AR373">
        <v>0</v>
      </c>
    </row>
    <row r="374" spans="1:44" x14ac:dyDescent="0.2">
      <c r="A374">
        <f>ROW(Source!A281)</f>
        <v>281</v>
      </c>
      <c r="B374">
        <v>42706853</v>
      </c>
      <c r="C374">
        <v>42559466</v>
      </c>
      <c r="D374">
        <v>30541192</v>
      </c>
      <c r="E374">
        <v>30515945</v>
      </c>
      <c r="F374">
        <v>1</v>
      </c>
      <c r="G374">
        <v>30515945</v>
      </c>
      <c r="H374">
        <v>3</v>
      </c>
      <c r="I374" t="s">
        <v>636</v>
      </c>
      <c r="J374" t="s">
        <v>3</v>
      </c>
      <c r="K374" t="s">
        <v>495</v>
      </c>
      <c r="L374">
        <v>1348</v>
      </c>
      <c r="N374">
        <v>1009</v>
      </c>
      <c r="O374" t="s">
        <v>172</v>
      </c>
      <c r="P374" t="s">
        <v>172</v>
      </c>
      <c r="Q374">
        <v>1000</v>
      </c>
      <c r="X374">
        <v>0.27600000000000002</v>
      </c>
      <c r="Y374">
        <v>0</v>
      </c>
      <c r="Z374">
        <v>0</v>
      </c>
      <c r="AA374">
        <v>0</v>
      </c>
      <c r="AB374">
        <v>0</v>
      </c>
      <c r="AC374">
        <v>0</v>
      </c>
      <c r="AD374">
        <v>1</v>
      </c>
      <c r="AE374">
        <v>0</v>
      </c>
      <c r="AF374" t="s">
        <v>3</v>
      </c>
      <c r="AG374">
        <v>0.27600000000000002</v>
      </c>
      <c r="AH374">
        <v>2</v>
      </c>
      <c r="AI374">
        <v>42706853</v>
      </c>
      <c r="AJ374">
        <v>264</v>
      </c>
      <c r="AK374">
        <v>0</v>
      </c>
      <c r="AL374">
        <v>0</v>
      </c>
      <c r="AM374">
        <v>0</v>
      </c>
      <c r="AN374">
        <v>0</v>
      </c>
      <c r="AO374">
        <v>0</v>
      </c>
      <c r="AP374">
        <v>0</v>
      </c>
      <c r="AQ374">
        <v>0</v>
      </c>
      <c r="AR374">
        <v>0</v>
      </c>
    </row>
    <row r="375" spans="1:44" x14ac:dyDescent="0.2">
      <c r="A375">
        <f>ROW(Source!A284)</f>
        <v>284</v>
      </c>
      <c r="B375">
        <v>42706854</v>
      </c>
      <c r="C375">
        <v>42559471</v>
      </c>
      <c r="D375">
        <v>30515951</v>
      </c>
      <c r="E375">
        <v>30515945</v>
      </c>
      <c r="F375">
        <v>1</v>
      </c>
      <c r="G375">
        <v>30515945</v>
      </c>
      <c r="H375">
        <v>1</v>
      </c>
      <c r="I375" t="s">
        <v>549</v>
      </c>
      <c r="J375" t="s">
        <v>3</v>
      </c>
      <c r="K375" t="s">
        <v>550</v>
      </c>
      <c r="L375">
        <v>1191</v>
      </c>
      <c r="N375">
        <v>1013</v>
      </c>
      <c r="O375" t="s">
        <v>551</v>
      </c>
      <c r="P375" t="s">
        <v>551</v>
      </c>
      <c r="Q375">
        <v>1</v>
      </c>
      <c r="X375">
        <v>64.040000000000006</v>
      </c>
      <c r="Y375">
        <v>0</v>
      </c>
      <c r="Z375">
        <v>0</v>
      </c>
      <c r="AA375">
        <v>0</v>
      </c>
      <c r="AB375">
        <v>0</v>
      </c>
      <c r="AC375">
        <v>0</v>
      </c>
      <c r="AD375">
        <v>1</v>
      </c>
      <c r="AE375">
        <v>1</v>
      </c>
      <c r="AF375" t="s">
        <v>488</v>
      </c>
      <c r="AG375">
        <v>52.512799999999999</v>
      </c>
      <c r="AH375">
        <v>2</v>
      </c>
      <c r="AI375">
        <v>42706854</v>
      </c>
      <c r="AJ375">
        <v>265</v>
      </c>
      <c r="AK375">
        <v>0</v>
      </c>
      <c r="AL375">
        <v>0</v>
      </c>
      <c r="AM375">
        <v>0</v>
      </c>
      <c r="AN375">
        <v>0</v>
      </c>
      <c r="AO375">
        <v>0</v>
      </c>
      <c r="AP375">
        <v>0</v>
      </c>
      <c r="AQ375">
        <v>0</v>
      </c>
      <c r="AR375">
        <v>0</v>
      </c>
    </row>
    <row r="376" spans="1:44" x14ac:dyDescent="0.2">
      <c r="A376">
        <f>ROW(Source!A284)</f>
        <v>284</v>
      </c>
      <c r="B376">
        <v>42706855</v>
      </c>
      <c r="C376">
        <v>42559471</v>
      </c>
      <c r="D376">
        <v>30541192</v>
      </c>
      <c r="E376">
        <v>30515945</v>
      </c>
      <c r="F376">
        <v>1</v>
      </c>
      <c r="G376">
        <v>30515945</v>
      </c>
      <c r="H376">
        <v>3</v>
      </c>
      <c r="I376" t="s">
        <v>636</v>
      </c>
      <c r="J376" t="s">
        <v>3</v>
      </c>
      <c r="K376" t="s">
        <v>495</v>
      </c>
      <c r="L376">
        <v>1348</v>
      </c>
      <c r="N376">
        <v>1009</v>
      </c>
      <c r="O376" t="s">
        <v>172</v>
      </c>
      <c r="P376" t="s">
        <v>172</v>
      </c>
      <c r="Q376">
        <v>1000</v>
      </c>
      <c r="X376">
        <v>0.45400000000000001</v>
      </c>
      <c r="Y376">
        <v>0</v>
      </c>
      <c r="Z376">
        <v>0</v>
      </c>
      <c r="AA376">
        <v>0</v>
      </c>
      <c r="AB376">
        <v>0</v>
      </c>
      <c r="AC376">
        <v>0</v>
      </c>
      <c r="AD376">
        <v>1</v>
      </c>
      <c r="AE376">
        <v>0</v>
      </c>
      <c r="AF376" t="s">
        <v>3</v>
      </c>
      <c r="AG376">
        <v>0.45400000000000001</v>
      </c>
      <c r="AH376">
        <v>2</v>
      </c>
      <c r="AI376">
        <v>42706855</v>
      </c>
      <c r="AJ376">
        <v>266</v>
      </c>
      <c r="AK376">
        <v>0</v>
      </c>
      <c r="AL376">
        <v>0</v>
      </c>
      <c r="AM376">
        <v>0</v>
      </c>
      <c r="AN376">
        <v>0</v>
      </c>
      <c r="AO376">
        <v>0</v>
      </c>
      <c r="AP376">
        <v>0</v>
      </c>
      <c r="AQ376">
        <v>0</v>
      </c>
      <c r="AR376">
        <v>0</v>
      </c>
    </row>
    <row r="377" spans="1:44" x14ac:dyDescent="0.2">
      <c r="A377">
        <f>ROW(Source!A285)</f>
        <v>285</v>
      </c>
      <c r="B377">
        <v>42706854</v>
      </c>
      <c r="C377">
        <v>42559471</v>
      </c>
      <c r="D377">
        <v>30515951</v>
      </c>
      <c r="E377">
        <v>30515945</v>
      </c>
      <c r="F377">
        <v>1</v>
      </c>
      <c r="G377">
        <v>30515945</v>
      </c>
      <c r="H377">
        <v>1</v>
      </c>
      <c r="I377" t="s">
        <v>549</v>
      </c>
      <c r="J377" t="s">
        <v>3</v>
      </c>
      <c r="K377" t="s">
        <v>550</v>
      </c>
      <c r="L377">
        <v>1191</v>
      </c>
      <c r="N377">
        <v>1013</v>
      </c>
      <c r="O377" t="s">
        <v>551</v>
      </c>
      <c r="P377" t="s">
        <v>551</v>
      </c>
      <c r="Q377">
        <v>1</v>
      </c>
      <c r="X377">
        <v>64.040000000000006</v>
      </c>
      <c r="Y377">
        <v>0</v>
      </c>
      <c r="Z377">
        <v>0</v>
      </c>
      <c r="AA377">
        <v>0</v>
      </c>
      <c r="AB377">
        <v>0</v>
      </c>
      <c r="AC377">
        <v>0</v>
      </c>
      <c r="AD377">
        <v>1</v>
      </c>
      <c r="AE377">
        <v>1</v>
      </c>
      <c r="AF377" t="s">
        <v>488</v>
      </c>
      <c r="AG377">
        <v>52.512799999999999</v>
      </c>
      <c r="AH377">
        <v>2</v>
      </c>
      <c r="AI377">
        <v>42706854</v>
      </c>
      <c r="AJ377">
        <v>267</v>
      </c>
      <c r="AK377">
        <v>0</v>
      </c>
      <c r="AL377">
        <v>0</v>
      </c>
      <c r="AM377">
        <v>0</v>
      </c>
      <c r="AN377">
        <v>0</v>
      </c>
      <c r="AO377">
        <v>0</v>
      </c>
      <c r="AP377">
        <v>0</v>
      </c>
      <c r="AQ377">
        <v>0</v>
      </c>
      <c r="AR377">
        <v>0</v>
      </c>
    </row>
    <row r="378" spans="1:44" x14ac:dyDescent="0.2">
      <c r="A378">
        <f>ROW(Source!A285)</f>
        <v>285</v>
      </c>
      <c r="B378">
        <v>42706855</v>
      </c>
      <c r="C378">
        <v>42559471</v>
      </c>
      <c r="D378">
        <v>30541192</v>
      </c>
      <c r="E378">
        <v>30515945</v>
      </c>
      <c r="F378">
        <v>1</v>
      </c>
      <c r="G378">
        <v>30515945</v>
      </c>
      <c r="H378">
        <v>3</v>
      </c>
      <c r="I378" t="s">
        <v>636</v>
      </c>
      <c r="J378" t="s">
        <v>3</v>
      </c>
      <c r="K378" t="s">
        <v>495</v>
      </c>
      <c r="L378">
        <v>1348</v>
      </c>
      <c r="N378">
        <v>1009</v>
      </c>
      <c r="O378" t="s">
        <v>172</v>
      </c>
      <c r="P378" t="s">
        <v>172</v>
      </c>
      <c r="Q378">
        <v>1000</v>
      </c>
      <c r="X378">
        <v>0.45400000000000001</v>
      </c>
      <c r="Y378">
        <v>0</v>
      </c>
      <c r="Z378">
        <v>0</v>
      </c>
      <c r="AA378">
        <v>0</v>
      </c>
      <c r="AB378">
        <v>0</v>
      </c>
      <c r="AC378">
        <v>0</v>
      </c>
      <c r="AD378">
        <v>1</v>
      </c>
      <c r="AE378">
        <v>0</v>
      </c>
      <c r="AF378" t="s">
        <v>3</v>
      </c>
      <c r="AG378">
        <v>0.45400000000000001</v>
      </c>
      <c r="AH378">
        <v>2</v>
      </c>
      <c r="AI378">
        <v>42706855</v>
      </c>
      <c r="AJ378">
        <v>268</v>
      </c>
      <c r="AK378">
        <v>0</v>
      </c>
      <c r="AL378">
        <v>0</v>
      </c>
      <c r="AM378">
        <v>0</v>
      </c>
      <c r="AN378">
        <v>0</v>
      </c>
      <c r="AO378">
        <v>0</v>
      </c>
      <c r="AP378">
        <v>0</v>
      </c>
      <c r="AQ378">
        <v>0</v>
      </c>
      <c r="AR378">
        <v>0</v>
      </c>
    </row>
    <row r="379" spans="1:44" x14ac:dyDescent="0.2">
      <c r="A379">
        <f>ROW(Source!A288)</f>
        <v>288</v>
      </c>
      <c r="B379">
        <v>42706856</v>
      </c>
      <c r="C379">
        <v>42559476</v>
      </c>
      <c r="D379">
        <v>30515951</v>
      </c>
      <c r="E379">
        <v>30515945</v>
      </c>
      <c r="F379">
        <v>1</v>
      </c>
      <c r="G379">
        <v>30515945</v>
      </c>
      <c r="H379">
        <v>1</v>
      </c>
      <c r="I379" t="s">
        <v>549</v>
      </c>
      <c r="J379" t="s">
        <v>3</v>
      </c>
      <c r="K379" t="s">
        <v>550</v>
      </c>
      <c r="L379">
        <v>1191</v>
      </c>
      <c r="N379">
        <v>1013</v>
      </c>
      <c r="O379" t="s">
        <v>551</v>
      </c>
      <c r="P379" t="s">
        <v>551</v>
      </c>
      <c r="Q379">
        <v>1</v>
      </c>
      <c r="X379">
        <v>74.53</v>
      </c>
      <c r="Y379">
        <v>0</v>
      </c>
      <c r="Z379">
        <v>0</v>
      </c>
      <c r="AA379">
        <v>0</v>
      </c>
      <c r="AB379">
        <v>0</v>
      </c>
      <c r="AC379">
        <v>0</v>
      </c>
      <c r="AD379">
        <v>1</v>
      </c>
      <c r="AE379">
        <v>1</v>
      </c>
      <c r="AF379" t="s">
        <v>488</v>
      </c>
      <c r="AG379">
        <v>61.114599999999996</v>
      </c>
      <c r="AH379">
        <v>2</v>
      </c>
      <c r="AI379">
        <v>42706856</v>
      </c>
      <c r="AJ379">
        <v>269</v>
      </c>
      <c r="AK379">
        <v>0</v>
      </c>
      <c r="AL379">
        <v>0</v>
      </c>
      <c r="AM379">
        <v>0</v>
      </c>
      <c r="AN379">
        <v>0</v>
      </c>
      <c r="AO379">
        <v>0</v>
      </c>
      <c r="AP379">
        <v>0</v>
      </c>
      <c r="AQ379">
        <v>0</v>
      </c>
      <c r="AR379">
        <v>0</v>
      </c>
    </row>
    <row r="380" spans="1:44" x14ac:dyDescent="0.2">
      <c r="A380">
        <f>ROW(Source!A288)</f>
        <v>288</v>
      </c>
      <c r="B380">
        <v>42706857</v>
      </c>
      <c r="C380">
        <v>42559476</v>
      </c>
      <c r="D380">
        <v>30516999</v>
      </c>
      <c r="E380">
        <v>30515945</v>
      </c>
      <c r="F380">
        <v>1</v>
      </c>
      <c r="G380">
        <v>30515945</v>
      </c>
      <c r="H380">
        <v>2</v>
      </c>
      <c r="I380" t="s">
        <v>552</v>
      </c>
      <c r="J380" t="s">
        <v>3</v>
      </c>
      <c r="K380" t="s">
        <v>553</v>
      </c>
      <c r="L380">
        <v>1344</v>
      </c>
      <c r="N380">
        <v>1008</v>
      </c>
      <c r="O380" t="s">
        <v>554</v>
      </c>
      <c r="P380" t="s">
        <v>554</v>
      </c>
      <c r="Q380">
        <v>1</v>
      </c>
      <c r="X380">
        <v>12.77</v>
      </c>
      <c r="Y380">
        <v>0</v>
      </c>
      <c r="Z380">
        <v>1</v>
      </c>
      <c r="AA380">
        <v>0</v>
      </c>
      <c r="AB380">
        <v>0</v>
      </c>
      <c r="AC380">
        <v>0</v>
      </c>
      <c r="AD380">
        <v>1</v>
      </c>
      <c r="AE380">
        <v>0</v>
      </c>
      <c r="AF380" t="s">
        <v>3</v>
      </c>
      <c r="AG380">
        <v>12.77</v>
      </c>
      <c r="AH380">
        <v>2</v>
      </c>
      <c r="AI380">
        <v>42706857</v>
      </c>
      <c r="AJ380">
        <v>270</v>
      </c>
      <c r="AK380">
        <v>0</v>
      </c>
      <c r="AL380">
        <v>0</v>
      </c>
      <c r="AM380">
        <v>0</v>
      </c>
      <c r="AN380">
        <v>0</v>
      </c>
      <c r="AO380">
        <v>0</v>
      </c>
      <c r="AP380">
        <v>0</v>
      </c>
      <c r="AQ380">
        <v>0</v>
      </c>
      <c r="AR380">
        <v>0</v>
      </c>
    </row>
    <row r="381" spans="1:44" x14ac:dyDescent="0.2">
      <c r="A381">
        <f>ROW(Source!A288)</f>
        <v>288</v>
      </c>
      <c r="B381">
        <v>42706858</v>
      </c>
      <c r="C381">
        <v>42559476</v>
      </c>
      <c r="D381">
        <v>30571100</v>
      </c>
      <c r="E381">
        <v>1</v>
      </c>
      <c r="F381">
        <v>1</v>
      </c>
      <c r="G381">
        <v>30515945</v>
      </c>
      <c r="H381">
        <v>3</v>
      </c>
      <c r="I381" t="s">
        <v>637</v>
      </c>
      <c r="J381" t="s">
        <v>638</v>
      </c>
      <c r="K381" t="s">
        <v>639</v>
      </c>
      <c r="L381">
        <v>1339</v>
      </c>
      <c r="N381">
        <v>1007</v>
      </c>
      <c r="O381" t="s">
        <v>560</v>
      </c>
      <c r="P381" t="s">
        <v>560</v>
      </c>
      <c r="Q381">
        <v>1</v>
      </c>
      <c r="X381">
        <v>0.85</v>
      </c>
      <c r="Y381">
        <v>53.57</v>
      </c>
      <c r="Z381">
        <v>0</v>
      </c>
      <c r="AA381">
        <v>0</v>
      </c>
      <c r="AB381">
        <v>0</v>
      </c>
      <c r="AC381">
        <v>0</v>
      </c>
      <c r="AD381">
        <v>1</v>
      </c>
      <c r="AE381">
        <v>0</v>
      </c>
      <c r="AF381" t="s">
        <v>3</v>
      </c>
      <c r="AG381">
        <v>0.85</v>
      </c>
      <c r="AH381">
        <v>2</v>
      </c>
      <c r="AI381">
        <v>42706858</v>
      </c>
      <c r="AJ381">
        <v>271</v>
      </c>
      <c r="AK381">
        <v>0</v>
      </c>
      <c r="AL381">
        <v>0</v>
      </c>
      <c r="AM381">
        <v>0</v>
      </c>
      <c r="AN381">
        <v>0</v>
      </c>
      <c r="AO381">
        <v>0</v>
      </c>
      <c r="AP381">
        <v>0</v>
      </c>
      <c r="AQ381">
        <v>0</v>
      </c>
      <c r="AR381">
        <v>0</v>
      </c>
    </row>
    <row r="382" spans="1:44" x14ac:dyDescent="0.2">
      <c r="A382">
        <f>ROW(Source!A288)</f>
        <v>288</v>
      </c>
      <c r="B382">
        <v>42706859</v>
      </c>
      <c r="C382">
        <v>42559476</v>
      </c>
      <c r="D382">
        <v>30571428</v>
      </c>
      <c r="E382">
        <v>1</v>
      </c>
      <c r="F382">
        <v>1</v>
      </c>
      <c r="G382">
        <v>30515945</v>
      </c>
      <c r="H382">
        <v>3</v>
      </c>
      <c r="I382" t="s">
        <v>640</v>
      </c>
      <c r="J382" t="s">
        <v>641</v>
      </c>
      <c r="K382" t="s">
        <v>642</v>
      </c>
      <c r="L382">
        <v>1339</v>
      </c>
      <c r="N382">
        <v>1007</v>
      </c>
      <c r="O382" t="s">
        <v>560</v>
      </c>
      <c r="P382" t="s">
        <v>560</v>
      </c>
      <c r="Q382">
        <v>1</v>
      </c>
      <c r="X382">
        <v>5.4</v>
      </c>
      <c r="Y382">
        <v>5.91</v>
      </c>
      <c r="Z382">
        <v>0</v>
      </c>
      <c r="AA382">
        <v>0</v>
      </c>
      <c r="AB382">
        <v>0</v>
      </c>
      <c r="AC382">
        <v>0</v>
      </c>
      <c r="AD382">
        <v>1</v>
      </c>
      <c r="AE382">
        <v>0</v>
      </c>
      <c r="AF382" t="s">
        <v>3</v>
      </c>
      <c r="AG382">
        <v>5.4</v>
      </c>
      <c r="AH382">
        <v>2</v>
      </c>
      <c r="AI382">
        <v>42706859</v>
      </c>
      <c r="AJ382">
        <v>272</v>
      </c>
      <c r="AK382">
        <v>0</v>
      </c>
      <c r="AL382">
        <v>0</v>
      </c>
      <c r="AM382">
        <v>0</v>
      </c>
      <c r="AN382">
        <v>0</v>
      </c>
      <c r="AO382">
        <v>0</v>
      </c>
      <c r="AP382">
        <v>0</v>
      </c>
      <c r="AQ382">
        <v>0</v>
      </c>
      <c r="AR382">
        <v>0</v>
      </c>
    </row>
    <row r="383" spans="1:44" x14ac:dyDescent="0.2">
      <c r="A383">
        <f>ROW(Source!A288)</f>
        <v>288</v>
      </c>
      <c r="B383">
        <v>42706860</v>
      </c>
      <c r="C383">
        <v>42559476</v>
      </c>
      <c r="D383">
        <v>30541192</v>
      </c>
      <c r="E383">
        <v>30515945</v>
      </c>
      <c r="F383">
        <v>1</v>
      </c>
      <c r="G383">
        <v>30515945</v>
      </c>
      <c r="H383">
        <v>3</v>
      </c>
      <c r="I383" t="s">
        <v>636</v>
      </c>
      <c r="J383" t="s">
        <v>3</v>
      </c>
      <c r="K383" t="s">
        <v>495</v>
      </c>
      <c r="L383">
        <v>1348</v>
      </c>
      <c r="N383">
        <v>1009</v>
      </c>
      <c r="O383" t="s">
        <v>172</v>
      </c>
      <c r="P383" t="s">
        <v>172</v>
      </c>
      <c r="Q383">
        <v>1000</v>
      </c>
      <c r="X383">
        <v>1</v>
      </c>
      <c r="Y383">
        <v>0</v>
      </c>
      <c r="Z383">
        <v>0</v>
      </c>
      <c r="AA383">
        <v>0</v>
      </c>
      <c r="AB383">
        <v>0</v>
      </c>
      <c r="AC383">
        <v>0</v>
      </c>
      <c r="AD383">
        <v>1</v>
      </c>
      <c r="AE383">
        <v>0</v>
      </c>
      <c r="AF383" t="s">
        <v>3</v>
      </c>
      <c r="AG383">
        <v>1</v>
      </c>
      <c r="AH383">
        <v>2</v>
      </c>
      <c r="AI383">
        <v>42706860</v>
      </c>
      <c r="AJ383">
        <v>273</v>
      </c>
      <c r="AK383">
        <v>0</v>
      </c>
      <c r="AL383">
        <v>0</v>
      </c>
      <c r="AM383">
        <v>0</v>
      </c>
      <c r="AN383">
        <v>0</v>
      </c>
      <c r="AO383">
        <v>0</v>
      </c>
      <c r="AP383">
        <v>0</v>
      </c>
      <c r="AQ383">
        <v>0</v>
      </c>
      <c r="AR383">
        <v>0</v>
      </c>
    </row>
    <row r="384" spans="1:44" x14ac:dyDescent="0.2">
      <c r="A384">
        <f>ROW(Source!A289)</f>
        <v>289</v>
      </c>
      <c r="B384">
        <v>42706856</v>
      </c>
      <c r="C384">
        <v>42559476</v>
      </c>
      <c r="D384">
        <v>30515951</v>
      </c>
      <c r="E384">
        <v>30515945</v>
      </c>
      <c r="F384">
        <v>1</v>
      </c>
      <c r="G384">
        <v>30515945</v>
      </c>
      <c r="H384">
        <v>1</v>
      </c>
      <c r="I384" t="s">
        <v>549</v>
      </c>
      <c r="J384" t="s">
        <v>3</v>
      </c>
      <c r="K384" t="s">
        <v>550</v>
      </c>
      <c r="L384">
        <v>1191</v>
      </c>
      <c r="N384">
        <v>1013</v>
      </c>
      <c r="O384" t="s">
        <v>551</v>
      </c>
      <c r="P384" t="s">
        <v>551</v>
      </c>
      <c r="Q384">
        <v>1</v>
      </c>
      <c r="X384">
        <v>74.53</v>
      </c>
      <c r="Y384">
        <v>0</v>
      </c>
      <c r="Z384">
        <v>0</v>
      </c>
      <c r="AA384">
        <v>0</v>
      </c>
      <c r="AB384">
        <v>0</v>
      </c>
      <c r="AC384">
        <v>0</v>
      </c>
      <c r="AD384">
        <v>1</v>
      </c>
      <c r="AE384">
        <v>1</v>
      </c>
      <c r="AF384" t="s">
        <v>488</v>
      </c>
      <c r="AG384">
        <v>61.114599999999996</v>
      </c>
      <c r="AH384">
        <v>2</v>
      </c>
      <c r="AI384">
        <v>42706856</v>
      </c>
      <c r="AJ384">
        <v>274</v>
      </c>
      <c r="AK384">
        <v>0</v>
      </c>
      <c r="AL384">
        <v>0</v>
      </c>
      <c r="AM384">
        <v>0</v>
      </c>
      <c r="AN384">
        <v>0</v>
      </c>
      <c r="AO384">
        <v>0</v>
      </c>
      <c r="AP384">
        <v>0</v>
      </c>
      <c r="AQ384">
        <v>0</v>
      </c>
      <c r="AR384">
        <v>0</v>
      </c>
    </row>
    <row r="385" spans="1:44" x14ac:dyDescent="0.2">
      <c r="A385">
        <f>ROW(Source!A289)</f>
        <v>289</v>
      </c>
      <c r="B385">
        <v>42706857</v>
      </c>
      <c r="C385">
        <v>42559476</v>
      </c>
      <c r="D385">
        <v>30516999</v>
      </c>
      <c r="E385">
        <v>30515945</v>
      </c>
      <c r="F385">
        <v>1</v>
      </c>
      <c r="G385">
        <v>30515945</v>
      </c>
      <c r="H385">
        <v>2</v>
      </c>
      <c r="I385" t="s">
        <v>552</v>
      </c>
      <c r="J385" t="s">
        <v>3</v>
      </c>
      <c r="K385" t="s">
        <v>553</v>
      </c>
      <c r="L385">
        <v>1344</v>
      </c>
      <c r="N385">
        <v>1008</v>
      </c>
      <c r="O385" t="s">
        <v>554</v>
      </c>
      <c r="P385" t="s">
        <v>554</v>
      </c>
      <c r="Q385">
        <v>1</v>
      </c>
      <c r="X385">
        <v>12.77</v>
      </c>
      <c r="Y385">
        <v>0</v>
      </c>
      <c r="Z385">
        <v>1</v>
      </c>
      <c r="AA385">
        <v>0</v>
      </c>
      <c r="AB385">
        <v>0</v>
      </c>
      <c r="AC385">
        <v>0</v>
      </c>
      <c r="AD385">
        <v>1</v>
      </c>
      <c r="AE385">
        <v>0</v>
      </c>
      <c r="AF385" t="s">
        <v>3</v>
      </c>
      <c r="AG385">
        <v>12.77</v>
      </c>
      <c r="AH385">
        <v>2</v>
      </c>
      <c r="AI385">
        <v>42706857</v>
      </c>
      <c r="AJ385">
        <v>275</v>
      </c>
      <c r="AK385">
        <v>0</v>
      </c>
      <c r="AL385">
        <v>0</v>
      </c>
      <c r="AM385">
        <v>0</v>
      </c>
      <c r="AN385">
        <v>0</v>
      </c>
      <c r="AO385">
        <v>0</v>
      </c>
      <c r="AP385">
        <v>0</v>
      </c>
      <c r="AQ385">
        <v>0</v>
      </c>
      <c r="AR385">
        <v>0</v>
      </c>
    </row>
    <row r="386" spans="1:44" x14ac:dyDescent="0.2">
      <c r="A386">
        <f>ROW(Source!A289)</f>
        <v>289</v>
      </c>
      <c r="B386">
        <v>42706858</v>
      </c>
      <c r="C386">
        <v>42559476</v>
      </c>
      <c r="D386">
        <v>30571100</v>
      </c>
      <c r="E386">
        <v>1</v>
      </c>
      <c r="F386">
        <v>1</v>
      </c>
      <c r="G386">
        <v>30515945</v>
      </c>
      <c r="H386">
        <v>3</v>
      </c>
      <c r="I386" t="s">
        <v>637</v>
      </c>
      <c r="J386" t="s">
        <v>638</v>
      </c>
      <c r="K386" t="s">
        <v>639</v>
      </c>
      <c r="L386">
        <v>1339</v>
      </c>
      <c r="N386">
        <v>1007</v>
      </c>
      <c r="O386" t="s">
        <v>560</v>
      </c>
      <c r="P386" t="s">
        <v>560</v>
      </c>
      <c r="Q386">
        <v>1</v>
      </c>
      <c r="X386">
        <v>0.85</v>
      </c>
      <c r="Y386">
        <v>53.57</v>
      </c>
      <c r="Z386">
        <v>0</v>
      </c>
      <c r="AA386">
        <v>0</v>
      </c>
      <c r="AB386">
        <v>0</v>
      </c>
      <c r="AC386">
        <v>0</v>
      </c>
      <c r="AD386">
        <v>1</v>
      </c>
      <c r="AE386">
        <v>0</v>
      </c>
      <c r="AF386" t="s">
        <v>3</v>
      </c>
      <c r="AG386">
        <v>0.85</v>
      </c>
      <c r="AH386">
        <v>2</v>
      </c>
      <c r="AI386">
        <v>42706858</v>
      </c>
      <c r="AJ386">
        <v>276</v>
      </c>
      <c r="AK386">
        <v>0</v>
      </c>
      <c r="AL386">
        <v>0</v>
      </c>
      <c r="AM386">
        <v>0</v>
      </c>
      <c r="AN386">
        <v>0</v>
      </c>
      <c r="AO386">
        <v>0</v>
      </c>
      <c r="AP386">
        <v>0</v>
      </c>
      <c r="AQ386">
        <v>0</v>
      </c>
      <c r="AR386">
        <v>0</v>
      </c>
    </row>
    <row r="387" spans="1:44" x14ac:dyDescent="0.2">
      <c r="A387">
        <f>ROW(Source!A289)</f>
        <v>289</v>
      </c>
      <c r="B387">
        <v>42706859</v>
      </c>
      <c r="C387">
        <v>42559476</v>
      </c>
      <c r="D387">
        <v>30571428</v>
      </c>
      <c r="E387">
        <v>1</v>
      </c>
      <c r="F387">
        <v>1</v>
      </c>
      <c r="G387">
        <v>30515945</v>
      </c>
      <c r="H387">
        <v>3</v>
      </c>
      <c r="I387" t="s">
        <v>640</v>
      </c>
      <c r="J387" t="s">
        <v>641</v>
      </c>
      <c r="K387" t="s">
        <v>642</v>
      </c>
      <c r="L387">
        <v>1339</v>
      </c>
      <c r="N387">
        <v>1007</v>
      </c>
      <c r="O387" t="s">
        <v>560</v>
      </c>
      <c r="P387" t="s">
        <v>560</v>
      </c>
      <c r="Q387">
        <v>1</v>
      </c>
      <c r="X387">
        <v>5.4</v>
      </c>
      <c r="Y387">
        <v>5.91</v>
      </c>
      <c r="Z387">
        <v>0</v>
      </c>
      <c r="AA387">
        <v>0</v>
      </c>
      <c r="AB387">
        <v>0</v>
      </c>
      <c r="AC387">
        <v>0</v>
      </c>
      <c r="AD387">
        <v>1</v>
      </c>
      <c r="AE387">
        <v>0</v>
      </c>
      <c r="AF387" t="s">
        <v>3</v>
      </c>
      <c r="AG387">
        <v>5.4</v>
      </c>
      <c r="AH387">
        <v>2</v>
      </c>
      <c r="AI387">
        <v>42706859</v>
      </c>
      <c r="AJ387">
        <v>277</v>
      </c>
      <c r="AK387">
        <v>0</v>
      </c>
      <c r="AL387">
        <v>0</v>
      </c>
      <c r="AM387">
        <v>0</v>
      </c>
      <c r="AN387">
        <v>0</v>
      </c>
      <c r="AO387">
        <v>0</v>
      </c>
      <c r="AP387">
        <v>0</v>
      </c>
      <c r="AQ387">
        <v>0</v>
      </c>
      <c r="AR387">
        <v>0</v>
      </c>
    </row>
    <row r="388" spans="1:44" x14ac:dyDescent="0.2">
      <c r="A388">
        <f>ROW(Source!A289)</f>
        <v>289</v>
      </c>
      <c r="B388">
        <v>42706860</v>
      </c>
      <c r="C388">
        <v>42559476</v>
      </c>
      <c r="D388">
        <v>30541192</v>
      </c>
      <c r="E388">
        <v>30515945</v>
      </c>
      <c r="F388">
        <v>1</v>
      </c>
      <c r="G388">
        <v>30515945</v>
      </c>
      <c r="H388">
        <v>3</v>
      </c>
      <c r="I388" t="s">
        <v>636</v>
      </c>
      <c r="J388" t="s">
        <v>3</v>
      </c>
      <c r="K388" t="s">
        <v>495</v>
      </c>
      <c r="L388">
        <v>1348</v>
      </c>
      <c r="N388">
        <v>1009</v>
      </c>
      <c r="O388" t="s">
        <v>172</v>
      </c>
      <c r="P388" t="s">
        <v>172</v>
      </c>
      <c r="Q388">
        <v>1000</v>
      </c>
      <c r="X388">
        <v>1</v>
      </c>
      <c r="Y388">
        <v>0</v>
      </c>
      <c r="Z388">
        <v>0</v>
      </c>
      <c r="AA388">
        <v>0</v>
      </c>
      <c r="AB388">
        <v>0</v>
      </c>
      <c r="AC388">
        <v>0</v>
      </c>
      <c r="AD388">
        <v>1</v>
      </c>
      <c r="AE388">
        <v>0</v>
      </c>
      <c r="AF388" t="s">
        <v>3</v>
      </c>
      <c r="AG388">
        <v>1</v>
      </c>
      <c r="AH388">
        <v>2</v>
      </c>
      <c r="AI388">
        <v>42706860</v>
      </c>
      <c r="AJ388">
        <v>278</v>
      </c>
      <c r="AK388">
        <v>0</v>
      </c>
      <c r="AL388">
        <v>0</v>
      </c>
      <c r="AM388">
        <v>0</v>
      </c>
      <c r="AN388">
        <v>0</v>
      </c>
      <c r="AO388">
        <v>0</v>
      </c>
      <c r="AP388">
        <v>0</v>
      </c>
      <c r="AQ388">
        <v>0</v>
      </c>
      <c r="AR388">
        <v>0</v>
      </c>
    </row>
    <row r="389" spans="1:44" x14ac:dyDescent="0.2">
      <c r="A389">
        <f>ROW(Source!A292)</f>
        <v>292</v>
      </c>
      <c r="B389">
        <v>42706861</v>
      </c>
      <c r="C389">
        <v>42559484</v>
      </c>
      <c r="D389">
        <v>30515951</v>
      </c>
      <c r="E389">
        <v>30515945</v>
      </c>
      <c r="F389">
        <v>1</v>
      </c>
      <c r="G389">
        <v>30515945</v>
      </c>
      <c r="H389">
        <v>1</v>
      </c>
      <c r="I389" t="s">
        <v>549</v>
      </c>
      <c r="J389" t="s">
        <v>3</v>
      </c>
      <c r="K389" t="s">
        <v>550</v>
      </c>
      <c r="L389">
        <v>1191</v>
      </c>
      <c r="N389">
        <v>1013</v>
      </c>
      <c r="O389" t="s">
        <v>551</v>
      </c>
      <c r="P389" t="s">
        <v>551</v>
      </c>
      <c r="Q389">
        <v>1</v>
      </c>
      <c r="X389">
        <v>120.59</v>
      </c>
      <c r="Y389">
        <v>0</v>
      </c>
      <c r="Z389">
        <v>0</v>
      </c>
      <c r="AA389">
        <v>0</v>
      </c>
      <c r="AB389">
        <v>0</v>
      </c>
      <c r="AC389">
        <v>0</v>
      </c>
      <c r="AD389">
        <v>1</v>
      </c>
      <c r="AE389">
        <v>1</v>
      </c>
      <c r="AF389" t="s">
        <v>3</v>
      </c>
      <c r="AG389">
        <v>120.59</v>
      </c>
      <c r="AH389">
        <v>2</v>
      </c>
      <c r="AI389">
        <v>42706861</v>
      </c>
      <c r="AJ389">
        <v>279</v>
      </c>
      <c r="AK389">
        <v>0</v>
      </c>
      <c r="AL389">
        <v>0</v>
      </c>
      <c r="AM389">
        <v>0</v>
      </c>
      <c r="AN389">
        <v>0</v>
      </c>
      <c r="AO389">
        <v>0</v>
      </c>
      <c r="AP389">
        <v>0</v>
      </c>
      <c r="AQ389">
        <v>0</v>
      </c>
      <c r="AR389">
        <v>0</v>
      </c>
    </row>
    <row r="390" spans="1:44" x14ac:dyDescent="0.2">
      <c r="A390">
        <f>ROW(Source!A292)</f>
        <v>292</v>
      </c>
      <c r="B390">
        <v>42706862</v>
      </c>
      <c r="C390">
        <v>42559484</v>
      </c>
      <c r="D390">
        <v>30541192</v>
      </c>
      <c r="E390">
        <v>30515945</v>
      </c>
      <c r="F390">
        <v>1</v>
      </c>
      <c r="G390">
        <v>30515945</v>
      </c>
      <c r="H390">
        <v>3</v>
      </c>
      <c r="I390" t="s">
        <v>636</v>
      </c>
      <c r="J390" t="s">
        <v>3</v>
      </c>
      <c r="K390" t="s">
        <v>495</v>
      </c>
      <c r="L390">
        <v>1348</v>
      </c>
      <c r="N390">
        <v>1009</v>
      </c>
      <c r="O390" t="s">
        <v>172</v>
      </c>
      <c r="P390" t="s">
        <v>172</v>
      </c>
      <c r="Q390">
        <v>1000</v>
      </c>
      <c r="X390">
        <v>8</v>
      </c>
      <c r="Y390">
        <v>0</v>
      </c>
      <c r="Z390">
        <v>0</v>
      </c>
      <c r="AA390">
        <v>0</v>
      </c>
      <c r="AB390">
        <v>0</v>
      </c>
      <c r="AC390">
        <v>0</v>
      </c>
      <c r="AD390">
        <v>1</v>
      </c>
      <c r="AE390">
        <v>0</v>
      </c>
      <c r="AF390" t="s">
        <v>3</v>
      </c>
      <c r="AG390">
        <v>8</v>
      </c>
      <c r="AH390">
        <v>2</v>
      </c>
      <c r="AI390">
        <v>42706862</v>
      </c>
      <c r="AJ390">
        <v>280</v>
      </c>
      <c r="AK390">
        <v>0</v>
      </c>
      <c r="AL390">
        <v>0</v>
      </c>
      <c r="AM390">
        <v>0</v>
      </c>
      <c r="AN390">
        <v>0</v>
      </c>
      <c r="AO390">
        <v>0</v>
      </c>
      <c r="AP390">
        <v>0</v>
      </c>
      <c r="AQ390">
        <v>0</v>
      </c>
      <c r="AR390">
        <v>0</v>
      </c>
    </row>
    <row r="391" spans="1:44" x14ac:dyDescent="0.2">
      <c r="A391">
        <f>ROW(Source!A293)</f>
        <v>293</v>
      </c>
      <c r="B391">
        <v>42706861</v>
      </c>
      <c r="C391">
        <v>42559484</v>
      </c>
      <c r="D391">
        <v>30515951</v>
      </c>
      <c r="E391">
        <v>30515945</v>
      </c>
      <c r="F391">
        <v>1</v>
      </c>
      <c r="G391">
        <v>30515945</v>
      </c>
      <c r="H391">
        <v>1</v>
      </c>
      <c r="I391" t="s">
        <v>549</v>
      </c>
      <c r="J391" t="s">
        <v>3</v>
      </c>
      <c r="K391" t="s">
        <v>550</v>
      </c>
      <c r="L391">
        <v>1191</v>
      </c>
      <c r="N391">
        <v>1013</v>
      </c>
      <c r="O391" t="s">
        <v>551</v>
      </c>
      <c r="P391" t="s">
        <v>551</v>
      </c>
      <c r="Q391">
        <v>1</v>
      </c>
      <c r="X391">
        <v>120.59</v>
      </c>
      <c r="Y391">
        <v>0</v>
      </c>
      <c r="Z391">
        <v>0</v>
      </c>
      <c r="AA391">
        <v>0</v>
      </c>
      <c r="AB391">
        <v>0</v>
      </c>
      <c r="AC391">
        <v>0</v>
      </c>
      <c r="AD391">
        <v>1</v>
      </c>
      <c r="AE391">
        <v>1</v>
      </c>
      <c r="AF391" t="s">
        <v>3</v>
      </c>
      <c r="AG391">
        <v>120.59</v>
      </c>
      <c r="AH391">
        <v>2</v>
      </c>
      <c r="AI391">
        <v>42706861</v>
      </c>
      <c r="AJ391">
        <v>281</v>
      </c>
      <c r="AK391">
        <v>0</v>
      </c>
      <c r="AL391">
        <v>0</v>
      </c>
      <c r="AM391">
        <v>0</v>
      </c>
      <c r="AN391">
        <v>0</v>
      </c>
      <c r="AO391">
        <v>0</v>
      </c>
      <c r="AP391">
        <v>0</v>
      </c>
      <c r="AQ391">
        <v>0</v>
      </c>
      <c r="AR391">
        <v>0</v>
      </c>
    </row>
    <row r="392" spans="1:44" x14ac:dyDescent="0.2">
      <c r="A392">
        <f>ROW(Source!A293)</f>
        <v>293</v>
      </c>
      <c r="B392">
        <v>42706862</v>
      </c>
      <c r="C392">
        <v>42559484</v>
      </c>
      <c r="D392">
        <v>30541192</v>
      </c>
      <c r="E392">
        <v>30515945</v>
      </c>
      <c r="F392">
        <v>1</v>
      </c>
      <c r="G392">
        <v>30515945</v>
      </c>
      <c r="H392">
        <v>3</v>
      </c>
      <c r="I392" t="s">
        <v>636</v>
      </c>
      <c r="J392" t="s">
        <v>3</v>
      </c>
      <c r="K392" t="s">
        <v>495</v>
      </c>
      <c r="L392">
        <v>1348</v>
      </c>
      <c r="N392">
        <v>1009</v>
      </c>
      <c r="O392" t="s">
        <v>172</v>
      </c>
      <c r="P392" t="s">
        <v>172</v>
      </c>
      <c r="Q392">
        <v>1000</v>
      </c>
      <c r="X392">
        <v>8</v>
      </c>
      <c r="Y392">
        <v>0</v>
      </c>
      <c r="Z392">
        <v>0</v>
      </c>
      <c r="AA392">
        <v>0</v>
      </c>
      <c r="AB392">
        <v>0</v>
      </c>
      <c r="AC392">
        <v>0</v>
      </c>
      <c r="AD392">
        <v>1</v>
      </c>
      <c r="AE392">
        <v>0</v>
      </c>
      <c r="AF392" t="s">
        <v>3</v>
      </c>
      <c r="AG392">
        <v>8</v>
      </c>
      <c r="AH392">
        <v>2</v>
      </c>
      <c r="AI392">
        <v>42706862</v>
      </c>
      <c r="AJ392">
        <v>282</v>
      </c>
      <c r="AK392">
        <v>0</v>
      </c>
      <c r="AL392">
        <v>0</v>
      </c>
      <c r="AM392">
        <v>0</v>
      </c>
      <c r="AN392">
        <v>0</v>
      </c>
      <c r="AO392">
        <v>0</v>
      </c>
      <c r="AP392">
        <v>0</v>
      </c>
      <c r="AQ392">
        <v>0</v>
      </c>
      <c r="AR392">
        <v>0</v>
      </c>
    </row>
    <row r="393" spans="1:44" x14ac:dyDescent="0.2">
      <c r="A393">
        <f>ROW(Source!A332)</f>
        <v>332</v>
      </c>
      <c r="B393">
        <v>42706863</v>
      </c>
      <c r="C393">
        <v>42559546</v>
      </c>
      <c r="D393">
        <v>30516999</v>
      </c>
      <c r="E393">
        <v>30515945</v>
      </c>
      <c r="F393">
        <v>1</v>
      </c>
      <c r="G393">
        <v>30515945</v>
      </c>
      <c r="H393">
        <v>2</v>
      </c>
      <c r="I393" t="s">
        <v>552</v>
      </c>
      <c r="J393" t="s">
        <v>3</v>
      </c>
      <c r="K393" t="s">
        <v>553</v>
      </c>
      <c r="L393">
        <v>1344</v>
      </c>
      <c r="N393">
        <v>1008</v>
      </c>
      <c r="O393" t="s">
        <v>554</v>
      </c>
      <c r="P393" t="s">
        <v>554</v>
      </c>
      <c r="Q393">
        <v>1</v>
      </c>
      <c r="X393">
        <v>8.86</v>
      </c>
      <c r="Y393">
        <v>0</v>
      </c>
      <c r="Z393">
        <v>1</v>
      </c>
      <c r="AA393">
        <v>0</v>
      </c>
      <c r="AB393">
        <v>0</v>
      </c>
      <c r="AC393">
        <v>0</v>
      </c>
      <c r="AD393">
        <v>1</v>
      </c>
      <c r="AE393">
        <v>0</v>
      </c>
      <c r="AF393" t="s">
        <v>3</v>
      </c>
      <c r="AG393">
        <v>8.86</v>
      </c>
      <c r="AH393">
        <v>2</v>
      </c>
      <c r="AI393">
        <v>42706863</v>
      </c>
      <c r="AJ393">
        <v>283</v>
      </c>
      <c r="AK393">
        <v>0</v>
      </c>
      <c r="AL393">
        <v>0</v>
      </c>
      <c r="AM393">
        <v>0</v>
      </c>
      <c r="AN393">
        <v>0</v>
      </c>
      <c r="AO393">
        <v>0</v>
      </c>
      <c r="AP393">
        <v>0</v>
      </c>
      <c r="AQ393">
        <v>0</v>
      </c>
      <c r="AR393">
        <v>0</v>
      </c>
    </row>
    <row r="394" spans="1:44" x14ac:dyDescent="0.2">
      <c r="A394">
        <f>ROW(Source!A333)</f>
        <v>333</v>
      </c>
      <c r="B394">
        <v>42706863</v>
      </c>
      <c r="C394">
        <v>42559546</v>
      </c>
      <c r="D394">
        <v>30516999</v>
      </c>
      <c r="E394">
        <v>30515945</v>
      </c>
      <c r="F394">
        <v>1</v>
      </c>
      <c r="G394">
        <v>30515945</v>
      </c>
      <c r="H394">
        <v>2</v>
      </c>
      <c r="I394" t="s">
        <v>552</v>
      </c>
      <c r="J394" t="s">
        <v>3</v>
      </c>
      <c r="K394" t="s">
        <v>553</v>
      </c>
      <c r="L394">
        <v>1344</v>
      </c>
      <c r="N394">
        <v>1008</v>
      </c>
      <c r="O394" t="s">
        <v>554</v>
      </c>
      <c r="P394" t="s">
        <v>554</v>
      </c>
      <c r="Q394">
        <v>1</v>
      </c>
      <c r="X394">
        <v>8.86</v>
      </c>
      <c r="Y394">
        <v>0</v>
      </c>
      <c r="Z394">
        <v>1</v>
      </c>
      <c r="AA394">
        <v>0</v>
      </c>
      <c r="AB394">
        <v>0</v>
      </c>
      <c r="AC394">
        <v>0</v>
      </c>
      <c r="AD394">
        <v>1</v>
      </c>
      <c r="AE394">
        <v>0</v>
      </c>
      <c r="AF394" t="s">
        <v>3</v>
      </c>
      <c r="AG394">
        <v>8.86</v>
      </c>
      <c r="AH394">
        <v>2</v>
      </c>
      <c r="AI394">
        <v>42706863</v>
      </c>
      <c r="AJ394">
        <v>284</v>
      </c>
      <c r="AK394">
        <v>0</v>
      </c>
      <c r="AL394">
        <v>0</v>
      </c>
      <c r="AM394">
        <v>0</v>
      </c>
      <c r="AN394">
        <v>0</v>
      </c>
      <c r="AO394">
        <v>0</v>
      </c>
      <c r="AP394">
        <v>0</v>
      </c>
      <c r="AQ394">
        <v>0</v>
      </c>
      <c r="AR394">
        <v>0</v>
      </c>
    </row>
    <row r="395" spans="1:44" x14ac:dyDescent="0.2">
      <c r="A395">
        <f>ROW(Source!A334)</f>
        <v>334</v>
      </c>
      <c r="B395">
        <v>42706864</v>
      </c>
      <c r="C395">
        <v>42559548</v>
      </c>
      <c r="D395">
        <v>30515951</v>
      </c>
      <c r="E395">
        <v>30515945</v>
      </c>
      <c r="F395">
        <v>1</v>
      </c>
      <c r="G395">
        <v>30515945</v>
      </c>
      <c r="H395">
        <v>1</v>
      </c>
      <c r="I395" t="s">
        <v>549</v>
      </c>
      <c r="J395" t="s">
        <v>3</v>
      </c>
      <c r="K395" t="s">
        <v>550</v>
      </c>
      <c r="L395">
        <v>1191</v>
      </c>
      <c r="N395">
        <v>1013</v>
      </c>
      <c r="O395" t="s">
        <v>551</v>
      </c>
      <c r="P395" t="s">
        <v>551</v>
      </c>
      <c r="Q395">
        <v>1</v>
      </c>
      <c r="X395">
        <v>1.02</v>
      </c>
      <c r="Y395">
        <v>0</v>
      </c>
      <c r="Z395">
        <v>0</v>
      </c>
      <c r="AA395">
        <v>0</v>
      </c>
      <c r="AB395">
        <v>0</v>
      </c>
      <c r="AC395">
        <v>0</v>
      </c>
      <c r="AD395">
        <v>1</v>
      </c>
      <c r="AE395">
        <v>1</v>
      </c>
      <c r="AF395" t="s">
        <v>3</v>
      </c>
      <c r="AG395">
        <v>1.02</v>
      </c>
      <c r="AH395">
        <v>2</v>
      </c>
      <c r="AI395">
        <v>42706864</v>
      </c>
      <c r="AJ395">
        <v>285</v>
      </c>
      <c r="AK395">
        <v>0</v>
      </c>
      <c r="AL395">
        <v>0</v>
      </c>
      <c r="AM395">
        <v>0</v>
      </c>
      <c r="AN395">
        <v>0</v>
      </c>
      <c r="AO395">
        <v>0</v>
      </c>
      <c r="AP395">
        <v>0</v>
      </c>
      <c r="AQ395">
        <v>0</v>
      </c>
      <c r="AR395">
        <v>0</v>
      </c>
    </row>
    <row r="396" spans="1:44" x14ac:dyDescent="0.2">
      <c r="A396">
        <f>ROW(Source!A335)</f>
        <v>335</v>
      </c>
      <c r="B396">
        <v>42706864</v>
      </c>
      <c r="C396">
        <v>42559548</v>
      </c>
      <c r="D396">
        <v>30515951</v>
      </c>
      <c r="E396">
        <v>30515945</v>
      </c>
      <c r="F396">
        <v>1</v>
      </c>
      <c r="G396">
        <v>30515945</v>
      </c>
      <c r="H396">
        <v>1</v>
      </c>
      <c r="I396" t="s">
        <v>549</v>
      </c>
      <c r="J396" t="s">
        <v>3</v>
      </c>
      <c r="K396" t="s">
        <v>550</v>
      </c>
      <c r="L396">
        <v>1191</v>
      </c>
      <c r="N396">
        <v>1013</v>
      </c>
      <c r="O396" t="s">
        <v>551</v>
      </c>
      <c r="P396" t="s">
        <v>551</v>
      </c>
      <c r="Q396">
        <v>1</v>
      </c>
      <c r="X396">
        <v>1.02</v>
      </c>
      <c r="Y396">
        <v>0</v>
      </c>
      <c r="Z396">
        <v>0</v>
      </c>
      <c r="AA396">
        <v>0</v>
      </c>
      <c r="AB396">
        <v>0</v>
      </c>
      <c r="AC396">
        <v>0</v>
      </c>
      <c r="AD396">
        <v>1</v>
      </c>
      <c r="AE396">
        <v>1</v>
      </c>
      <c r="AF396" t="s">
        <v>3</v>
      </c>
      <c r="AG396">
        <v>1.02</v>
      </c>
      <c r="AH396">
        <v>2</v>
      </c>
      <c r="AI396">
        <v>42706864</v>
      </c>
      <c r="AJ396">
        <v>286</v>
      </c>
      <c r="AK396">
        <v>0</v>
      </c>
      <c r="AL396">
        <v>0</v>
      </c>
      <c r="AM396">
        <v>0</v>
      </c>
      <c r="AN396">
        <v>0</v>
      </c>
      <c r="AO396">
        <v>0</v>
      </c>
      <c r="AP396">
        <v>0</v>
      </c>
      <c r="AQ396">
        <v>0</v>
      </c>
      <c r="AR396">
        <v>0</v>
      </c>
    </row>
    <row r="397" spans="1:44" x14ac:dyDescent="0.2">
      <c r="A397">
        <f>ROW(Source!A336)</f>
        <v>336</v>
      </c>
      <c r="B397">
        <v>42706865</v>
      </c>
      <c r="C397">
        <v>42559550</v>
      </c>
      <c r="D397">
        <v>30516999</v>
      </c>
      <c r="E397">
        <v>30515945</v>
      </c>
      <c r="F397">
        <v>1</v>
      </c>
      <c r="G397">
        <v>30515945</v>
      </c>
      <c r="H397">
        <v>2</v>
      </c>
      <c r="I397" t="s">
        <v>552</v>
      </c>
      <c r="J397" t="s">
        <v>3</v>
      </c>
      <c r="K397" t="s">
        <v>553</v>
      </c>
      <c r="L397">
        <v>1344</v>
      </c>
      <c r="N397">
        <v>1008</v>
      </c>
      <c r="O397" t="s">
        <v>554</v>
      </c>
      <c r="P397" t="s">
        <v>554</v>
      </c>
      <c r="Q397">
        <v>1</v>
      </c>
      <c r="X397">
        <v>35.36</v>
      </c>
      <c r="Y397">
        <v>0</v>
      </c>
      <c r="Z397">
        <v>1</v>
      </c>
      <c r="AA397">
        <v>0</v>
      </c>
      <c r="AB397">
        <v>0</v>
      </c>
      <c r="AC397">
        <v>0</v>
      </c>
      <c r="AD397">
        <v>1</v>
      </c>
      <c r="AE397">
        <v>0</v>
      </c>
      <c r="AF397" t="s">
        <v>3</v>
      </c>
      <c r="AG397">
        <v>35.36</v>
      </c>
      <c r="AH397">
        <v>2</v>
      </c>
      <c r="AI397">
        <v>42706865</v>
      </c>
      <c r="AJ397">
        <v>287</v>
      </c>
      <c r="AK397">
        <v>0</v>
      </c>
      <c r="AL397">
        <v>0</v>
      </c>
      <c r="AM397">
        <v>0</v>
      </c>
      <c r="AN397">
        <v>0</v>
      </c>
      <c r="AO397">
        <v>0</v>
      </c>
      <c r="AP397">
        <v>0</v>
      </c>
      <c r="AQ397">
        <v>0</v>
      </c>
      <c r="AR397">
        <v>0</v>
      </c>
    </row>
    <row r="398" spans="1:44" x14ac:dyDescent="0.2">
      <c r="A398">
        <f>ROW(Source!A337)</f>
        <v>337</v>
      </c>
      <c r="B398">
        <v>42706865</v>
      </c>
      <c r="C398">
        <v>42559550</v>
      </c>
      <c r="D398">
        <v>30516999</v>
      </c>
      <c r="E398">
        <v>30515945</v>
      </c>
      <c r="F398">
        <v>1</v>
      </c>
      <c r="G398">
        <v>30515945</v>
      </c>
      <c r="H398">
        <v>2</v>
      </c>
      <c r="I398" t="s">
        <v>552</v>
      </c>
      <c r="J398" t="s">
        <v>3</v>
      </c>
      <c r="K398" t="s">
        <v>553</v>
      </c>
      <c r="L398">
        <v>1344</v>
      </c>
      <c r="N398">
        <v>1008</v>
      </c>
      <c r="O398" t="s">
        <v>554</v>
      </c>
      <c r="P398" t="s">
        <v>554</v>
      </c>
      <c r="Q398">
        <v>1</v>
      </c>
      <c r="X398">
        <v>35.36</v>
      </c>
      <c r="Y398">
        <v>0</v>
      </c>
      <c r="Z398">
        <v>1</v>
      </c>
      <c r="AA398">
        <v>0</v>
      </c>
      <c r="AB398">
        <v>0</v>
      </c>
      <c r="AC398">
        <v>0</v>
      </c>
      <c r="AD398">
        <v>1</v>
      </c>
      <c r="AE398">
        <v>0</v>
      </c>
      <c r="AF398" t="s">
        <v>3</v>
      </c>
      <c r="AG398">
        <v>35.36</v>
      </c>
      <c r="AH398">
        <v>2</v>
      </c>
      <c r="AI398">
        <v>42706865</v>
      </c>
      <c r="AJ398">
        <v>288</v>
      </c>
      <c r="AK398">
        <v>0</v>
      </c>
      <c r="AL398">
        <v>0</v>
      </c>
      <c r="AM398">
        <v>0</v>
      </c>
      <c r="AN398">
        <v>0</v>
      </c>
      <c r="AO398">
        <v>0</v>
      </c>
      <c r="AP398">
        <v>0</v>
      </c>
      <c r="AQ398">
        <v>0</v>
      </c>
      <c r="AR398">
        <v>0</v>
      </c>
    </row>
    <row r="399" spans="1:44" x14ac:dyDescent="0.2">
      <c r="A399">
        <f>ROW(Source!A338)</f>
        <v>338</v>
      </c>
      <c r="B399">
        <v>42706866</v>
      </c>
      <c r="C399">
        <v>42559551</v>
      </c>
      <c r="D399">
        <v>30516999</v>
      </c>
      <c r="E399">
        <v>30515945</v>
      </c>
      <c r="F399">
        <v>1</v>
      </c>
      <c r="G399">
        <v>30515945</v>
      </c>
      <c r="H399">
        <v>2</v>
      </c>
      <c r="I399" t="s">
        <v>552</v>
      </c>
      <c r="J399" t="s">
        <v>3</v>
      </c>
      <c r="K399" t="s">
        <v>553</v>
      </c>
      <c r="L399">
        <v>1344</v>
      </c>
      <c r="N399">
        <v>1008</v>
      </c>
      <c r="O399" t="s">
        <v>554</v>
      </c>
      <c r="P399" t="s">
        <v>554</v>
      </c>
      <c r="Q399">
        <v>1</v>
      </c>
      <c r="X399">
        <v>101</v>
      </c>
      <c r="Y399">
        <v>0</v>
      </c>
      <c r="Z399">
        <v>1</v>
      </c>
      <c r="AA399">
        <v>0</v>
      </c>
      <c r="AB399">
        <v>0</v>
      </c>
      <c r="AC399">
        <v>0</v>
      </c>
      <c r="AD399">
        <v>1</v>
      </c>
      <c r="AE399">
        <v>0</v>
      </c>
      <c r="AF399" t="s">
        <v>3</v>
      </c>
      <c r="AG399">
        <v>101</v>
      </c>
      <c r="AH399">
        <v>2</v>
      </c>
      <c r="AI399">
        <v>42706866</v>
      </c>
      <c r="AJ399">
        <v>289</v>
      </c>
      <c r="AK399">
        <v>0</v>
      </c>
      <c r="AL399">
        <v>0</v>
      </c>
      <c r="AM399">
        <v>0</v>
      </c>
      <c r="AN399">
        <v>0</v>
      </c>
      <c r="AO399">
        <v>0</v>
      </c>
      <c r="AP399">
        <v>0</v>
      </c>
      <c r="AQ399">
        <v>0</v>
      </c>
      <c r="AR399">
        <v>0</v>
      </c>
    </row>
    <row r="400" spans="1:44" x14ac:dyDescent="0.2">
      <c r="A400">
        <f>ROW(Source!A339)</f>
        <v>339</v>
      </c>
      <c r="B400">
        <v>42706866</v>
      </c>
      <c r="C400">
        <v>42559551</v>
      </c>
      <c r="D400">
        <v>30516999</v>
      </c>
      <c r="E400">
        <v>30515945</v>
      </c>
      <c r="F400">
        <v>1</v>
      </c>
      <c r="G400">
        <v>30515945</v>
      </c>
      <c r="H400">
        <v>2</v>
      </c>
      <c r="I400" t="s">
        <v>552</v>
      </c>
      <c r="J400" t="s">
        <v>3</v>
      </c>
      <c r="K400" t="s">
        <v>553</v>
      </c>
      <c r="L400">
        <v>1344</v>
      </c>
      <c r="N400">
        <v>1008</v>
      </c>
      <c r="O400" t="s">
        <v>554</v>
      </c>
      <c r="P400" t="s">
        <v>554</v>
      </c>
      <c r="Q400">
        <v>1</v>
      </c>
      <c r="X400">
        <v>101</v>
      </c>
      <c r="Y400">
        <v>0</v>
      </c>
      <c r="Z400">
        <v>1</v>
      </c>
      <c r="AA400">
        <v>0</v>
      </c>
      <c r="AB400">
        <v>0</v>
      </c>
      <c r="AC400">
        <v>0</v>
      </c>
      <c r="AD400">
        <v>1</v>
      </c>
      <c r="AE400">
        <v>0</v>
      </c>
      <c r="AF400" t="s">
        <v>3</v>
      </c>
      <c r="AG400">
        <v>101</v>
      </c>
      <c r="AH400">
        <v>2</v>
      </c>
      <c r="AI400">
        <v>42706866</v>
      </c>
      <c r="AJ400">
        <v>290</v>
      </c>
      <c r="AK400">
        <v>0</v>
      </c>
      <c r="AL400">
        <v>0</v>
      </c>
      <c r="AM400">
        <v>0</v>
      </c>
      <c r="AN400">
        <v>0</v>
      </c>
      <c r="AO400">
        <v>0</v>
      </c>
      <c r="AP400">
        <v>0</v>
      </c>
      <c r="AQ400">
        <v>0</v>
      </c>
      <c r="AR400">
        <v>0</v>
      </c>
    </row>
  </sheetData>
  <printOptions gridLines="1"/>
  <pageMargins left="0.75" right="0.75" top="1" bottom="1" header="0.5" footer="0.5"/>
  <headerFooter alignWithMargins="0">
    <oddHeader>&amp;A</oddHead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2</vt:i4>
      </vt:variant>
    </vt:vector>
  </HeadingPairs>
  <TitlesOfParts>
    <vt:vector size="7" baseType="lpstr">
      <vt:lpstr>Смета по ТСН-2001</vt:lpstr>
      <vt:lpstr>Source</vt:lpstr>
      <vt:lpstr>SourceObSm</vt:lpstr>
      <vt:lpstr>SmtRes</vt:lpstr>
      <vt:lpstr>EtalonRes</vt:lpstr>
      <vt:lpstr>'Смета по ТСН-2001'!Заголовки_для_печати</vt:lpstr>
      <vt:lpstr>'Смета по ТСН-2001'!Область_печати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Lyudmila Burlakova</cp:lastModifiedBy>
  <dcterms:created xsi:type="dcterms:W3CDTF">2018-07-13T08:32:08Z</dcterms:created>
  <dcterms:modified xsi:type="dcterms:W3CDTF">2018-07-13T09:20:56Z</dcterms:modified>
</cp:coreProperties>
</file>